
<file path=[Content_Types].xml><?xml version="1.0" encoding="utf-8"?>
<Types xmlns="http://schemas.openxmlformats.org/package/2006/content-types">
  <Default Extension="xml" ContentType="application/xml"/>
  <Default Extension="rels" ContentType="application/vnd.openxmlformats-package.relationships+xml"/>
  <Default Extension="jpe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4" rupBuild="25915"/>
  <workbookPr filterPrivacy="1" autoCompressPictures="0"/>
  <bookViews>
    <workbookView xWindow="240" yWindow="100" windowWidth="19780" windowHeight="17380" tabRatio="711"/>
  </bookViews>
  <sheets>
    <sheet name="Table of Contents" sheetId="1" r:id="rId1"/>
    <sheet name="SCH 1" sheetId="2" r:id="rId2"/>
    <sheet name="SCH 2" sheetId="3" r:id="rId3"/>
    <sheet name="SCH 2-Misc Receipts" sheetId="4" r:id="rId4"/>
    <sheet name="SCH 3" sheetId="5" r:id="rId5"/>
    <sheet name="SCH 4" sheetId="6" r:id="rId6"/>
    <sheet name="SCH 5" sheetId="7" r:id="rId7"/>
    <sheet name="SCH 6" sheetId="8" r:id="rId8"/>
    <sheet name="SCH 6 Supplemental" sheetId="9" r:id="rId9"/>
    <sheet name="SCH 7" sheetId="10" r:id="rId10"/>
    <sheet name="SCH 8" sheetId="11" r:id="rId11"/>
    <sheet name="SCH 9" sheetId="12" r:id="rId12"/>
    <sheet name="SCH 10" sheetId="13" r:id="rId13"/>
    <sheet name="SCH 11" sheetId="14" r:id="rId14"/>
    <sheet name="SCH 12" sheetId="15" r:id="rId15"/>
    <sheet name="SCH 13" sheetId="16" r:id="rId16"/>
    <sheet name="SCH 14" sheetId="17" r:id="rId17"/>
    <sheet name="SCH 15" sheetId="18" r:id="rId18"/>
    <sheet name="SCH 16" sheetId="19" r:id="rId19"/>
    <sheet name="SCH 17" sheetId="20" r:id="rId20"/>
    <sheet name="SCH 18 pg1" sheetId="21" r:id="rId21"/>
    <sheet name="SCH 18 pg2" sheetId="22" r:id="rId22"/>
    <sheet name="SCH 19" sheetId="23" r:id="rId23"/>
    <sheet name="SCH 20" sheetId="24" r:id="rId24"/>
    <sheet name="SCH 21" sheetId="43" r:id="rId25"/>
    <sheet name="SCH 21a" sheetId="44" r:id="rId26"/>
    <sheet name="SCH 21b" sheetId="45" r:id="rId27"/>
    <sheet name="SCH 21c" sheetId="46" r:id="rId28"/>
    <sheet name="SCH 22" sheetId="29" r:id="rId29"/>
    <sheet name="SCH 23" sheetId="30" r:id="rId30"/>
    <sheet name="SCH 24" sheetId="31" r:id="rId31"/>
    <sheet name="SCH 25" sheetId="32" r:id="rId32"/>
    <sheet name="SCH 26 " sheetId="33" r:id="rId33"/>
    <sheet name="SCH 27" sheetId="34" r:id="rId34"/>
    <sheet name="SCH 28" sheetId="35" r:id="rId35"/>
    <sheet name="SCH 29" sheetId="36" r:id="rId36"/>
    <sheet name="SCH 30" sheetId="37" r:id="rId37"/>
    <sheet name="SCH 31" sheetId="38" r:id="rId38"/>
    <sheet name="SCH 32" sheetId="39" r:id="rId39"/>
    <sheet name="SCH 33" sheetId="40" r:id="rId40"/>
    <sheet name="SCH 34" sheetId="41" r:id="rId41"/>
    <sheet name="Appendix" sheetId="42" r:id="rId42"/>
  </sheets>
  <definedNames>
    <definedName name="_1PAGE_1" localSheetId="14">'SCH 12'!$A$3:$I$33</definedName>
    <definedName name="_1SCHEDULE_18">'SCH 19'!$A$3:$R$9</definedName>
    <definedName name="_xlnm._FilterDatabase" localSheetId="41" hidden="1">Appendix!$A$9:$E$159</definedName>
    <definedName name="_xlnm._FilterDatabase" localSheetId="11" hidden="1">'SCH 9'!$A$110:$S$154</definedName>
    <definedName name="_pg1">'SCH 17'!$A$3:$U$60</definedName>
    <definedName name="_pg2">'SCH 17'!$V$3:$AG$60</definedName>
    <definedName name="_pg3">'SCH 17'!$AH$3:$AS$60</definedName>
    <definedName name="_SCH1">'SCH 1'!$A$3:$I$45</definedName>
    <definedName name="_SCH12" localSheetId="14">'SCH 12'!$A$3:$I$30</definedName>
    <definedName name="_SCH2" localSheetId="2">'SCH 2'!$A$3:$R$70</definedName>
    <definedName name="_SCH2" localSheetId="3">'SCH 2-Misc Receipts'!$A$3:$Q$120</definedName>
    <definedName name="_SCH2">'SCH 4'!$A$3:$X$48</definedName>
    <definedName name="_SCH3">'SCH 3'!$A$3:$Q$52</definedName>
    <definedName name="check">'SCH 19'!$R$3:$U$9</definedName>
    <definedName name="copyalrs33103">'SCH 12'!$A$3:$I$30</definedName>
    <definedName name="DIFFERENCE">'SCH 24'!$A$3:$AF$68</definedName>
    <definedName name="FINAL" localSheetId="28">'SCH 22'!$A$3:$AE$97</definedName>
    <definedName name="FINAL" localSheetId="29">'SCH 23'!$A$3:$AG$89</definedName>
    <definedName name="FINAL" localSheetId="32">'SCH 26 '!$A$3:$AA$58</definedName>
    <definedName name="FINAL" localSheetId="33">'SCH 27'!$A$3:$AA$21</definedName>
    <definedName name="GF" localSheetId="28">'SCH 22'!$A$3:$AE$98</definedName>
    <definedName name="GF" localSheetId="29">'SCH 23'!$A$3:$AH$91</definedName>
    <definedName name="GF" localSheetId="32">'SCH 26 '!$A$3:$AB$58</definedName>
    <definedName name="GF" localSheetId="33">'SCH 27'!$A$3:$AB$21</definedName>
    <definedName name="Page_1">'SCH 4'!$A$3:$P$51</definedName>
    <definedName name="Page_2">'SCH 4'!$Q$3:$AF$51</definedName>
    <definedName name="PAGE1" localSheetId="16">'SCH 14'!$A$3:$J$36</definedName>
    <definedName name="page1" localSheetId="39">'SCH 33'!$A$3:$M$74</definedName>
    <definedName name="page1" localSheetId="0">'Table of Contents'!$A$6:$J$29</definedName>
    <definedName name="PAGE2" localSheetId="16">'SCH 14'!$A$44:$J$59</definedName>
    <definedName name="page2" localSheetId="39">'SCH 33'!$A$77:$M$140</definedName>
    <definedName name="page2" localSheetId="0">'Table of Contents'!$A$30:$J$73</definedName>
    <definedName name="page3">'SCH 33'!$A$141:$M$218</definedName>
    <definedName name="_xlnm.Print_Area" localSheetId="41">Appendix!$A$1:$E$161</definedName>
    <definedName name="_xlnm.Print_Area" localSheetId="1">'SCH 1'!$A$3:$K$47</definedName>
    <definedName name="_xlnm.Print_Area" localSheetId="12">'SCH 10'!$A$3:$U$115</definedName>
    <definedName name="_xlnm.Print_Area" localSheetId="13">'SCH 11'!$A$3:$I$34</definedName>
    <definedName name="_xlnm.Print_Area" localSheetId="14">'SCH 12'!$A$3:$I$32</definedName>
    <definedName name="_xlnm.Print_Area" localSheetId="15">'SCH 13'!$A$3:$I$36</definedName>
    <definedName name="_xlnm.Print_Area" localSheetId="16">'SCH 14'!$A$2:$I$55</definedName>
    <definedName name="_xlnm.Print_Area" localSheetId="17">'SCH 15'!$A$2:$Q$60</definedName>
    <definedName name="_xlnm.Print_Area" localSheetId="18">'SCH 16'!$A$3:$Q$70</definedName>
    <definedName name="_xlnm.Print_Area" localSheetId="19">'SCH 17'!$A$3:$AS$56</definedName>
    <definedName name="_xlnm.Print_Area" localSheetId="20">'SCH 18 pg1'!$A$3:$S$57</definedName>
    <definedName name="_xlnm.Print_Area" localSheetId="21">'SCH 18 pg2'!$A$3:$Y$60</definedName>
    <definedName name="_xlnm.Print_Area" localSheetId="22">'SCH 19'!$A$3:$T$59</definedName>
    <definedName name="_xlnm.Print_Area" localSheetId="2">'SCH 2'!$A$3:$V$71</definedName>
    <definedName name="_xlnm.Print_Area" localSheetId="3">'SCH 2-Misc Receipts'!$A$3:$U$120</definedName>
    <definedName name="_xlnm.Print_Area" localSheetId="23">'SCH 20'!$A$3:$AQ$56</definedName>
    <definedName name="_xlnm.Print_Area" localSheetId="24">'SCH 21'!$A$2:$V$36</definedName>
    <definedName name="_xlnm.Print_Area" localSheetId="25">'SCH 21a'!$A$3:$X$45</definedName>
    <definedName name="_xlnm.Print_Area" localSheetId="26">'SCH 21b'!$A$3:$X$62</definedName>
    <definedName name="_xlnm.Print_Area" localSheetId="27">'SCH 21c'!$A$3:$X$50</definedName>
    <definedName name="_xlnm.Print_Area" localSheetId="28">'SCH 22'!$A$3:$AE$104</definedName>
    <definedName name="_xlnm.Print_Area" localSheetId="29">'SCH 23'!$A$3:$AG$91</definedName>
    <definedName name="_xlnm.Print_Area" localSheetId="30">'SCH 24'!$A$3:$AF$66</definedName>
    <definedName name="_xlnm.Print_Area" localSheetId="31">'SCH 25'!$A$3:$I$38</definedName>
    <definedName name="_xlnm.Print_Area" localSheetId="32">'SCH 26 '!$A$3:$AB$60</definedName>
    <definedName name="_xlnm.Print_Area" localSheetId="33">'SCH 27'!$A$14:$AA$22</definedName>
    <definedName name="_xlnm.Print_Area" localSheetId="34">'SCH 28'!$A$2:$I$101</definedName>
    <definedName name="_xlnm.Print_Area" localSheetId="35">'SCH 29'!$A$3:$L$47</definedName>
    <definedName name="_xlnm.Print_Area" localSheetId="4">'SCH 3'!$A$3:$U$58</definedName>
    <definedName name="_xlnm.Print_Area" localSheetId="36">'SCH 30'!$A$3:$AA$51</definedName>
    <definedName name="_xlnm.Print_Area" localSheetId="37">'SCH 31'!$A$3:$Q$32</definedName>
    <definedName name="_xlnm.Print_Area" localSheetId="38">'SCH 32'!$A$3:$N$61</definedName>
    <definedName name="_xlnm.Print_Area" localSheetId="39">'SCH 33'!$A$3:$M$200</definedName>
    <definedName name="_xlnm.Print_Area" localSheetId="40">'SCH 34'!$A$3:$K$360</definedName>
    <definedName name="_xlnm.Print_Area" localSheetId="5">'SCH 4'!$A$3:$AF$51</definedName>
    <definedName name="_xlnm.Print_Area" localSheetId="6">'SCH 5'!$A$3:$W$49</definedName>
    <definedName name="_xlnm.Print_Area" localSheetId="7">'SCH 6'!$A$3:$U$69</definedName>
    <definedName name="_xlnm.Print_Area" localSheetId="8">'SCH 6 Supplemental'!$A$3:$U$70</definedName>
    <definedName name="_xlnm.Print_Area" localSheetId="9">'SCH 7'!$A$3:$O$59</definedName>
    <definedName name="_xlnm.Print_Area" localSheetId="10">'SCH 8'!$A$3:$S$41</definedName>
    <definedName name="_xlnm.Print_Area" localSheetId="11">'SCH 9'!$A$3:$S$450</definedName>
    <definedName name="_xlnm.Print_Area" localSheetId="0">'Table of Contents'!$A$1:$J$74</definedName>
    <definedName name="_xlnm.Print_Area">'SCH 4'!$A$3:$X$48</definedName>
    <definedName name="_xlnm.Print_Titles" localSheetId="41">Appendix!$2:$9</definedName>
    <definedName name="_xlnm.Print_Titles" localSheetId="16">'SCH 14'!$3:$7</definedName>
    <definedName name="_xlnm.Print_Titles" localSheetId="19">'SCH 17'!$A:$E,'SCH 17'!$3:$11</definedName>
    <definedName name="_xlnm.Print_Titles" localSheetId="23">'SCH 20'!$A:$A</definedName>
    <definedName name="_xlnm.Print_Titles" localSheetId="30">'SCH 24'!$3:$16</definedName>
    <definedName name="_xlnm.Print_Titles" localSheetId="33">'SCH 27'!$3:$13</definedName>
    <definedName name="_xlnm.Print_Titles" localSheetId="5">'SCH 4'!$A:$A</definedName>
    <definedName name="_xlnm.Print_Titles" localSheetId="0">'Table of Contents'!$1:$14</definedName>
    <definedName name="_xlnm.Print_Titles">#N/A</definedName>
    <definedName name="SCH_16_print">'SCH 16'!$A$3:$U$71</definedName>
    <definedName name="Sch_19_print">'SCH 19'!$A$3:$R$9</definedName>
    <definedName name="Sch_5_print">'SCH 5'!$A$3:$D$42</definedName>
    <definedName name="Sch_8_print">'SCH 8'!$A$16:$Q$40</definedName>
    <definedName name="Sch_9_print">'SCH 9'!$A$15:$S$33</definedName>
    <definedName name="Sched30">'SCH 32'!$B$3:$E$25</definedName>
    <definedName name="SCHEDULE_15">'SCH 16'!$A$3:$U$71</definedName>
    <definedName name="SCHEDULE_18">'SCH 19'!$A$3:$R$9</definedName>
    <definedName name="Schedule_25">'SCH 25'!$A$3:$I$40</definedName>
    <definedName name="Schedule12">'SCH 13'!$A$3:$J$43</definedName>
    <definedName name="schedule2" localSheetId="13">'SCH 11'!$A$3:$I$32</definedName>
    <definedName name="SRFED">'SCH 24'!$A$3:$AF$62</definedName>
    <definedName name="STATE_OF_NEW_YORK" localSheetId="13">'SCH 11'!$A$3:$I$32</definedName>
    <definedName name="TOTALS">'SCH 24'!$A$3:$AF$68</definedName>
    <definedName name="Z_17D9E78F_E50F_4F9C_B2FD_8BC2AE8D1A93_.wvu.Cols" localSheetId="9" hidden="1">'SCH 7'!#REF!</definedName>
    <definedName name="Z_17D9E78F_E50F_4F9C_B2FD_8BC2AE8D1A93_.wvu.PrintArea" localSheetId="7" hidden="1">'SCH 6'!$A$3:$U$69</definedName>
    <definedName name="Z_17D9E78F_E50F_4F9C_B2FD_8BC2AE8D1A93_.wvu.PrintArea" localSheetId="8" hidden="1">'SCH 6 Supplemental'!$A$3:$U$70</definedName>
    <definedName name="Z_17D9E78F_E50F_4F9C_B2FD_8BC2AE8D1A93_.wvu.PrintArea" localSheetId="9" hidden="1">'SCH 7'!$A$3:$O$59</definedName>
    <definedName name="Z_17D9E78F_E50F_4F9C_B2FD_8BC2AE8D1A93_.wvu.Rows" localSheetId="7" hidden="1">'SCH 6'!#REF!</definedName>
    <definedName name="Z_17D9E78F_E50F_4F9C_B2FD_8BC2AE8D1A93_.wvu.Rows" localSheetId="8" hidden="1">'SCH 6 Supplemental'!#REF!,'SCH 6 Supplemental'!$68:$68</definedName>
    <definedName name="Z_2305217D_C078_4CF6_9B74_09BF64FE0B02_.wvu.FilterData" localSheetId="11" hidden="1">'SCH 9'!$A$110:$S$154</definedName>
    <definedName name="Z_2F293E0C_46F6_4909_9632_54E30F870621_.wvu.Cols" localSheetId="9" hidden="1">'SCH 7'!#REF!</definedName>
    <definedName name="Z_2F293E0C_46F6_4909_9632_54E30F870621_.wvu.PrintArea" localSheetId="7" hidden="1">'SCH 6'!$A$3:$U$69</definedName>
    <definedName name="Z_2F293E0C_46F6_4909_9632_54E30F870621_.wvu.PrintArea" localSheetId="8" hidden="1">'SCH 6 Supplemental'!$A$3:$U$70</definedName>
    <definedName name="Z_2F293E0C_46F6_4909_9632_54E30F870621_.wvu.PrintArea" localSheetId="9" hidden="1">'SCH 7'!$A$3:$O$59</definedName>
    <definedName name="Z_2F293E0C_46F6_4909_9632_54E30F870621_.wvu.Rows" localSheetId="7" hidden="1">'SCH 6'!#REF!</definedName>
    <definedName name="Z_2F293E0C_46F6_4909_9632_54E30F870621_.wvu.Rows" localSheetId="8" hidden="1">'SCH 6 Supplemental'!#REF!,'SCH 6 Supplemental'!$68:$68</definedName>
    <definedName name="Z_3A1FEABB_1463_4BEC_9652_EFF91A972E5E_.wvu.PrintArea" localSheetId="24" hidden="1">'SCH 21'!$A$2:$V$34</definedName>
    <definedName name="Z_3A1FEABB_1463_4BEC_9652_EFF91A972E5E_.wvu.PrintArea" localSheetId="25" hidden="1">'SCH 21a'!$A$3:$X$45</definedName>
    <definedName name="Z_3A1FEABB_1463_4BEC_9652_EFF91A972E5E_.wvu.PrintArea" localSheetId="26" hidden="1">'SCH 21b'!$A$3:$X$62</definedName>
    <definedName name="Z_3A1FEABB_1463_4BEC_9652_EFF91A972E5E_.wvu.PrintArea" localSheetId="27" hidden="1">'SCH 21c'!$A$3:$X$46</definedName>
    <definedName name="Z_4FE4C711_D99E_4BDE_830D_C202D77EE41E_.wvu.PrintArea" localSheetId="24" hidden="1">'SCH 21'!$A$2:$V$34</definedName>
    <definedName name="Z_4FE4C711_D99E_4BDE_830D_C202D77EE41E_.wvu.PrintArea" localSheetId="25" hidden="1">'SCH 21a'!$A$3:$X$45</definedName>
    <definedName name="Z_4FE4C711_D99E_4BDE_830D_C202D77EE41E_.wvu.PrintArea" localSheetId="26" hidden="1">'SCH 21b'!$A$3:$X$62</definedName>
    <definedName name="Z_4FE4C711_D99E_4BDE_830D_C202D77EE41E_.wvu.PrintArea" localSheetId="27" hidden="1">'SCH 21c'!$A$3:$X$46</definedName>
    <definedName name="Z_5FE5AB88_E97C_47BF_BE11_48566B8A8577_.wvu.PrintArea" localSheetId="24" hidden="1">'SCH 21'!$A$2:$V$34</definedName>
    <definedName name="Z_5FE5AB88_E97C_47BF_BE11_48566B8A8577_.wvu.PrintArea" localSheetId="25" hidden="1">'SCH 21a'!$A$3:$X$45</definedName>
    <definedName name="Z_5FE5AB88_E97C_47BF_BE11_48566B8A8577_.wvu.PrintArea" localSheetId="26" hidden="1">'SCH 21b'!$A$3:$X$62</definedName>
    <definedName name="Z_5FE5AB88_E97C_47BF_BE11_48566B8A8577_.wvu.PrintArea" localSheetId="27" hidden="1">'SCH 21c'!$A$3:$X$46</definedName>
    <definedName name="Z_61EEA241_9614_4DAC_8318_DF30B583B1F8_.wvu.PrintArea" localSheetId="24" hidden="1">'SCH 21'!$A$2:$V$34</definedName>
    <definedName name="Z_61EEA241_9614_4DAC_8318_DF30B583B1F8_.wvu.PrintArea" localSheetId="25" hidden="1">'SCH 21a'!$A$3:$X$45</definedName>
    <definedName name="Z_61EEA241_9614_4DAC_8318_DF30B583B1F8_.wvu.PrintArea" localSheetId="26" hidden="1">'SCH 21b'!$A$3:$X$62</definedName>
    <definedName name="Z_61EEA241_9614_4DAC_8318_DF30B583B1F8_.wvu.PrintArea" localSheetId="27" hidden="1">'SCH 21c'!$A$3:$X$46</definedName>
    <definedName name="Z_63690CDE_65AE_4C7B_A29C_2201310F321A_.wvu.Cols" localSheetId="9" hidden="1">'SCH 7'!#REF!</definedName>
    <definedName name="Z_63690CDE_65AE_4C7B_A29C_2201310F321A_.wvu.PrintArea" localSheetId="7" hidden="1">'SCH 6'!$A$3:$U$69</definedName>
    <definedName name="Z_63690CDE_65AE_4C7B_A29C_2201310F321A_.wvu.PrintArea" localSheetId="8" hidden="1">'SCH 6 Supplemental'!$A$3:$U$70</definedName>
    <definedName name="Z_63690CDE_65AE_4C7B_A29C_2201310F321A_.wvu.PrintArea" localSheetId="9" hidden="1">'SCH 7'!$A$3:$O$59</definedName>
    <definedName name="Z_63690CDE_65AE_4C7B_A29C_2201310F321A_.wvu.Rows" localSheetId="7" hidden="1">'SCH 6'!#REF!</definedName>
    <definedName name="Z_63690CDE_65AE_4C7B_A29C_2201310F321A_.wvu.Rows" localSheetId="8" hidden="1">'SCH 6 Supplemental'!#REF!,'SCH 6 Supplemental'!$68:$68</definedName>
    <definedName name="Z_6B4403C1_3CA5_4A61_8C3E_03B79A7352E6_.wvu.PrintArea" localSheetId="24" hidden="1">'SCH 21'!$A$2:$V$34</definedName>
    <definedName name="Z_6B4403C1_3CA5_4A61_8C3E_03B79A7352E6_.wvu.PrintArea" localSheetId="25" hidden="1">'SCH 21a'!$A$3:$X$45</definedName>
    <definedName name="Z_6B4403C1_3CA5_4A61_8C3E_03B79A7352E6_.wvu.PrintArea" localSheetId="26" hidden="1">'SCH 21b'!$A$3:$X$62</definedName>
    <definedName name="Z_6B4403C1_3CA5_4A61_8C3E_03B79A7352E6_.wvu.PrintArea" localSheetId="27" hidden="1">'SCH 21c'!$A$3:$X$46</definedName>
    <definedName name="Z_BFE9355C_D4AE_4B91_AF0E_D28CA3775B17_.wvu.Cols" localSheetId="9" hidden="1">'SCH 7'!#REF!</definedName>
    <definedName name="Z_BFE9355C_D4AE_4B91_AF0E_D28CA3775B17_.wvu.PrintArea" localSheetId="7" hidden="1">'SCH 6'!$A$3:$U$69</definedName>
    <definedName name="Z_BFE9355C_D4AE_4B91_AF0E_D28CA3775B17_.wvu.PrintArea" localSheetId="8" hidden="1">'SCH 6 Supplemental'!$A$3:$U$70</definedName>
    <definedName name="Z_BFE9355C_D4AE_4B91_AF0E_D28CA3775B17_.wvu.PrintArea" localSheetId="9" hidden="1">'SCH 7'!$A$3:$O$59</definedName>
    <definedName name="Z_BFE9355C_D4AE_4B91_AF0E_D28CA3775B17_.wvu.Rows" localSheetId="7" hidden="1">'SCH 6'!#REF!</definedName>
    <definedName name="Z_BFE9355C_D4AE_4B91_AF0E_D28CA3775B17_.wvu.Rows" localSheetId="8" hidden="1">'SCH 6 Supplemental'!#REF!,'SCH 6 Supplemental'!$68:$68</definedName>
    <definedName name="Z_CE82124C_9858_4E74_B907_144CC053B26D_.wvu.Cols" localSheetId="9" hidden="1">'SCH 7'!#REF!</definedName>
    <definedName name="Z_CE82124C_9858_4E74_B907_144CC053B26D_.wvu.PrintArea" localSheetId="7" hidden="1">'SCH 6'!$A$3:$U$69</definedName>
    <definedName name="Z_CE82124C_9858_4E74_B907_144CC053B26D_.wvu.PrintArea" localSheetId="8" hidden="1">'SCH 6 Supplemental'!$A$3:$U$70</definedName>
    <definedName name="Z_CE82124C_9858_4E74_B907_144CC053B26D_.wvu.PrintArea" localSheetId="9" hidden="1">'SCH 7'!$A$3:$O$59</definedName>
    <definedName name="Z_CE82124C_9858_4E74_B907_144CC053B26D_.wvu.Rows" localSheetId="7" hidden="1">'SCH 6'!#REF!</definedName>
    <definedName name="Z_CE82124C_9858_4E74_B907_144CC053B26D_.wvu.Rows" localSheetId="8" hidden="1">'SCH 6 Supplemental'!#REF!,'SCH 6 Supplemental'!$68:$68</definedName>
    <definedName name="Z_D89BD60A_ADCB_4349_A74F_44B462530A4A_.wvu.PrintArea" localSheetId="24" hidden="1">'SCH 21'!$A$2:$V$34</definedName>
    <definedName name="Z_D89BD60A_ADCB_4349_A74F_44B462530A4A_.wvu.PrintArea" localSheetId="25" hidden="1">'SCH 21a'!$A$3:$X$45</definedName>
    <definedName name="Z_D89BD60A_ADCB_4349_A74F_44B462530A4A_.wvu.PrintArea" localSheetId="26" hidden="1">'SCH 21b'!$A$3:$X$62</definedName>
    <definedName name="Z_D89BD60A_ADCB_4349_A74F_44B462530A4A_.wvu.PrintArea" localSheetId="27" hidden="1">'SCH 21c'!$A$3:$X$46</definedName>
    <definedName name="Z_ED3159C1_C8BB_4E3F_B115_F30B7E0A8348_.wvu.PrintArea" localSheetId="24" hidden="1">'SCH 21'!$A$2:$V$34</definedName>
    <definedName name="Z_ED3159C1_C8BB_4E3F_B115_F30B7E0A8348_.wvu.PrintArea" localSheetId="25" hidden="1">'SCH 21a'!$A$3:$X$45</definedName>
    <definedName name="Z_ED3159C1_C8BB_4E3F_B115_F30B7E0A8348_.wvu.PrintArea" localSheetId="26" hidden="1">'SCH 21b'!$A$3:$X$62</definedName>
    <definedName name="Z_ED3159C1_C8BB_4E3F_B115_F30B7E0A8348_.wvu.PrintArea" localSheetId="27" hidden="1">'SCH 21c'!$A$3:$X$46</definedName>
    <definedName name="Z_FD30C435_4331_4D51_9F28_2083D67F73B8_.wvu.Cols" localSheetId="9" hidden="1">'SCH 7'!#REF!</definedName>
    <definedName name="Z_FD30C435_4331_4D51_9F28_2083D67F73B8_.wvu.PrintArea" localSheetId="7" hidden="1">'SCH 6'!$A$3:$U$69</definedName>
    <definedName name="Z_FD30C435_4331_4D51_9F28_2083D67F73B8_.wvu.PrintArea" localSheetId="8" hidden="1">'SCH 6 Supplemental'!$A$3:$U$70</definedName>
    <definedName name="Z_FD30C435_4331_4D51_9F28_2083D67F73B8_.wvu.PrintArea" localSheetId="9" hidden="1">'SCH 7'!$A$3:$O$59</definedName>
    <definedName name="Z_FD30C435_4331_4D51_9F28_2083D67F73B8_.wvu.Rows" localSheetId="7" hidden="1">'SCH 6'!#REF!</definedName>
    <definedName name="Z_FD30C435_4331_4D51_9F28_2083D67F73B8_.wvu.Rows" localSheetId="8" hidden="1">'SCH 6 Supplemental'!#REF!,'SCH 6 Supplemental'!$68:$68</definedName>
  </definedName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E106" i="12" l="1"/>
  <c r="G106" i="12"/>
  <c r="I106" i="12"/>
  <c r="K106" i="12"/>
  <c r="M106" i="12"/>
  <c r="O106" i="12"/>
  <c r="Q106" i="12"/>
  <c r="E157" i="12"/>
  <c r="G157" i="12"/>
  <c r="I157" i="12"/>
  <c r="K157" i="12"/>
  <c r="M157" i="12"/>
  <c r="O157" i="12"/>
  <c r="Q157" i="12"/>
  <c r="Q177" i="12"/>
  <c r="Q178" i="12"/>
  <c r="Q179" i="12"/>
  <c r="Q180" i="12"/>
  <c r="Q181" i="12"/>
  <c r="Q182" i="12"/>
  <c r="Q183" i="12"/>
  <c r="Q184" i="12"/>
  <c r="Q185" i="12"/>
  <c r="Q186" i="12"/>
  <c r="Q187" i="12"/>
  <c r="Q188" i="12"/>
  <c r="Q189" i="12"/>
  <c r="Q190" i="12"/>
  <c r="Q191" i="12"/>
  <c r="Q192" i="12"/>
  <c r="Q193" i="12"/>
  <c r="Q194" i="12"/>
  <c r="Q195" i="12"/>
  <c r="Q196" i="12"/>
  <c r="Q197" i="12"/>
  <c r="Q198" i="12"/>
  <c r="Q199" i="12"/>
  <c r="Q200" i="12"/>
  <c r="Q201" i="12"/>
  <c r="Q202" i="12"/>
  <c r="Q203" i="12"/>
  <c r="Q204" i="12"/>
  <c r="Q205" i="12"/>
  <c r="Q206" i="12"/>
  <c r="Q207" i="12"/>
  <c r="Q208" i="12"/>
  <c r="Q209" i="12"/>
  <c r="Q210" i="12"/>
  <c r="Q211" i="12"/>
  <c r="Q212" i="12"/>
  <c r="Q213" i="12"/>
  <c r="M214" i="12"/>
  <c r="Q214" i="12"/>
  <c r="Q215" i="12"/>
  <c r="Q216" i="12"/>
  <c r="Q217" i="12"/>
  <c r="Q218" i="12"/>
  <c r="Q219" i="12"/>
  <c r="Q220" i="12"/>
  <c r="Q221" i="12"/>
  <c r="Q222" i="12"/>
  <c r="Q223" i="12"/>
  <c r="Q224" i="12"/>
  <c r="Q225" i="12"/>
  <c r="Q226" i="12"/>
  <c r="Q227" i="12"/>
  <c r="Q228" i="12"/>
  <c r="Q249" i="12"/>
  <c r="Q250" i="12"/>
  <c r="Q251" i="12"/>
  <c r="Q252" i="12"/>
  <c r="Q253" i="12"/>
  <c r="I254" i="12"/>
  <c r="Q254" i="12"/>
  <c r="Q255" i="12"/>
  <c r="Q256" i="12"/>
  <c r="Q257" i="12"/>
  <c r="Q258" i="12"/>
  <c r="E263" i="12"/>
  <c r="G263" i="12"/>
  <c r="I263" i="12"/>
  <c r="K263" i="12"/>
  <c r="M263" i="12"/>
  <c r="O263" i="12"/>
  <c r="Q263" i="12"/>
  <c r="E278" i="12"/>
  <c r="G278" i="12"/>
  <c r="I278" i="12"/>
  <c r="K278" i="12"/>
  <c r="M278" i="12"/>
  <c r="O278" i="12"/>
  <c r="Q278" i="12"/>
  <c r="E336" i="12"/>
  <c r="G336" i="12"/>
  <c r="I336" i="12"/>
  <c r="K336" i="12"/>
  <c r="M336" i="12"/>
  <c r="O336" i="12"/>
  <c r="Q336" i="12"/>
  <c r="Q340" i="12"/>
  <c r="Q341" i="12"/>
  <c r="Q343" i="12"/>
  <c r="E360" i="12"/>
  <c r="E403" i="12"/>
  <c r="E405" i="12"/>
  <c r="G360" i="12"/>
  <c r="G403" i="12"/>
  <c r="G405" i="12"/>
  <c r="I360" i="12"/>
  <c r="I403" i="12"/>
  <c r="I405" i="12"/>
  <c r="K360" i="12"/>
  <c r="K403" i="12"/>
  <c r="K405" i="12"/>
  <c r="M360" i="12"/>
  <c r="M403" i="12"/>
  <c r="M405" i="12"/>
  <c r="O360" i="12"/>
  <c r="O403" i="12"/>
  <c r="O405" i="12"/>
  <c r="Q405" i="12"/>
  <c r="E410" i="12"/>
  <c r="E415" i="12"/>
  <c r="E426" i="12"/>
  <c r="E428" i="12"/>
  <c r="G410" i="12"/>
  <c r="G415" i="12"/>
  <c r="G426" i="12"/>
  <c r="G428" i="12"/>
  <c r="I410" i="12"/>
  <c r="I415" i="12"/>
  <c r="I426" i="12"/>
  <c r="I428" i="12"/>
  <c r="K410" i="12"/>
  <c r="K415" i="12"/>
  <c r="K426" i="12"/>
  <c r="K428" i="12"/>
  <c r="M410" i="12"/>
  <c r="M415" i="12"/>
  <c r="M426" i="12"/>
  <c r="M428" i="12"/>
  <c r="O410" i="12"/>
  <c r="O415" i="12"/>
  <c r="O426" i="12"/>
  <c r="O428" i="12"/>
  <c r="Q428" i="12"/>
  <c r="Q431" i="12"/>
  <c r="Q426" i="12"/>
  <c r="Q415" i="12"/>
  <c r="Q410" i="12"/>
  <c r="Q409" i="12"/>
  <c r="Q396" i="12"/>
  <c r="Q403" i="12"/>
  <c r="Q360" i="12"/>
  <c r="M45" i="40"/>
  <c r="O258" i="12"/>
  <c r="O341" i="12"/>
  <c r="O343" i="12"/>
  <c r="O431" i="12"/>
  <c r="P360" i="12"/>
  <c r="Q425" i="12"/>
  <c r="Q424" i="12"/>
  <c r="Q423" i="12"/>
  <c r="Q422" i="12"/>
  <c r="Q421" i="12"/>
  <c r="Q420" i="12"/>
  <c r="Q419" i="12"/>
  <c r="Q414" i="12"/>
  <c r="Q402" i="12"/>
  <c r="Q401" i="12"/>
  <c r="Q400" i="12"/>
  <c r="Q399" i="12"/>
  <c r="Q398" i="12"/>
  <c r="Q397" i="12"/>
  <c r="Q375" i="12"/>
  <c r="Q374" i="12"/>
  <c r="Q373" i="12"/>
  <c r="Q372" i="12"/>
  <c r="Q371" i="12"/>
  <c r="Q370" i="12"/>
  <c r="Q369" i="12"/>
  <c r="Q368" i="12"/>
  <c r="Q367" i="12"/>
  <c r="Q366" i="12"/>
  <c r="Q365" i="12"/>
  <c r="Q364" i="12"/>
  <c r="Q359" i="12"/>
  <c r="Q358" i="12"/>
  <c r="Q357" i="12"/>
  <c r="Q356" i="12"/>
  <c r="Q355" i="12"/>
  <c r="Q354" i="12"/>
  <c r="Q353" i="12"/>
  <c r="Q352" i="12"/>
  <c r="Q351" i="12"/>
  <c r="Q350" i="12"/>
  <c r="Q349" i="12"/>
  <c r="Q348" i="12"/>
  <c r="Q347" i="12"/>
  <c r="Q335" i="12"/>
  <c r="Q334" i="12"/>
  <c r="Q333" i="12"/>
  <c r="Q332" i="12"/>
  <c r="Q331" i="12"/>
  <c r="Q330" i="12"/>
  <c r="Q329" i="12"/>
  <c r="Q328" i="12"/>
  <c r="Q327" i="12"/>
  <c r="Q326" i="12"/>
  <c r="Q325" i="12"/>
  <c r="Q324" i="12"/>
  <c r="Q323" i="12"/>
  <c r="Q302" i="12"/>
  <c r="Q301" i="12"/>
  <c r="Q300" i="12"/>
  <c r="Q299" i="12"/>
  <c r="Q298" i="12"/>
  <c r="Q297" i="12"/>
  <c r="Q296" i="12"/>
  <c r="Q295" i="12"/>
  <c r="Q294" i="12"/>
  <c r="Q293" i="12"/>
  <c r="Q292" i="12"/>
  <c r="Q291" i="12"/>
  <c r="Q290" i="12"/>
  <c r="Q289" i="12"/>
  <c r="Q288" i="12"/>
  <c r="Q287" i="12"/>
  <c r="Q286" i="12"/>
  <c r="Q285" i="12"/>
  <c r="Q284" i="12"/>
  <c r="Q283" i="12"/>
  <c r="Q282" i="12"/>
  <c r="Q277" i="12"/>
  <c r="Q276" i="12"/>
  <c r="Q275" i="12"/>
  <c r="Q274" i="12"/>
  <c r="Q273" i="12"/>
  <c r="Q272" i="12"/>
  <c r="Q271" i="12"/>
  <c r="Q270" i="12"/>
  <c r="Q269" i="12"/>
  <c r="Q268" i="12"/>
  <c r="Q267" i="12"/>
  <c r="Q262" i="12"/>
  <c r="Q156" i="12"/>
  <c r="Q155" i="12"/>
  <c r="Q154" i="12"/>
  <c r="Q153" i="12"/>
  <c r="Q152" i="12"/>
  <c r="Q151" i="12"/>
  <c r="Q150" i="12"/>
  <c r="Q149" i="12"/>
  <c r="Q148" i="12"/>
  <c r="Q147" i="12"/>
  <c r="Q146" i="12"/>
  <c r="Q145" i="12"/>
  <c r="Q144" i="12"/>
  <c r="Q143" i="12"/>
  <c r="Q142" i="12"/>
  <c r="Q141" i="12"/>
  <c r="Q140" i="12"/>
  <c r="Q139" i="12"/>
  <c r="Q138" i="12"/>
  <c r="Q137" i="12"/>
  <c r="Q136" i="12"/>
  <c r="Q135" i="12"/>
  <c r="Q134" i="12"/>
  <c r="Q133" i="12"/>
  <c r="Q132" i="12"/>
  <c r="Q131" i="12"/>
  <c r="Q130" i="12"/>
  <c r="Q129" i="12"/>
  <c r="Q128" i="12"/>
  <c r="Q127" i="12"/>
  <c r="Q126" i="12"/>
  <c r="Q125" i="12"/>
  <c r="Q124" i="12"/>
  <c r="Q123" i="12"/>
  <c r="Q122" i="12"/>
  <c r="Q121" i="12"/>
  <c r="Q120" i="12"/>
  <c r="Q119" i="12"/>
  <c r="Q118" i="12"/>
  <c r="Q117" i="12"/>
  <c r="Q116" i="12"/>
  <c r="Q115" i="12"/>
  <c r="Q114" i="12"/>
  <c r="Q113" i="12"/>
  <c r="Q112" i="12"/>
  <c r="Q111" i="12"/>
  <c r="Q110" i="12"/>
  <c r="Q105" i="12"/>
  <c r="Q104" i="12"/>
  <c r="Q103" i="12"/>
  <c r="Q102" i="12"/>
  <c r="Q101" i="12"/>
  <c r="Q100" i="12"/>
  <c r="Q99" i="12"/>
  <c r="Q78" i="12"/>
  <c r="Q77" i="12"/>
  <c r="Q76" i="12"/>
  <c r="Q75" i="12"/>
  <c r="Q74" i="12"/>
  <c r="Q73" i="12"/>
  <c r="Q72" i="12"/>
  <c r="Q71" i="12"/>
  <c r="Q70" i="12"/>
  <c r="Q69" i="12"/>
  <c r="Q68" i="12"/>
  <c r="Q67" i="12"/>
  <c r="Q66" i="12"/>
  <c r="Q65" i="12"/>
  <c r="Q64" i="12"/>
  <c r="Q63" i="12"/>
  <c r="Q62" i="12"/>
  <c r="Q61" i="12"/>
  <c r="Q60" i="12"/>
  <c r="Q59" i="12"/>
  <c r="Q58" i="12"/>
  <c r="Q57" i="12"/>
  <c r="Q56" i="12"/>
  <c r="Q55" i="12"/>
  <c r="Q54" i="12"/>
  <c r="Q53" i="12"/>
  <c r="Q52" i="12"/>
  <c r="Q51" i="12"/>
  <c r="Q50" i="12"/>
  <c r="Q49" i="12"/>
  <c r="Q48" i="12"/>
  <c r="Q47" i="12"/>
  <c r="Q46" i="12"/>
  <c r="Q45" i="12"/>
  <c r="Q44" i="12"/>
  <c r="Q43" i="12"/>
  <c r="Q42" i="12"/>
  <c r="Q41" i="12"/>
  <c r="Q40" i="12"/>
  <c r="Q39" i="12"/>
  <c r="Q38" i="12"/>
  <c r="Q37" i="12"/>
  <c r="Q36" i="12"/>
  <c r="Q35" i="12"/>
  <c r="Q34" i="12"/>
  <c r="Q33" i="12"/>
  <c r="Q32" i="12"/>
  <c r="Q31" i="12"/>
  <c r="Q30" i="12"/>
  <c r="Q29" i="12"/>
  <c r="Q28" i="12"/>
  <c r="Q27" i="12"/>
  <c r="Q26" i="12"/>
  <c r="Q25" i="12"/>
  <c r="Q24" i="12"/>
  <c r="Q23" i="12"/>
  <c r="Q22" i="12"/>
  <c r="Q21" i="12"/>
  <c r="Q20" i="12"/>
  <c r="Q19" i="12"/>
  <c r="Q18" i="12"/>
  <c r="Q17" i="12"/>
  <c r="S35" i="11"/>
  <c r="S24" i="11"/>
  <c r="S29" i="11"/>
  <c r="S37" i="11"/>
  <c r="X41" i="45"/>
  <c r="V41" i="45"/>
  <c r="X40" i="45"/>
  <c r="S49" i="21"/>
  <c r="S49" i="22"/>
  <c r="M49" i="22"/>
  <c r="G49" i="22"/>
  <c r="K52" i="18"/>
  <c r="R25" i="43"/>
  <c r="Q25" i="43"/>
  <c r="P25" i="43"/>
  <c r="O25" i="43"/>
  <c r="N25" i="43"/>
  <c r="M25" i="43"/>
  <c r="L25" i="43"/>
  <c r="K25" i="43"/>
  <c r="J25" i="43"/>
  <c r="I25" i="43"/>
  <c r="H25" i="43"/>
  <c r="G25" i="43"/>
  <c r="F25" i="43"/>
  <c r="E25" i="43"/>
  <c r="D25" i="43"/>
  <c r="F20" i="46"/>
  <c r="N21" i="46"/>
  <c r="R21" i="46"/>
  <c r="T21" i="46"/>
  <c r="H25" i="46"/>
  <c r="J25" i="46"/>
  <c r="L25" i="46"/>
  <c r="N25" i="46"/>
  <c r="P25" i="46"/>
  <c r="R25" i="46"/>
  <c r="T25" i="46"/>
  <c r="V25" i="46"/>
  <c r="X25" i="46"/>
  <c r="F26" i="46"/>
  <c r="H26" i="46"/>
  <c r="J26" i="46"/>
  <c r="L26" i="46"/>
  <c r="N26" i="46"/>
  <c r="P26" i="46"/>
  <c r="R26" i="46"/>
  <c r="T26" i="46"/>
  <c r="V26" i="46"/>
  <c r="X26" i="46"/>
  <c r="H30" i="46"/>
  <c r="J30" i="46"/>
  <c r="L30" i="46"/>
  <c r="N30" i="46"/>
  <c r="P30" i="46"/>
  <c r="R30" i="46"/>
  <c r="T30" i="46"/>
  <c r="V30" i="46"/>
  <c r="X30" i="46"/>
  <c r="F31" i="46"/>
  <c r="H31" i="46"/>
  <c r="J31" i="46"/>
  <c r="L31" i="46"/>
  <c r="N31" i="46"/>
  <c r="P31" i="46"/>
  <c r="R31" i="46"/>
  <c r="T31" i="46"/>
  <c r="V31" i="46"/>
  <c r="X31" i="46"/>
  <c r="H35" i="46"/>
  <c r="J35" i="46"/>
  <c r="L35" i="46"/>
  <c r="N35" i="46"/>
  <c r="P35" i="46"/>
  <c r="R35" i="46"/>
  <c r="T35" i="46"/>
  <c r="V35" i="46"/>
  <c r="X35" i="46"/>
  <c r="F36" i="46"/>
  <c r="H36" i="46"/>
  <c r="J36" i="46"/>
  <c r="L36" i="46"/>
  <c r="N36" i="46"/>
  <c r="P36" i="46"/>
  <c r="R36" i="46"/>
  <c r="T36" i="46"/>
  <c r="V36" i="46"/>
  <c r="X36" i="46"/>
  <c r="F20" i="45"/>
  <c r="N21" i="45"/>
  <c r="T21" i="45"/>
  <c r="H25" i="45"/>
  <c r="J25" i="45"/>
  <c r="L25" i="45"/>
  <c r="N25" i="45"/>
  <c r="P25" i="45"/>
  <c r="R25" i="45"/>
  <c r="T25" i="45"/>
  <c r="V25" i="45"/>
  <c r="X25" i="45"/>
  <c r="F26" i="45"/>
  <c r="H26" i="45"/>
  <c r="J26" i="45"/>
  <c r="L26" i="45"/>
  <c r="N26" i="45"/>
  <c r="P26" i="45"/>
  <c r="R26" i="45"/>
  <c r="T26" i="45"/>
  <c r="V26" i="45"/>
  <c r="X26" i="45"/>
  <c r="H30" i="45"/>
  <c r="J30" i="45"/>
  <c r="L30" i="45"/>
  <c r="N30" i="45"/>
  <c r="P30" i="45"/>
  <c r="R30" i="45"/>
  <c r="T30" i="45"/>
  <c r="V30" i="45"/>
  <c r="X30" i="45"/>
  <c r="F31" i="45"/>
  <c r="H31" i="45"/>
  <c r="J31" i="45"/>
  <c r="L31" i="45"/>
  <c r="N31" i="45"/>
  <c r="P31" i="45"/>
  <c r="R31" i="45"/>
  <c r="T31" i="45"/>
  <c r="V31" i="45"/>
  <c r="X31" i="45"/>
  <c r="H35" i="45"/>
  <c r="J35" i="45"/>
  <c r="L35" i="45"/>
  <c r="N35" i="45"/>
  <c r="P35" i="45"/>
  <c r="R35" i="45"/>
  <c r="T35" i="45"/>
  <c r="V35" i="45"/>
  <c r="X35" i="45"/>
  <c r="F36" i="45"/>
  <c r="H36" i="45"/>
  <c r="J36" i="45"/>
  <c r="L36" i="45"/>
  <c r="N36" i="45"/>
  <c r="P36" i="45"/>
  <c r="R36" i="45"/>
  <c r="T36" i="45"/>
  <c r="V36" i="45"/>
  <c r="X36" i="45"/>
  <c r="X45" i="45"/>
  <c r="V46" i="45"/>
  <c r="X46" i="45"/>
  <c r="L50" i="45"/>
  <c r="N50" i="45"/>
  <c r="P50" i="45"/>
  <c r="R50" i="45"/>
  <c r="T50" i="45"/>
  <c r="V50" i="45"/>
  <c r="X50" i="45"/>
  <c r="H51" i="45"/>
  <c r="J51" i="45"/>
  <c r="L51" i="45"/>
  <c r="N51" i="45"/>
  <c r="P51" i="45"/>
  <c r="R51" i="45"/>
  <c r="T51" i="45"/>
  <c r="V51" i="45"/>
  <c r="X51" i="45"/>
  <c r="Y58" i="45"/>
  <c r="G19" i="44"/>
  <c r="I19" i="44"/>
  <c r="K19" i="44"/>
  <c r="M19" i="44"/>
  <c r="O19" i="44"/>
  <c r="Q19" i="44"/>
  <c r="S19" i="44"/>
  <c r="U19" i="44"/>
  <c r="W19" i="44"/>
  <c r="E20" i="44"/>
  <c r="G20" i="44"/>
  <c r="I20" i="44"/>
  <c r="K20" i="44"/>
  <c r="M20" i="44"/>
  <c r="O20" i="44"/>
  <c r="Q20" i="44"/>
  <c r="S20" i="44"/>
  <c r="U20" i="44"/>
  <c r="W20" i="44"/>
  <c r="G24" i="44"/>
  <c r="I24" i="44"/>
  <c r="K24" i="44"/>
  <c r="M24" i="44"/>
  <c r="G30" i="44"/>
  <c r="I30" i="44"/>
  <c r="K30" i="44"/>
  <c r="M30" i="44"/>
  <c r="O30" i="44"/>
  <c r="Q30" i="44"/>
  <c r="S30" i="44"/>
  <c r="U30" i="44"/>
  <c r="W30" i="44"/>
  <c r="E31" i="44"/>
  <c r="G31" i="44"/>
  <c r="I31" i="44"/>
  <c r="K31" i="44"/>
  <c r="M31" i="44"/>
  <c r="O31" i="44"/>
  <c r="Q31" i="44"/>
  <c r="S31" i="44"/>
  <c r="U31" i="44"/>
  <c r="W31" i="44"/>
  <c r="E35" i="44"/>
  <c r="F19" i="45"/>
  <c r="F56" i="45"/>
  <c r="F58" i="45"/>
  <c r="F21" i="46"/>
  <c r="G35" i="44"/>
  <c r="H19" i="45"/>
  <c r="H56" i="45"/>
  <c r="I35" i="44"/>
  <c r="I37" i="44"/>
  <c r="J21" i="45"/>
  <c r="K35" i="44"/>
  <c r="L19" i="45"/>
  <c r="L56" i="45"/>
  <c r="M35" i="44"/>
  <c r="N19" i="45"/>
  <c r="N56" i="45"/>
  <c r="O35" i="44"/>
  <c r="P19" i="45"/>
  <c r="P56" i="45"/>
  <c r="Q35" i="44"/>
  <c r="R19" i="45"/>
  <c r="R56" i="45"/>
  <c r="S35" i="44"/>
  <c r="T19" i="45"/>
  <c r="T56" i="45"/>
  <c r="U35" i="44"/>
  <c r="V19" i="45"/>
  <c r="V56" i="45"/>
  <c r="W35" i="44"/>
  <c r="X19" i="45"/>
  <c r="X56" i="45"/>
  <c r="O36" i="44"/>
  <c r="P20" i="45"/>
  <c r="G37" i="44"/>
  <c r="H21" i="45"/>
  <c r="W37" i="44"/>
  <c r="X21" i="45"/>
  <c r="D15" i="43"/>
  <c r="F15" i="43"/>
  <c r="H15" i="43"/>
  <c r="J15" i="43"/>
  <c r="L15" i="43"/>
  <c r="N15" i="43"/>
  <c r="P15" i="43"/>
  <c r="R15" i="43"/>
  <c r="T15" i="43"/>
  <c r="V15" i="43"/>
  <c r="D16" i="43"/>
  <c r="F16" i="43"/>
  <c r="H16" i="43"/>
  <c r="J16" i="43"/>
  <c r="L16" i="43"/>
  <c r="N16" i="43"/>
  <c r="P16" i="43"/>
  <c r="R16" i="43"/>
  <c r="T16" i="43"/>
  <c r="V16" i="43"/>
  <c r="D18" i="43"/>
  <c r="F18" i="43"/>
  <c r="H18" i="43"/>
  <c r="J18" i="43"/>
  <c r="L18" i="43"/>
  <c r="N18" i="43"/>
  <c r="P18" i="43"/>
  <c r="R18" i="43"/>
  <c r="T18" i="43"/>
  <c r="V18" i="43"/>
  <c r="D22" i="43"/>
  <c r="F22" i="43"/>
  <c r="H22" i="43"/>
  <c r="J22" i="43"/>
  <c r="L22" i="43"/>
  <c r="N22" i="43"/>
  <c r="P22" i="43"/>
  <c r="R22" i="43"/>
  <c r="T22" i="43"/>
  <c r="V22" i="43"/>
  <c r="D23" i="43"/>
  <c r="F23" i="43"/>
  <c r="H23" i="43"/>
  <c r="J23" i="43"/>
  <c r="L23" i="43"/>
  <c r="N23" i="43"/>
  <c r="P23" i="43"/>
  <c r="R23" i="43"/>
  <c r="T23" i="43"/>
  <c r="V23" i="43"/>
  <c r="D24" i="43"/>
  <c r="F24" i="43"/>
  <c r="H24" i="43"/>
  <c r="J24" i="43"/>
  <c r="L24" i="43"/>
  <c r="N24" i="43"/>
  <c r="P24" i="43"/>
  <c r="R24" i="43"/>
  <c r="T24" i="43"/>
  <c r="V24" i="43"/>
  <c r="D26" i="43"/>
  <c r="F26" i="43"/>
  <c r="H26" i="43"/>
  <c r="J26" i="43"/>
  <c r="L26" i="43"/>
  <c r="N26" i="43"/>
  <c r="P26" i="43"/>
  <c r="R26" i="43"/>
  <c r="T26" i="43"/>
  <c r="V26" i="43"/>
  <c r="D27" i="43"/>
  <c r="F27" i="43"/>
  <c r="H27" i="43"/>
  <c r="J27" i="43"/>
  <c r="L27" i="43"/>
  <c r="N27" i="43"/>
  <c r="P27" i="43"/>
  <c r="R27" i="43"/>
  <c r="T27" i="43"/>
  <c r="V27" i="43"/>
  <c r="D31" i="43"/>
  <c r="F31" i="43"/>
  <c r="H31" i="43"/>
  <c r="J31" i="43"/>
  <c r="L31" i="43"/>
  <c r="N31" i="43"/>
  <c r="P31" i="43"/>
  <c r="R31" i="43"/>
  <c r="T31" i="43"/>
  <c r="V31" i="43"/>
  <c r="D32" i="43"/>
  <c r="F32" i="43"/>
  <c r="H32" i="43"/>
  <c r="J32" i="43"/>
  <c r="L32" i="43"/>
  <c r="N32" i="43"/>
  <c r="P32" i="43"/>
  <c r="R32" i="43"/>
  <c r="T32" i="43"/>
  <c r="V32" i="43"/>
  <c r="D33" i="43"/>
  <c r="F33" i="43"/>
  <c r="H33" i="43"/>
  <c r="J33" i="43"/>
  <c r="L33" i="43"/>
  <c r="N33" i="43"/>
  <c r="P33" i="43"/>
  <c r="R33" i="43"/>
  <c r="T33" i="43"/>
  <c r="V33" i="43"/>
  <c r="C71" i="42"/>
  <c r="AD43" i="31"/>
  <c r="AK16" i="24"/>
  <c r="AK17" i="24"/>
  <c r="AK18" i="24"/>
  <c r="AK19" i="24"/>
  <c r="AK20" i="24"/>
  <c r="AK21" i="24"/>
  <c r="AK22" i="24"/>
  <c r="AK23" i="24"/>
  <c r="AK25" i="24"/>
  <c r="AK27" i="24"/>
  <c r="AK29" i="24"/>
  <c r="AK31" i="24"/>
  <c r="AK34" i="24"/>
  <c r="AK35" i="24"/>
  <c r="AK38" i="24"/>
  <c r="AK39" i="24"/>
  <c r="AK40" i="24"/>
  <c r="AK41" i="24"/>
  <c r="AK42" i="24"/>
  <c r="AK43" i="24"/>
  <c r="AK44" i="24"/>
  <c r="AK45" i="24"/>
  <c r="AK46" i="24"/>
  <c r="AK49" i="24"/>
  <c r="AK50" i="24"/>
  <c r="AK51" i="24"/>
  <c r="AK15" i="24"/>
  <c r="AK14" i="24"/>
  <c r="AE16" i="24"/>
  <c r="AE17" i="24"/>
  <c r="AE18" i="24"/>
  <c r="AE19" i="24"/>
  <c r="AE20" i="24"/>
  <c r="AE21" i="24"/>
  <c r="AE22" i="24"/>
  <c r="AE23" i="24"/>
  <c r="AE25" i="24"/>
  <c r="AE27" i="24"/>
  <c r="AE28" i="24"/>
  <c r="AE29" i="24"/>
  <c r="AE31" i="24"/>
  <c r="AE34" i="24"/>
  <c r="AE35" i="24"/>
  <c r="AE38" i="24"/>
  <c r="AE39" i="24"/>
  <c r="AE40" i="24"/>
  <c r="AE41" i="24"/>
  <c r="AE42" i="24"/>
  <c r="AE43" i="24"/>
  <c r="AE44" i="24"/>
  <c r="AE45" i="24"/>
  <c r="AE46" i="24"/>
  <c r="AE49" i="24"/>
  <c r="AE50" i="24"/>
  <c r="AE51" i="24"/>
  <c r="AE15" i="24"/>
  <c r="AE14" i="24"/>
  <c r="Y16" i="24"/>
  <c r="Y17" i="24"/>
  <c r="Y18" i="24"/>
  <c r="Y19" i="24"/>
  <c r="Y20" i="24"/>
  <c r="Y21" i="24"/>
  <c r="Y22" i="24"/>
  <c r="Y23" i="24"/>
  <c r="Y25" i="24"/>
  <c r="Y27" i="24"/>
  <c r="Y29" i="24"/>
  <c r="Y31" i="24"/>
  <c r="Y34" i="24"/>
  <c r="Y35" i="24"/>
  <c r="Y38" i="24"/>
  <c r="Y39" i="24"/>
  <c r="Y40" i="24"/>
  <c r="Y41" i="24"/>
  <c r="Y42" i="24"/>
  <c r="Y43" i="24"/>
  <c r="Y44" i="24"/>
  <c r="Y45" i="24"/>
  <c r="Y46" i="24"/>
  <c r="Y49" i="24"/>
  <c r="Y50" i="24"/>
  <c r="Y51" i="24"/>
  <c r="Y15" i="24"/>
  <c r="Y14" i="24"/>
  <c r="S16" i="24"/>
  <c r="S17" i="24"/>
  <c r="S18" i="24"/>
  <c r="S19" i="24"/>
  <c r="S20" i="24"/>
  <c r="S21" i="24"/>
  <c r="S22" i="24"/>
  <c r="S23" i="24"/>
  <c r="S25" i="24"/>
  <c r="S27" i="24"/>
  <c r="S29" i="24"/>
  <c r="S31" i="24"/>
  <c r="S34" i="24"/>
  <c r="S35" i="24"/>
  <c r="S38" i="24"/>
  <c r="S39" i="24"/>
  <c r="S40" i="24"/>
  <c r="S41" i="24"/>
  <c r="S42" i="24"/>
  <c r="S43" i="24"/>
  <c r="S44" i="24"/>
  <c r="S45" i="24"/>
  <c r="S46" i="24"/>
  <c r="S49" i="24"/>
  <c r="S50" i="24"/>
  <c r="S51" i="24"/>
  <c r="S15" i="24"/>
  <c r="S14" i="24"/>
  <c r="W15" i="22"/>
  <c r="W16" i="22"/>
  <c r="W17" i="22"/>
  <c r="W18" i="22"/>
  <c r="W20" i="22"/>
  <c r="W21" i="22"/>
  <c r="W23" i="22"/>
  <c r="W24" i="22"/>
  <c r="W25" i="22"/>
  <c r="W27" i="22"/>
  <c r="W28" i="22"/>
  <c r="W29" i="22"/>
  <c r="W31" i="22"/>
  <c r="W32" i="22"/>
  <c r="W33" i="22"/>
  <c r="W34" i="22"/>
  <c r="W35" i="22"/>
  <c r="W36" i="22"/>
  <c r="W37" i="22"/>
  <c r="W39" i="22"/>
  <c r="W40" i="22"/>
  <c r="W41" i="22"/>
  <c r="W42" i="22"/>
  <c r="W43" i="22"/>
  <c r="W44" i="22"/>
  <c r="W46" i="22"/>
  <c r="W47" i="22"/>
  <c r="W48" i="22"/>
  <c r="W51" i="22"/>
  <c r="W52" i="22"/>
  <c r="W53" i="22"/>
  <c r="W14" i="22"/>
  <c r="W12" i="22"/>
  <c r="U15" i="22"/>
  <c r="U16" i="22"/>
  <c r="U17" i="22"/>
  <c r="U18" i="22"/>
  <c r="Y18" i="22"/>
  <c r="U20" i="22"/>
  <c r="U21" i="22"/>
  <c r="U23" i="22"/>
  <c r="U24" i="22"/>
  <c r="Y24" i="22"/>
  <c r="U25" i="22"/>
  <c r="U27" i="22"/>
  <c r="Y27" i="22"/>
  <c r="U28" i="22"/>
  <c r="U29" i="22"/>
  <c r="Y29" i="22"/>
  <c r="U31" i="22"/>
  <c r="U32" i="22"/>
  <c r="U33" i="22"/>
  <c r="U34" i="22"/>
  <c r="Y34" i="22"/>
  <c r="U35" i="22"/>
  <c r="U36" i="22"/>
  <c r="U37" i="22"/>
  <c r="U39" i="22"/>
  <c r="Y39" i="22"/>
  <c r="U40" i="22"/>
  <c r="U41" i="22"/>
  <c r="U42" i="22"/>
  <c r="U43" i="22"/>
  <c r="Y43" i="22"/>
  <c r="U44" i="22"/>
  <c r="U46" i="22"/>
  <c r="Y46" i="22"/>
  <c r="U47" i="22"/>
  <c r="U48" i="22"/>
  <c r="Y48" i="22"/>
  <c r="U51" i="22"/>
  <c r="U52" i="22"/>
  <c r="U53" i="22"/>
  <c r="U14" i="22"/>
  <c r="Y14" i="22"/>
  <c r="U12" i="22"/>
  <c r="S15" i="22"/>
  <c r="S16" i="22"/>
  <c r="S17" i="22"/>
  <c r="S18" i="22"/>
  <c r="S20" i="22"/>
  <c r="S21" i="22"/>
  <c r="S23" i="22"/>
  <c r="S24" i="22"/>
  <c r="S25" i="22"/>
  <c r="S27" i="22"/>
  <c r="S28" i="22"/>
  <c r="S29" i="22"/>
  <c r="S31" i="22"/>
  <c r="S32" i="22"/>
  <c r="S33" i="22"/>
  <c r="S34" i="22"/>
  <c r="S35" i="22"/>
  <c r="S36" i="22"/>
  <c r="S37" i="22"/>
  <c r="S39" i="22"/>
  <c r="S40" i="22"/>
  <c r="S41" i="22"/>
  <c r="S42" i="22"/>
  <c r="S43" i="22"/>
  <c r="S44" i="22"/>
  <c r="S46" i="22"/>
  <c r="S47" i="22"/>
  <c r="S48" i="22"/>
  <c r="S51" i="22"/>
  <c r="S52" i="22"/>
  <c r="S53" i="22"/>
  <c r="S14" i="22"/>
  <c r="S12" i="22"/>
  <c r="M15" i="22"/>
  <c r="M16" i="22"/>
  <c r="M17" i="22"/>
  <c r="M18" i="22"/>
  <c r="M20" i="22"/>
  <c r="M21" i="22"/>
  <c r="M23" i="22"/>
  <c r="M24" i="22"/>
  <c r="M25" i="22"/>
  <c r="M27" i="22"/>
  <c r="M28" i="22"/>
  <c r="M29" i="22"/>
  <c r="M31" i="22"/>
  <c r="M32" i="22"/>
  <c r="M33" i="22"/>
  <c r="M34" i="22"/>
  <c r="M35" i="22"/>
  <c r="M36" i="22"/>
  <c r="M37" i="22"/>
  <c r="M39" i="22"/>
  <c r="M40" i="22"/>
  <c r="M41" i="22"/>
  <c r="M42" i="22"/>
  <c r="M43" i="22"/>
  <c r="M44" i="22"/>
  <c r="M46" i="22"/>
  <c r="M47" i="22"/>
  <c r="M48" i="22"/>
  <c r="M51" i="22"/>
  <c r="M52" i="22"/>
  <c r="M53" i="22"/>
  <c r="M14" i="22"/>
  <c r="M12" i="22"/>
  <c r="G15" i="22"/>
  <c r="G16" i="22"/>
  <c r="G17" i="22"/>
  <c r="G18" i="22"/>
  <c r="G20" i="22"/>
  <c r="G21" i="22"/>
  <c r="G23" i="22"/>
  <c r="G24" i="22"/>
  <c r="G25" i="22"/>
  <c r="G27" i="22"/>
  <c r="G28" i="22"/>
  <c r="G29" i="22"/>
  <c r="G31" i="22"/>
  <c r="G32" i="22"/>
  <c r="G33" i="22"/>
  <c r="G34" i="22"/>
  <c r="G35" i="22"/>
  <c r="G36" i="22"/>
  <c r="G37" i="22"/>
  <c r="G39" i="22"/>
  <c r="G40" i="22"/>
  <c r="G41" i="22"/>
  <c r="G42" i="22"/>
  <c r="G43" i="22"/>
  <c r="G44" i="22"/>
  <c r="G46" i="22"/>
  <c r="G47" i="22"/>
  <c r="G48" i="22"/>
  <c r="G51" i="22"/>
  <c r="G52" i="22"/>
  <c r="G53" i="22"/>
  <c r="G14" i="22"/>
  <c r="G12" i="22"/>
  <c r="Q54" i="22"/>
  <c r="O54" i="22"/>
  <c r="K54" i="22"/>
  <c r="I54" i="22"/>
  <c r="E54" i="22"/>
  <c r="C54" i="22"/>
  <c r="Q54" i="21"/>
  <c r="O54" i="21"/>
  <c r="K54" i="21"/>
  <c r="I54" i="21"/>
  <c r="S15" i="21"/>
  <c r="S16" i="21"/>
  <c r="S17" i="21"/>
  <c r="S18" i="21"/>
  <c r="S20" i="21"/>
  <c r="S21" i="21"/>
  <c r="S23" i="21"/>
  <c r="S24" i="21"/>
  <c r="S25" i="21"/>
  <c r="S27" i="21"/>
  <c r="S28" i="21"/>
  <c r="S29" i="21"/>
  <c r="S31" i="21"/>
  <c r="S32" i="21"/>
  <c r="S33" i="21"/>
  <c r="S34" i="21"/>
  <c r="S35" i="21"/>
  <c r="S36" i="21"/>
  <c r="S37" i="21"/>
  <c r="S39" i="21"/>
  <c r="S40" i="21"/>
  <c r="S41" i="21"/>
  <c r="S42" i="21"/>
  <c r="S43" i="21"/>
  <c r="S44" i="21"/>
  <c r="S46" i="21"/>
  <c r="S47" i="21"/>
  <c r="S48" i="21"/>
  <c r="S51" i="21"/>
  <c r="S52" i="21"/>
  <c r="S53" i="21"/>
  <c r="S14" i="21"/>
  <c r="S12" i="21"/>
  <c r="S54" i="21"/>
  <c r="M47" i="21"/>
  <c r="M15" i="21"/>
  <c r="M16" i="21"/>
  <c r="M17" i="21"/>
  <c r="M18" i="21"/>
  <c r="M20" i="21"/>
  <c r="M21" i="21"/>
  <c r="M23" i="21"/>
  <c r="M24" i="21"/>
  <c r="M25" i="21"/>
  <c r="M27" i="21"/>
  <c r="M28" i="21"/>
  <c r="M29" i="21"/>
  <c r="M31" i="21"/>
  <c r="M32" i="21"/>
  <c r="M33" i="21"/>
  <c r="M34" i="21"/>
  <c r="M35" i="21"/>
  <c r="M36" i="21"/>
  <c r="M37" i="21"/>
  <c r="M39" i="21"/>
  <c r="M40" i="21"/>
  <c r="M41" i="21"/>
  <c r="M42" i="21"/>
  <c r="M43" i="21"/>
  <c r="M44" i="21"/>
  <c r="M46" i="21"/>
  <c r="M48" i="21"/>
  <c r="M51" i="21"/>
  <c r="M52" i="21"/>
  <c r="M53" i="21"/>
  <c r="M14" i="21"/>
  <c r="M12" i="21"/>
  <c r="M54" i="21"/>
  <c r="E54" i="21"/>
  <c r="C54" i="21"/>
  <c r="G15" i="21"/>
  <c r="G16" i="21"/>
  <c r="G17" i="21"/>
  <c r="G18" i="21"/>
  <c r="G20" i="21"/>
  <c r="G21" i="21"/>
  <c r="G23" i="21"/>
  <c r="G24" i="21"/>
  <c r="G25" i="21"/>
  <c r="G27" i="21"/>
  <c r="G28" i="21"/>
  <c r="G29" i="21"/>
  <c r="G31" i="21"/>
  <c r="G32" i="21"/>
  <c r="G33" i="21"/>
  <c r="G34" i="21"/>
  <c r="G35" i="21"/>
  <c r="G36" i="21"/>
  <c r="G37" i="21"/>
  <c r="G39" i="21"/>
  <c r="G40" i="21"/>
  <c r="G41" i="21"/>
  <c r="G42" i="21"/>
  <c r="G43" i="21"/>
  <c r="G44" i="21"/>
  <c r="G46" i="21"/>
  <c r="G48" i="21"/>
  <c r="G51" i="21"/>
  <c r="G53" i="21"/>
  <c r="G14" i="21"/>
  <c r="G12" i="21"/>
  <c r="Y53" i="22"/>
  <c r="Y47" i="22"/>
  <c r="Y42" i="22"/>
  <c r="Y37" i="22"/>
  <c r="Y33" i="22"/>
  <c r="Y28" i="22"/>
  <c r="Y23" i="22"/>
  <c r="Y17" i="22"/>
  <c r="Y52" i="22"/>
  <c r="Y41" i="22"/>
  <c r="Y36" i="22"/>
  <c r="Y32" i="22"/>
  <c r="Y21" i="22"/>
  <c r="Y16" i="22"/>
  <c r="Y12" i="22"/>
  <c r="Y51" i="22"/>
  <c r="Y44" i="22"/>
  <c r="Y40" i="22"/>
  <c r="Y35" i="22"/>
  <c r="Y31" i="22"/>
  <c r="Y25" i="22"/>
  <c r="Y20" i="22"/>
  <c r="Y15" i="22"/>
  <c r="F19" i="46"/>
  <c r="F40" i="46"/>
  <c r="F42" i="46"/>
  <c r="S54" i="22"/>
  <c r="W54" i="22"/>
  <c r="G54" i="21"/>
  <c r="K37" i="44"/>
  <c r="L21" i="45"/>
  <c r="P19" i="43"/>
  <c r="P28" i="43"/>
  <c r="P34" i="43"/>
  <c r="H19" i="43"/>
  <c r="H28" i="43"/>
  <c r="H34" i="43"/>
  <c r="T19" i="43"/>
  <c r="T28" i="43"/>
  <c r="T34" i="43"/>
  <c r="V19" i="43"/>
  <c r="V28" i="43"/>
  <c r="V34" i="43"/>
  <c r="N19" i="43"/>
  <c r="N28" i="43"/>
  <c r="N34" i="43"/>
  <c r="F19" i="43"/>
  <c r="F28" i="43"/>
  <c r="F34" i="43"/>
  <c r="D19" i="43"/>
  <c r="D28" i="43"/>
  <c r="D34" i="43"/>
  <c r="O37" i="44"/>
  <c r="P21" i="45"/>
  <c r="W36" i="44"/>
  <c r="X20" i="45"/>
  <c r="G36" i="44"/>
  <c r="H20" i="45"/>
  <c r="L19" i="43"/>
  <c r="L28" i="43"/>
  <c r="L34" i="43"/>
  <c r="U36" i="44"/>
  <c r="V20" i="45"/>
  <c r="U37" i="44"/>
  <c r="V21" i="45"/>
  <c r="E37" i="44"/>
  <c r="F21" i="45"/>
  <c r="M36" i="44"/>
  <c r="N20" i="45"/>
  <c r="R19" i="43"/>
  <c r="R28" i="43"/>
  <c r="R34" i="43"/>
  <c r="J19" i="43"/>
  <c r="J28" i="43"/>
  <c r="J34" i="43"/>
  <c r="T19" i="46"/>
  <c r="T40" i="46"/>
  <c r="T57" i="45"/>
  <c r="T20" i="46"/>
  <c r="L19" i="46"/>
  <c r="L40" i="46"/>
  <c r="L58" i="45"/>
  <c r="L21" i="46"/>
  <c r="R19" i="46"/>
  <c r="R40" i="46"/>
  <c r="R57" i="45"/>
  <c r="R20" i="46"/>
  <c r="V57" i="45"/>
  <c r="V20" i="46"/>
  <c r="V58" i="45"/>
  <c r="V21" i="46"/>
  <c r="V19" i="46"/>
  <c r="V40" i="46"/>
  <c r="N57" i="45"/>
  <c r="N20" i="46"/>
  <c r="N19" i="46"/>
  <c r="N40" i="46"/>
  <c r="X57" i="45"/>
  <c r="X20" i="46"/>
  <c r="X58" i="45"/>
  <c r="X21" i="46"/>
  <c r="X19" i="46"/>
  <c r="X40" i="46"/>
  <c r="P57" i="45"/>
  <c r="P20" i="46"/>
  <c r="P19" i="46"/>
  <c r="P40" i="46"/>
  <c r="P58" i="45"/>
  <c r="P21" i="46"/>
  <c r="H57" i="45"/>
  <c r="H20" i="46"/>
  <c r="H19" i="46"/>
  <c r="H40" i="46"/>
  <c r="H41" i="46"/>
  <c r="H58" i="45"/>
  <c r="H21" i="46"/>
  <c r="Q36" i="44"/>
  <c r="R20" i="45"/>
  <c r="I36" i="44"/>
  <c r="J20" i="45"/>
  <c r="Q37" i="44"/>
  <c r="R21" i="45"/>
  <c r="S36" i="44"/>
  <c r="T20" i="45"/>
  <c r="K36" i="44"/>
  <c r="L20" i="45"/>
  <c r="J19" i="45"/>
  <c r="J56" i="45"/>
  <c r="L57" i="45"/>
  <c r="L20" i="46"/>
  <c r="U54" i="22"/>
  <c r="M54" i="22"/>
  <c r="G54" i="22"/>
  <c r="I30" i="15"/>
  <c r="G30" i="15"/>
  <c r="E30" i="15"/>
  <c r="C30" i="15"/>
  <c r="I20" i="15"/>
  <c r="I32" i="15"/>
  <c r="G20" i="15"/>
  <c r="G32" i="15"/>
  <c r="E20" i="15"/>
  <c r="E32" i="15"/>
  <c r="C20" i="15"/>
  <c r="C32" i="15"/>
  <c r="I35" i="8"/>
  <c r="G35" i="8"/>
  <c r="Y54" i="22"/>
  <c r="P41" i="46"/>
  <c r="T41" i="46"/>
  <c r="V42" i="46"/>
  <c r="V41" i="46"/>
  <c r="R41" i="46"/>
  <c r="R42" i="46"/>
  <c r="J19" i="46"/>
  <c r="J40" i="46"/>
  <c r="J58" i="45"/>
  <c r="J21" i="46"/>
  <c r="J57" i="45"/>
  <c r="J20" i="46"/>
  <c r="X42" i="46"/>
  <c r="X41" i="46"/>
  <c r="L42" i="46"/>
  <c r="N41" i="46"/>
  <c r="G360" i="41"/>
  <c r="K358" i="41"/>
  <c r="K356" i="41"/>
  <c r="K354" i="41"/>
  <c r="K352" i="41"/>
  <c r="K351" i="41"/>
  <c r="K350" i="41"/>
  <c r="K349" i="41"/>
  <c r="K348" i="41"/>
  <c r="K347" i="41"/>
  <c r="K346" i="41"/>
  <c r="K345" i="41"/>
  <c r="K344" i="41"/>
  <c r="K343" i="41"/>
  <c r="A338" i="41"/>
  <c r="K336" i="41"/>
  <c r="K335" i="41"/>
  <c r="K334" i="41"/>
  <c r="K333" i="41"/>
  <c r="K332" i="41"/>
  <c r="K331" i="41"/>
  <c r="K330" i="41"/>
  <c r="K327" i="41"/>
  <c r="K325" i="41"/>
  <c r="K323" i="41"/>
  <c r="K321" i="41"/>
  <c r="K320" i="41"/>
  <c r="K319" i="41"/>
  <c r="K318" i="41"/>
  <c r="K317" i="41"/>
  <c r="K316" i="41"/>
  <c r="K315" i="41"/>
  <c r="K314" i="41"/>
  <c r="K313" i="41"/>
  <c r="K312" i="41"/>
  <c r="K311" i="41"/>
  <c r="K310" i="41"/>
  <c r="K309" i="41"/>
  <c r="K308" i="41"/>
  <c r="K307" i="41"/>
  <c r="K306" i="41"/>
  <c r="K305" i="41"/>
  <c r="K304" i="41"/>
  <c r="K303" i="41"/>
  <c r="K302" i="41"/>
  <c r="K301" i="41"/>
  <c r="K300" i="41"/>
  <c r="K299" i="41"/>
  <c r="K298" i="41"/>
  <c r="K297" i="41"/>
  <c r="K296" i="41"/>
  <c r="K295" i="41"/>
  <c r="K294" i="41"/>
  <c r="A288" i="41"/>
  <c r="K286" i="41"/>
  <c r="K283" i="41"/>
  <c r="K282" i="41"/>
  <c r="K281" i="41"/>
  <c r="K280" i="41"/>
  <c r="K279" i="41"/>
  <c r="K278" i="41"/>
  <c r="K277" i="41"/>
  <c r="K276" i="41"/>
  <c r="K275" i="41"/>
  <c r="K274" i="41"/>
  <c r="K273" i="41"/>
  <c r="E270" i="41"/>
  <c r="K270" i="41"/>
  <c r="K268" i="41"/>
  <c r="K267" i="41"/>
  <c r="K264" i="41"/>
  <c r="K262" i="41"/>
  <c r="K260" i="41"/>
  <c r="K258" i="41"/>
  <c r="K257" i="41"/>
  <c r="K256" i="41"/>
  <c r="K255" i="41"/>
  <c r="K254" i="41"/>
  <c r="K253" i="41"/>
  <c r="K252" i="41"/>
  <c r="K251" i="41"/>
  <c r="K250" i="41"/>
  <c r="K249" i="41"/>
  <c r="K248" i="41"/>
  <c r="K247" i="41"/>
  <c r="K246" i="41"/>
  <c r="K245" i="41"/>
  <c r="K244" i="41"/>
  <c r="A238" i="41"/>
  <c r="K236" i="41"/>
  <c r="K232" i="41"/>
  <c r="K230" i="41"/>
  <c r="K228" i="41"/>
  <c r="K226" i="41"/>
  <c r="K224" i="41"/>
  <c r="K223" i="41"/>
  <c r="K222" i="41"/>
  <c r="K221" i="41"/>
  <c r="K220" i="41"/>
  <c r="K219" i="41"/>
  <c r="K218" i="41"/>
  <c r="K217" i="41"/>
  <c r="K216" i="41"/>
  <c r="K215" i="41"/>
  <c r="K214" i="41"/>
  <c r="K213" i="41"/>
  <c r="K212" i="41"/>
  <c r="K211" i="41"/>
  <c r="K210" i="41"/>
  <c r="K209" i="41"/>
  <c r="K208" i="41"/>
  <c r="K207" i="41"/>
  <c r="I206" i="41"/>
  <c r="K206" i="41"/>
  <c r="K205" i="41"/>
  <c r="K204" i="41"/>
  <c r="K203" i="41"/>
  <c r="K202" i="41"/>
  <c r="I201" i="41"/>
  <c r="K201" i="41"/>
  <c r="I200" i="41"/>
  <c r="K200" i="41"/>
  <c r="K199" i="41"/>
  <c r="K198" i="41"/>
  <c r="K195" i="41"/>
  <c r="E194" i="41"/>
  <c r="E360" i="41"/>
  <c r="K186" i="41"/>
  <c r="K184" i="41"/>
  <c r="K182" i="41"/>
  <c r="K180" i="41"/>
  <c r="K178" i="41"/>
  <c r="K176" i="41"/>
  <c r="K174" i="41"/>
  <c r="K172" i="41"/>
  <c r="K170" i="41"/>
  <c r="K168" i="41"/>
  <c r="K167" i="41"/>
  <c r="K166" i="41"/>
  <c r="K165" i="41"/>
  <c r="K164" i="41"/>
  <c r="K163" i="41"/>
  <c r="K162" i="41"/>
  <c r="K159" i="41"/>
  <c r="K158" i="41"/>
  <c r="K155" i="41"/>
  <c r="K153" i="41"/>
  <c r="K151" i="41"/>
  <c r="A146" i="41"/>
  <c r="K144" i="41"/>
  <c r="K142" i="41"/>
  <c r="K140" i="41"/>
  <c r="K139" i="41"/>
  <c r="K138" i="41"/>
  <c r="K135" i="41"/>
  <c r="K133" i="41"/>
  <c r="K132" i="41"/>
  <c r="K131" i="41"/>
  <c r="K130" i="41"/>
  <c r="K129" i="41"/>
  <c r="K128" i="41"/>
  <c r="K127" i="41"/>
  <c r="K126" i="41"/>
  <c r="K125" i="41"/>
  <c r="K124" i="41"/>
  <c r="K123" i="41"/>
  <c r="K122" i="41"/>
  <c r="K121" i="41"/>
  <c r="K120" i="41"/>
  <c r="K119" i="41"/>
  <c r="K118" i="41"/>
  <c r="K117" i="41"/>
  <c r="K116" i="41"/>
  <c r="K115" i="41"/>
  <c r="K114" i="41"/>
  <c r="K113" i="41"/>
  <c r="K112" i="41"/>
  <c r="K111" i="41"/>
  <c r="K110" i="41"/>
  <c r="K109" i="41"/>
  <c r="K108" i="41"/>
  <c r="K107" i="41"/>
  <c r="K106" i="41"/>
  <c r="K105" i="41"/>
  <c r="K104" i="41"/>
  <c r="K103" i="41"/>
  <c r="K102" i="41"/>
  <c r="A97" i="41"/>
  <c r="A188" i="41"/>
  <c r="K95" i="41"/>
  <c r="K94" i="41"/>
  <c r="K93" i="41"/>
  <c r="K92" i="41"/>
  <c r="K91" i="41"/>
  <c r="K90" i="41"/>
  <c r="K89" i="41"/>
  <c r="K88" i="41"/>
  <c r="K87" i="41"/>
  <c r="K86" i="41"/>
  <c r="K85" i="41"/>
  <c r="K84" i="41"/>
  <c r="K83" i="41"/>
  <c r="K82" i="41"/>
  <c r="K81" i="41"/>
  <c r="K80" i="41"/>
  <c r="K79" i="41"/>
  <c r="K78" i="41"/>
  <c r="K77" i="41"/>
  <c r="K76" i="41"/>
  <c r="K75" i="41"/>
  <c r="K74" i="41"/>
  <c r="K73" i="41"/>
  <c r="K72" i="41"/>
  <c r="K71" i="41"/>
  <c r="K70" i="41"/>
  <c r="K69" i="41"/>
  <c r="K66" i="41"/>
  <c r="K64" i="41"/>
  <c r="K63" i="41"/>
  <c r="K62" i="41"/>
  <c r="K61" i="41"/>
  <c r="K60" i="41"/>
  <c r="K59" i="41"/>
  <c r="K58" i="41"/>
  <c r="K57" i="41"/>
  <c r="K56" i="41"/>
  <c r="K48" i="41"/>
  <c r="K47" i="41"/>
  <c r="K45" i="41"/>
  <c r="I44" i="41"/>
  <c r="K44" i="41"/>
  <c r="K43" i="41"/>
  <c r="K42" i="41"/>
  <c r="K41" i="41"/>
  <c r="K40" i="41"/>
  <c r="K39" i="41"/>
  <c r="K38" i="41"/>
  <c r="K37" i="41"/>
  <c r="K36" i="41"/>
  <c r="K35" i="41"/>
  <c r="K34" i="41"/>
  <c r="K31" i="41"/>
  <c r="K29" i="41"/>
  <c r="K27" i="41"/>
  <c r="K26" i="41"/>
  <c r="K25" i="41"/>
  <c r="K22" i="41"/>
  <c r="K21" i="41"/>
  <c r="K18" i="41"/>
  <c r="K16" i="41"/>
  <c r="K15" i="41"/>
  <c r="K12" i="41"/>
  <c r="J42" i="46"/>
  <c r="J41" i="46"/>
  <c r="L41" i="46"/>
  <c r="I360" i="41"/>
  <c r="K194" i="41"/>
  <c r="K360" i="41"/>
  <c r="AO45" i="24"/>
  <c r="AM14" i="24"/>
  <c r="AO14" i="24"/>
  <c r="AM15" i="24"/>
  <c r="AO15" i="24"/>
  <c r="AM16" i="24"/>
  <c r="AO16" i="24"/>
  <c r="AM17" i="24"/>
  <c r="AO17" i="24"/>
  <c r="AM18" i="24"/>
  <c r="AO18" i="24"/>
  <c r="AM19" i="24"/>
  <c r="AO19" i="24"/>
  <c r="AM20" i="24"/>
  <c r="AO20" i="24"/>
  <c r="AM21" i="24"/>
  <c r="AO21" i="24"/>
  <c r="AM22" i="24"/>
  <c r="AO22" i="24"/>
  <c r="AM23" i="24"/>
  <c r="AO23" i="24"/>
  <c r="AM25" i="24"/>
  <c r="AO25" i="24"/>
  <c r="AQ25" i="24"/>
  <c r="AM27" i="24"/>
  <c r="AO27" i="24"/>
  <c r="AQ27" i="24"/>
  <c r="AM29" i="24"/>
  <c r="AO29" i="24"/>
  <c r="AQ29" i="24"/>
  <c r="AM31" i="24"/>
  <c r="AO31" i="24"/>
  <c r="AM34" i="24"/>
  <c r="AO34" i="24"/>
  <c r="AQ34" i="24"/>
  <c r="AM35" i="24"/>
  <c r="AO35" i="24"/>
  <c r="AM38" i="24"/>
  <c r="AO38" i="24"/>
  <c r="AM39" i="24"/>
  <c r="AO39" i="24"/>
  <c r="AM40" i="24"/>
  <c r="AO40" i="24"/>
  <c r="AQ40" i="24"/>
  <c r="AM41" i="24"/>
  <c r="AO41" i="24"/>
  <c r="AM42" i="24"/>
  <c r="AO42" i="24"/>
  <c r="AM43" i="24"/>
  <c r="AO43" i="24"/>
  <c r="AM44" i="24"/>
  <c r="AO44" i="24"/>
  <c r="AM45" i="24"/>
  <c r="AM46" i="24"/>
  <c r="AO46" i="24"/>
  <c r="AM49" i="24"/>
  <c r="AO49" i="24"/>
  <c r="AM50" i="24"/>
  <c r="AO50" i="24"/>
  <c r="AQ50" i="24"/>
  <c r="AM51" i="24"/>
  <c r="AO51" i="24"/>
  <c r="G14" i="24"/>
  <c r="M14" i="24"/>
  <c r="G15" i="24"/>
  <c r="M15" i="24"/>
  <c r="G16" i="24"/>
  <c r="M16" i="24"/>
  <c r="G17" i="24"/>
  <c r="M17" i="24"/>
  <c r="G18" i="24"/>
  <c r="M18" i="24"/>
  <c r="G19" i="24"/>
  <c r="M19" i="24"/>
  <c r="G20" i="24"/>
  <c r="M20" i="24"/>
  <c r="G21" i="24"/>
  <c r="M21" i="24"/>
  <c r="G22" i="24"/>
  <c r="M22" i="24"/>
  <c r="G23" i="24"/>
  <c r="M23" i="24"/>
  <c r="G25" i="24"/>
  <c r="M25" i="24"/>
  <c r="G27" i="24"/>
  <c r="M27" i="24"/>
  <c r="G29" i="24"/>
  <c r="M29" i="24"/>
  <c r="G31" i="24"/>
  <c r="M31" i="24"/>
  <c r="G34" i="24"/>
  <c r="M34" i="24"/>
  <c r="G35" i="24"/>
  <c r="M35" i="24"/>
  <c r="G38" i="24"/>
  <c r="M38" i="24"/>
  <c r="G39" i="24"/>
  <c r="M39" i="24"/>
  <c r="G40" i="24"/>
  <c r="M40" i="24"/>
  <c r="G41" i="24"/>
  <c r="M41" i="24"/>
  <c r="G42" i="24"/>
  <c r="M42" i="24"/>
  <c r="G43" i="24"/>
  <c r="M43" i="24"/>
  <c r="G44" i="24"/>
  <c r="M44" i="24"/>
  <c r="G45" i="24"/>
  <c r="M45" i="24"/>
  <c r="G46" i="24"/>
  <c r="M46" i="24"/>
  <c r="G49" i="24"/>
  <c r="M49" i="24"/>
  <c r="G50" i="24"/>
  <c r="M50" i="24"/>
  <c r="G51" i="24"/>
  <c r="M51" i="24"/>
  <c r="C53" i="24"/>
  <c r="E53" i="24"/>
  <c r="S107" i="13"/>
  <c r="Q107" i="13"/>
  <c r="O107" i="13"/>
  <c r="M107" i="13"/>
  <c r="K107" i="13"/>
  <c r="I107" i="13"/>
  <c r="G107" i="13"/>
  <c r="S102" i="13"/>
  <c r="Q102" i="13"/>
  <c r="O102" i="13"/>
  <c r="M102" i="13"/>
  <c r="K102" i="13"/>
  <c r="I102" i="13"/>
  <c r="G102" i="13"/>
  <c r="AQ49" i="24"/>
  <c r="AQ23" i="24"/>
  <c r="AQ21" i="24"/>
  <c r="AQ17" i="24"/>
  <c r="AQ16" i="24"/>
  <c r="AQ51" i="24"/>
  <c r="AQ41" i="24"/>
  <c r="AQ44" i="24"/>
  <c r="AQ42" i="24"/>
  <c r="AQ39" i="24"/>
  <c r="AQ35" i="24"/>
  <c r="AQ20" i="24"/>
  <c r="AQ18" i="24"/>
  <c r="AQ15" i="24"/>
  <c r="AQ45" i="24"/>
  <c r="AQ46" i="24"/>
  <c r="AQ43" i="24"/>
  <c r="AQ38" i="24"/>
  <c r="AQ31" i="24"/>
  <c r="AQ22" i="24"/>
  <c r="AQ19" i="24"/>
  <c r="AQ14" i="24"/>
  <c r="S92" i="13"/>
  <c r="Q92" i="13"/>
  <c r="O92" i="13"/>
  <c r="M92" i="13"/>
  <c r="K92" i="13"/>
  <c r="I92" i="13"/>
  <c r="G92" i="13"/>
  <c r="S82" i="13"/>
  <c r="Q82" i="13"/>
  <c r="O82" i="13"/>
  <c r="M82" i="13"/>
  <c r="K82" i="13"/>
  <c r="I82" i="13"/>
  <c r="G82" i="13"/>
  <c r="S67" i="13"/>
  <c r="Q67" i="13"/>
  <c r="O67" i="13"/>
  <c r="M67" i="13"/>
  <c r="K67" i="13"/>
  <c r="I67" i="13"/>
  <c r="G67" i="13"/>
  <c r="S49" i="13"/>
  <c r="Q49" i="13"/>
  <c r="O49" i="13"/>
  <c r="M49" i="13"/>
  <c r="K49" i="13"/>
  <c r="I49" i="13"/>
  <c r="G49" i="13"/>
  <c r="S44" i="13"/>
  <c r="Q44" i="13"/>
  <c r="O44" i="13"/>
  <c r="M44" i="13"/>
  <c r="K44" i="13"/>
  <c r="I44" i="13"/>
  <c r="G44" i="13"/>
  <c r="S32" i="13"/>
  <c r="Q32" i="13"/>
  <c r="O32" i="13"/>
  <c r="M32" i="13"/>
  <c r="K32" i="13"/>
  <c r="I32" i="13"/>
  <c r="G32" i="13"/>
  <c r="U105" i="13"/>
  <c r="U106" i="13"/>
  <c r="U104" i="13"/>
  <c r="U95" i="13"/>
  <c r="U96" i="13"/>
  <c r="U97" i="13"/>
  <c r="U98" i="13"/>
  <c r="U99" i="13"/>
  <c r="U101" i="13"/>
  <c r="U94" i="13"/>
  <c r="U91" i="13"/>
  <c r="U85" i="13"/>
  <c r="U86" i="13"/>
  <c r="U87" i="13"/>
  <c r="U88" i="13"/>
  <c r="U89" i="13"/>
  <c r="U84" i="13"/>
  <c r="U81" i="13"/>
  <c r="U80" i="13"/>
  <c r="U64" i="13"/>
  <c r="U65" i="13"/>
  <c r="U66" i="13"/>
  <c r="U63" i="13"/>
  <c r="U56" i="13"/>
  <c r="U57" i="13"/>
  <c r="U58" i="13"/>
  <c r="U59" i="13"/>
  <c r="U60" i="13"/>
  <c r="U61" i="13"/>
  <c r="U55" i="13"/>
  <c r="U54" i="13"/>
  <c r="U52" i="13"/>
  <c r="U53" i="13"/>
  <c r="U51" i="13"/>
  <c r="U47" i="13"/>
  <c r="U48" i="13"/>
  <c r="U46" i="13"/>
  <c r="U35" i="13"/>
  <c r="U36" i="13"/>
  <c r="U37" i="13"/>
  <c r="U38" i="13"/>
  <c r="U39" i="13"/>
  <c r="U40" i="13"/>
  <c r="U41" i="13"/>
  <c r="U42" i="13"/>
  <c r="U43" i="13"/>
  <c r="U34" i="13"/>
  <c r="U13" i="13"/>
  <c r="U14" i="13"/>
  <c r="U15" i="13"/>
  <c r="U16" i="13"/>
  <c r="U17" i="13"/>
  <c r="U18" i="13"/>
  <c r="U19" i="13"/>
  <c r="U20" i="13"/>
  <c r="U21" i="13"/>
  <c r="U22" i="13"/>
  <c r="U23" i="13"/>
  <c r="U24" i="13"/>
  <c r="U25" i="13"/>
  <c r="U26" i="13"/>
  <c r="U27" i="13"/>
  <c r="U28" i="13"/>
  <c r="U29" i="13"/>
  <c r="U30" i="13"/>
  <c r="U31" i="13"/>
  <c r="U12" i="13"/>
  <c r="U11" i="13"/>
  <c r="I21" i="17"/>
  <c r="G109" i="13"/>
  <c r="O109" i="13"/>
  <c r="Q109" i="13"/>
  <c r="U32" i="13"/>
  <c r="U82" i="13"/>
  <c r="I109" i="13"/>
  <c r="M109" i="13"/>
  <c r="K109" i="13"/>
  <c r="S109" i="13"/>
  <c r="U44" i="13"/>
  <c r="U67" i="13"/>
  <c r="U49" i="13"/>
  <c r="U92" i="13"/>
  <c r="U102" i="13"/>
  <c r="U107" i="13"/>
  <c r="Q35" i="11"/>
  <c r="O35" i="11"/>
  <c r="M35" i="11"/>
  <c r="K35" i="11"/>
  <c r="I35" i="11"/>
  <c r="G35" i="11"/>
  <c r="E35" i="11"/>
  <c r="Q29" i="11"/>
  <c r="O29" i="11"/>
  <c r="M29" i="11"/>
  <c r="K29" i="11"/>
  <c r="I29" i="11"/>
  <c r="G29" i="11"/>
  <c r="E29" i="11"/>
  <c r="Q24" i="11"/>
  <c r="O24" i="11"/>
  <c r="M24" i="11"/>
  <c r="K24" i="11"/>
  <c r="I24" i="11"/>
  <c r="G24" i="11"/>
  <c r="E24" i="11"/>
  <c r="O105" i="4"/>
  <c r="U109" i="13"/>
  <c r="G37" i="11"/>
  <c r="O37" i="11"/>
  <c r="I37" i="11"/>
  <c r="Q37" i="11"/>
  <c r="K37" i="11"/>
  <c r="E37" i="11"/>
  <c r="M37" i="11"/>
  <c r="Q49" i="5"/>
  <c r="O49" i="5"/>
  <c r="M49" i="5"/>
  <c r="S49" i="5"/>
  <c r="Q40" i="5"/>
  <c r="O40" i="5"/>
  <c r="M40" i="5"/>
  <c r="S40" i="5"/>
  <c r="Q31" i="5"/>
  <c r="O31" i="5"/>
  <c r="M31" i="5"/>
  <c r="S31" i="5"/>
  <c r="Q17" i="5"/>
  <c r="Q19" i="5"/>
  <c r="O17" i="5"/>
  <c r="O19" i="5"/>
  <c r="M17" i="5"/>
  <c r="M19" i="5"/>
  <c r="S17" i="5"/>
  <c r="S19" i="5"/>
  <c r="C81" i="30"/>
  <c r="E19" i="34"/>
  <c r="S16" i="34"/>
  <c r="V44" i="31"/>
  <c r="AD44" i="31"/>
  <c r="AD47" i="31"/>
  <c r="N55" i="19"/>
  <c r="M51" i="5"/>
  <c r="Q51" i="5"/>
  <c r="O51" i="5"/>
  <c r="S51" i="5"/>
  <c r="Q29" i="38"/>
  <c r="M29" i="38"/>
  <c r="K29" i="38"/>
  <c r="I29" i="38"/>
  <c r="G29" i="38"/>
  <c r="E29" i="38"/>
  <c r="C29" i="38"/>
  <c r="O28" i="38"/>
  <c r="O26" i="38"/>
  <c r="O24" i="38"/>
  <c r="O22" i="38"/>
  <c r="O20" i="38"/>
  <c r="O17" i="38"/>
  <c r="O15" i="38"/>
  <c r="O29" i="38"/>
  <c r="G15" i="4"/>
  <c r="Q106" i="4"/>
  <c r="Q84" i="4"/>
  <c r="M106" i="4"/>
  <c r="M84" i="4"/>
  <c r="I106" i="4"/>
  <c r="I84" i="4"/>
  <c r="E106" i="4"/>
  <c r="E84" i="4"/>
  <c r="Q57" i="4"/>
  <c r="Q43" i="4"/>
  <c r="Q31" i="4"/>
  <c r="Q21" i="4"/>
  <c r="M57" i="4"/>
  <c r="M43" i="4"/>
  <c r="M31" i="4"/>
  <c r="M21" i="4"/>
  <c r="I57" i="4"/>
  <c r="I43" i="4"/>
  <c r="I31" i="4"/>
  <c r="I21" i="4"/>
  <c r="E57" i="4"/>
  <c r="E43" i="4"/>
  <c r="E31" i="4"/>
  <c r="E21" i="4"/>
  <c r="V16" i="3"/>
  <c r="R64" i="3"/>
  <c r="R53" i="3"/>
  <c r="R44" i="3"/>
  <c r="R35" i="3"/>
  <c r="R21" i="3"/>
  <c r="R25" i="3"/>
  <c r="N64" i="3"/>
  <c r="N53" i="3"/>
  <c r="N44" i="3"/>
  <c r="N35" i="3"/>
  <c r="N21" i="3"/>
  <c r="N25" i="3"/>
  <c r="J64" i="3"/>
  <c r="J53" i="3"/>
  <c r="J21" i="3"/>
  <c r="J25" i="3"/>
  <c r="F64" i="3"/>
  <c r="F21" i="3"/>
  <c r="F25" i="3"/>
  <c r="N16" i="19"/>
  <c r="F44" i="3"/>
  <c r="J35" i="3"/>
  <c r="N55" i="3"/>
  <c r="F53" i="3"/>
  <c r="R55" i="3"/>
  <c r="F35" i="3"/>
  <c r="J44" i="3"/>
  <c r="E118" i="4"/>
  <c r="F57" i="3"/>
  <c r="M118" i="4"/>
  <c r="N57" i="3"/>
  <c r="Q118" i="4"/>
  <c r="R57" i="3"/>
  <c r="I118" i="4"/>
  <c r="J57" i="3"/>
  <c r="R56" i="23"/>
  <c r="R18" i="23"/>
  <c r="K15" i="18"/>
  <c r="N67" i="3"/>
  <c r="J55" i="3"/>
  <c r="J67" i="3"/>
  <c r="R67" i="3"/>
  <c r="F55" i="3"/>
  <c r="F67" i="3"/>
  <c r="E57" i="18"/>
  <c r="I12" i="35"/>
  <c r="U94" i="29"/>
  <c r="AC94" i="29"/>
  <c r="G96" i="29"/>
  <c r="K40" i="7"/>
  <c r="M40" i="7"/>
  <c r="U16" i="7"/>
  <c r="E40" i="7"/>
  <c r="S38" i="7"/>
  <c r="S41" i="7"/>
  <c r="Q38" i="7"/>
  <c r="Q33" i="7"/>
  <c r="O38" i="7"/>
  <c r="M38" i="7"/>
  <c r="M33" i="7"/>
  <c r="K38" i="7"/>
  <c r="K41" i="7"/>
  <c r="I38" i="7"/>
  <c r="I21" i="7"/>
  <c r="G38" i="7"/>
  <c r="G33" i="7"/>
  <c r="E38" i="7"/>
  <c r="E41" i="7"/>
  <c r="S35" i="7"/>
  <c r="Q35" i="7"/>
  <c r="O35" i="7"/>
  <c r="M35" i="7"/>
  <c r="K35" i="7"/>
  <c r="I35" i="7"/>
  <c r="G35" i="7"/>
  <c r="E35" i="7"/>
  <c r="S34" i="7"/>
  <c r="Q34" i="7"/>
  <c r="O34" i="7"/>
  <c r="M34" i="7"/>
  <c r="K34" i="7"/>
  <c r="I34" i="7"/>
  <c r="G34" i="7"/>
  <c r="U34" i="7"/>
  <c r="S29" i="7"/>
  <c r="Q29" i="7"/>
  <c r="O29" i="7"/>
  <c r="M29" i="7"/>
  <c r="K29" i="7"/>
  <c r="I29" i="7"/>
  <c r="G29" i="7"/>
  <c r="E29" i="7"/>
  <c r="S28" i="7"/>
  <c r="Q28" i="7"/>
  <c r="O28" i="7"/>
  <c r="M28" i="7"/>
  <c r="K28" i="7"/>
  <c r="I28" i="7"/>
  <c r="G28" i="7"/>
  <c r="M27" i="7"/>
  <c r="U28" i="7"/>
  <c r="S23" i="7"/>
  <c r="Q23" i="7"/>
  <c r="O23" i="7"/>
  <c r="M23" i="7"/>
  <c r="K23" i="7"/>
  <c r="I23" i="7"/>
  <c r="G23" i="7"/>
  <c r="E23" i="7"/>
  <c r="S22" i="7"/>
  <c r="Q22" i="7"/>
  <c r="O22" i="7"/>
  <c r="M22" i="7"/>
  <c r="K22" i="7"/>
  <c r="I22" i="7"/>
  <c r="G22" i="7"/>
  <c r="K21" i="7"/>
  <c r="U22" i="7"/>
  <c r="S17" i="7"/>
  <c r="Q17" i="7"/>
  <c r="O17" i="7"/>
  <c r="M17" i="7"/>
  <c r="K17" i="7"/>
  <c r="I17" i="7"/>
  <c r="G17" i="7"/>
  <c r="E17" i="7"/>
  <c r="S16" i="7"/>
  <c r="Q16" i="7"/>
  <c r="O16" i="7"/>
  <c r="M16" i="7"/>
  <c r="K16" i="7"/>
  <c r="I16" i="7"/>
  <c r="G16" i="7"/>
  <c r="Q15" i="7"/>
  <c r="S58" i="9"/>
  <c r="Q58" i="9"/>
  <c r="O58" i="9"/>
  <c r="M58" i="9"/>
  <c r="K58" i="9"/>
  <c r="I58" i="9"/>
  <c r="G58" i="9"/>
  <c r="E58" i="9"/>
  <c r="C58" i="9"/>
  <c r="S43" i="9"/>
  <c r="S50" i="9"/>
  <c r="Q43" i="9"/>
  <c r="Q50" i="9"/>
  <c r="O42" i="9"/>
  <c r="O43" i="9"/>
  <c r="M43" i="9"/>
  <c r="M50" i="9"/>
  <c r="K43" i="9"/>
  <c r="K50" i="9"/>
  <c r="I43" i="9"/>
  <c r="I50" i="9"/>
  <c r="G43" i="9"/>
  <c r="G50" i="9"/>
  <c r="E43" i="9"/>
  <c r="E50" i="9"/>
  <c r="C43" i="9"/>
  <c r="C50" i="9"/>
  <c r="S19" i="9"/>
  <c r="Q19" i="9"/>
  <c r="O19" i="9"/>
  <c r="M19" i="9"/>
  <c r="K19" i="9"/>
  <c r="I19" i="9"/>
  <c r="G19" i="9"/>
  <c r="E19" i="9"/>
  <c r="C19" i="9"/>
  <c r="Q18" i="8"/>
  <c r="S59" i="8"/>
  <c r="Q59" i="8"/>
  <c r="O59" i="8"/>
  <c r="M59" i="8"/>
  <c r="K59" i="8"/>
  <c r="I59" i="8"/>
  <c r="G59" i="8"/>
  <c r="E59" i="8"/>
  <c r="C59" i="8"/>
  <c r="O45" i="8"/>
  <c r="S42" i="8"/>
  <c r="S51" i="8"/>
  <c r="Q42" i="8"/>
  <c r="Q51" i="8"/>
  <c r="M42" i="8"/>
  <c r="M51" i="8"/>
  <c r="O42" i="8"/>
  <c r="O51" i="8"/>
  <c r="K42" i="8"/>
  <c r="G36" i="8"/>
  <c r="G42" i="8"/>
  <c r="G51" i="8"/>
  <c r="S18" i="8"/>
  <c r="O18" i="8"/>
  <c r="M18" i="8"/>
  <c r="K18" i="8"/>
  <c r="C17" i="8"/>
  <c r="I18" i="8"/>
  <c r="G18" i="8"/>
  <c r="E18" i="8"/>
  <c r="C18" i="8"/>
  <c r="O33" i="7"/>
  <c r="O41" i="7"/>
  <c r="M15" i="7"/>
  <c r="Q52" i="9"/>
  <c r="Q62" i="9"/>
  <c r="O50" i="9"/>
  <c r="I15" i="7"/>
  <c r="S27" i="7"/>
  <c r="S15" i="7"/>
  <c r="K33" i="7"/>
  <c r="I27" i="7"/>
  <c r="I33" i="7"/>
  <c r="I41" i="7"/>
  <c r="Q27" i="7"/>
  <c r="S21" i="7"/>
  <c r="S33" i="7"/>
  <c r="S40" i="7"/>
  <c r="K15" i="7"/>
  <c r="K27" i="7"/>
  <c r="I40" i="7"/>
  <c r="M41" i="7"/>
  <c r="O40" i="7"/>
  <c r="I52" i="9"/>
  <c r="I62" i="9"/>
  <c r="I65" i="9"/>
  <c r="E15" i="7"/>
  <c r="E27" i="7"/>
  <c r="S52" i="9"/>
  <c r="S62" i="9"/>
  <c r="S65" i="9"/>
  <c r="M21" i="7"/>
  <c r="Q41" i="7"/>
  <c r="G40" i="7"/>
  <c r="E21" i="7"/>
  <c r="Q21" i="7"/>
  <c r="E33" i="7"/>
  <c r="G41" i="7"/>
  <c r="U17" i="7"/>
  <c r="U23" i="7"/>
  <c r="U29" i="7"/>
  <c r="U35" i="7"/>
  <c r="U38" i="7"/>
  <c r="Q40" i="7"/>
  <c r="G15" i="7"/>
  <c r="O15" i="7"/>
  <c r="G21" i="7"/>
  <c r="O21" i="7"/>
  <c r="G27" i="7"/>
  <c r="O27" i="7"/>
  <c r="G52" i="9"/>
  <c r="G62" i="9"/>
  <c r="G65" i="9"/>
  <c r="O52" i="9"/>
  <c r="O62" i="9"/>
  <c r="O65" i="9"/>
  <c r="Q64" i="9"/>
  <c r="E52" i="9"/>
  <c r="E62" i="9"/>
  <c r="E65" i="9"/>
  <c r="M52" i="9"/>
  <c r="M62" i="9"/>
  <c r="M65" i="9"/>
  <c r="C52" i="9"/>
  <c r="C62" i="9"/>
  <c r="C65" i="9"/>
  <c r="K52" i="9"/>
  <c r="K62" i="9"/>
  <c r="K65" i="9"/>
  <c r="S53" i="8"/>
  <c r="S63" i="8"/>
  <c r="S66" i="8"/>
  <c r="Q53" i="8"/>
  <c r="Q63" i="8"/>
  <c r="Q66" i="8"/>
  <c r="C42" i="8"/>
  <c r="C51" i="8"/>
  <c r="C53" i="8"/>
  <c r="C63" i="8"/>
  <c r="C66" i="8"/>
  <c r="K51" i="8"/>
  <c r="K53" i="8"/>
  <c r="K63" i="8"/>
  <c r="K66" i="8"/>
  <c r="O53" i="8"/>
  <c r="O63" i="8"/>
  <c r="O66" i="8"/>
  <c r="E42" i="8"/>
  <c r="E51" i="8"/>
  <c r="E53" i="8"/>
  <c r="E63" i="8"/>
  <c r="E66" i="8"/>
  <c r="I42" i="8"/>
  <c r="I51" i="8"/>
  <c r="I53" i="8"/>
  <c r="I63" i="8"/>
  <c r="I66" i="8"/>
  <c r="M53" i="8"/>
  <c r="M63" i="8"/>
  <c r="M66" i="8"/>
  <c r="G53" i="8"/>
  <c r="G63" i="8"/>
  <c r="G66" i="8"/>
  <c r="AI53" i="24"/>
  <c r="AG53" i="24"/>
  <c r="AC53" i="24"/>
  <c r="AA53" i="24"/>
  <c r="W53" i="24"/>
  <c r="U53" i="24"/>
  <c r="Q53" i="24"/>
  <c r="O53" i="24"/>
  <c r="K53" i="24"/>
  <c r="I53" i="24"/>
  <c r="U15" i="7"/>
  <c r="U41" i="7"/>
  <c r="Q65" i="9"/>
  <c r="M39" i="7"/>
  <c r="S39" i="7"/>
  <c r="K39" i="7"/>
  <c r="Q39" i="7"/>
  <c r="I39" i="7"/>
  <c r="G53" i="24"/>
  <c r="S53" i="24"/>
  <c r="AK53" i="24"/>
  <c r="M53" i="24"/>
  <c r="Y53" i="24"/>
  <c r="E39" i="7"/>
  <c r="AE53" i="24"/>
  <c r="U40" i="7"/>
  <c r="U33" i="7"/>
  <c r="U27" i="7"/>
  <c r="U21" i="7"/>
  <c r="G39" i="7"/>
  <c r="O39" i="7"/>
  <c r="AO53" i="24"/>
  <c r="AM53" i="24"/>
  <c r="U39" i="7"/>
  <c r="AQ53" i="24"/>
  <c r="U114" i="4"/>
  <c r="S114" i="4"/>
  <c r="U110" i="4"/>
  <c r="S110" i="4"/>
  <c r="U98" i="4"/>
  <c r="U99" i="4"/>
  <c r="U100" i="4"/>
  <c r="U101" i="4"/>
  <c r="U102" i="4"/>
  <c r="U103" i="4"/>
  <c r="U104" i="4"/>
  <c r="U105" i="4"/>
  <c r="U97" i="4"/>
  <c r="S98" i="4"/>
  <c r="S99" i="4"/>
  <c r="S100" i="4"/>
  <c r="S101" i="4"/>
  <c r="S102" i="4"/>
  <c r="S103" i="4"/>
  <c r="S104" i="4"/>
  <c r="S105" i="4"/>
  <c r="S97" i="4"/>
  <c r="U92" i="4"/>
  <c r="S92" i="4"/>
  <c r="U88" i="4"/>
  <c r="S88" i="4"/>
  <c r="U81" i="4"/>
  <c r="U82" i="4"/>
  <c r="U83" i="4"/>
  <c r="S81" i="4"/>
  <c r="S82" i="4"/>
  <c r="S83" i="4"/>
  <c r="U80" i="4"/>
  <c r="S80" i="4"/>
  <c r="O106" i="4"/>
  <c r="K106" i="4"/>
  <c r="G106" i="4"/>
  <c r="C106" i="4"/>
  <c r="O84" i="4"/>
  <c r="K84" i="4"/>
  <c r="G84" i="4"/>
  <c r="C84" i="4"/>
  <c r="U62" i="4"/>
  <c r="S62" i="4"/>
  <c r="U55" i="4"/>
  <c r="U56" i="4"/>
  <c r="S55" i="4"/>
  <c r="S56" i="4"/>
  <c r="U54" i="4"/>
  <c r="S54" i="4"/>
  <c r="U48" i="4"/>
  <c r="S48" i="4"/>
  <c r="U38" i="4"/>
  <c r="U39" i="4"/>
  <c r="U40" i="4"/>
  <c r="U41" i="4"/>
  <c r="U42" i="4"/>
  <c r="S38" i="4"/>
  <c r="S39" i="4"/>
  <c r="S40" i="4"/>
  <c r="S41" i="4"/>
  <c r="S42" i="4"/>
  <c r="U37" i="4"/>
  <c r="S37" i="4"/>
  <c r="U28" i="4"/>
  <c r="U29" i="4"/>
  <c r="U30" i="4"/>
  <c r="U27" i="4"/>
  <c r="S28" i="4"/>
  <c r="S29" i="4"/>
  <c r="S30" i="4"/>
  <c r="S27" i="4"/>
  <c r="U20" i="4"/>
  <c r="S20" i="4"/>
  <c r="U19" i="4"/>
  <c r="S19" i="4"/>
  <c r="O57" i="4"/>
  <c r="K57" i="4"/>
  <c r="G57" i="4"/>
  <c r="C57" i="4"/>
  <c r="O43" i="4"/>
  <c r="K43" i="4"/>
  <c r="G43" i="4"/>
  <c r="C43" i="4"/>
  <c r="O31" i="4"/>
  <c r="K31" i="4"/>
  <c r="G31" i="4"/>
  <c r="C31" i="4"/>
  <c r="O21" i="4"/>
  <c r="K21" i="4"/>
  <c r="G21" i="4"/>
  <c r="C21" i="4"/>
  <c r="U76" i="4"/>
  <c r="S76" i="4"/>
  <c r="Q76" i="4"/>
  <c r="O76" i="4"/>
  <c r="M76" i="4"/>
  <c r="K76" i="4"/>
  <c r="I76" i="4"/>
  <c r="G76" i="4"/>
  <c r="U15" i="4"/>
  <c r="S15" i="4"/>
  <c r="Q15" i="4"/>
  <c r="O15" i="4"/>
  <c r="M15" i="4"/>
  <c r="K15" i="4"/>
  <c r="I15" i="4"/>
  <c r="G118" i="4"/>
  <c r="H57" i="3"/>
  <c r="S57" i="4"/>
  <c r="O118" i="4"/>
  <c r="P57" i="3"/>
  <c r="U21" i="4"/>
  <c r="S106" i="4"/>
  <c r="S43" i="4"/>
  <c r="C118" i="4"/>
  <c r="D57" i="3"/>
  <c r="K118" i="4"/>
  <c r="L57" i="3"/>
  <c r="U31" i="4"/>
  <c r="U57" i="4"/>
  <c r="U106" i="4"/>
  <c r="U84" i="4"/>
  <c r="S84" i="4"/>
  <c r="U43" i="4"/>
  <c r="S31" i="4"/>
  <c r="S21" i="4"/>
  <c r="S118" i="4"/>
  <c r="T57" i="3"/>
  <c r="U118" i="4"/>
  <c r="V57" i="3"/>
  <c r="AS55" i="20"/>
  <c r="AQ55" i="20"/>
  <c r="AO55" i="20"/>
  <c r="AM55" i="20"/>
  <c r="AK55" i="20"/>
  <c r="AI55" i="20"/>
  <c r="AG55" i="20"/>
  <c r="AE55" i="20"/>
  <c r="AC55" i="20"/>
  <c r="AA55" i="20"/>
  <c r="Y55" i="20"/>
  <c r="W55" i="20"/>
  <c r="U55" i="20"/>
  <c r="S55" i="20"/>
  <c r="Q55" i="20"/>
  <c r="O55" i="20"/>
  <c r="M55" i="20"/>
  <c r="K55" i="20"/>
  <c r="I55" i="20"/>
  <c r="G55" i="20"/>
  <c r="I101" i="35"/>
  <c r="I77" i="35"/>
  <c r="E76" i="35"/>
  <c r="E70" i="35"/>
  <c r="I23" i="35"/>
  <c r="I18" i="35"/>
  <c r="I14" i="17"/>
  <c r="AD40" i="6"/>
  <c r="AD41" i="6"/>
  <c r="AD43" i="6"/>
  <c r="AD39" i="6"/>
  <c r="AD32" i="6"/>
  <c r="AD33" i="6"/>
  <c r="AD35" i="6"/>
  <c r="AD30" i="6"/>
  <c r="AD22" i="6"/>
  <c r="AD24" i="6"/>
  <c r="AD25" i="6"/>
  <c r="AD26" i="6"/>
  <c r="AD17" i="6"/>
  <c r="AA45" i="6"/>
  <c r="Y45" i="6"/>
  <c r="V45" i="6"/>
  <c r="T45" i="6"/>
  <c r="R45" i="6"/>
  <c r="AA36" i="6"/>
  <c r="Y36" i="6"/>
  <c r="V36" i="6"/>
  <c r="T36" i="6"/>
  <c r="R36" i="6"/>
  <c r="AA27" i="6"/>
  <c r="T27" i="6"/>
  <c r="R27" i="6"/>
  <c r="N45" i="6"/>
  <c r="L45" i="6"/>
  <c r="J45" i="6"/>
  <c r="H45" i="6"/>
  <c r="F45" i="6"/>
  <c r="N36" i="6"/>
  <c r="L36" i="6"/>
  <c r="H36" i="6"/>
  <c r="F36" i="6"/>
  <c r="N27" i="6"/>
  <c r="H27" i="6"/>
  <c r="C27" i="6"/>
  <c r="V63" i="3"/>
  <c r="V62" i="3"/>
  <c r="V48" i="3"/>
  <c r="V49" i="3"/>
  <c r="V50" i="3"/>
  <c r="V51" i="3"/>
  <c r="V52" i="3"/>
  <c r="V47" i="3"/>
  <c r="V39" i="3"/>
  <c r="V40" i="3"/>
  <c r="V41" i="3"/>
  <c r="V42" i="3"/>
  <c r="V43" i="3"/>
  <c r="V38" i="3"/>
  <c r="V29" i="3"/>
  <c r="V30" i="3"/>
  <c r="V31" i="3"/>
  <c r="V32" i="3"/>
  <c r="V33" i="3"/>
  <c r="V34" i="3"/>
  <c r="V28" i="3"/>
  <c r="V22" i="3"/>
  <c r="V23" i="3"/>
  <c r="V24" i="3"/>
  <c r="V18" i="3"/>
  <c r="V19" i="3"/>
  <c r="V20" i="3"/>
  <c r="V17" i="3"/>
  <c r="T63" i="3"/>
  <c r="T62" i="3"/>
  <c r="T59" i="3"/>
  <c r="T50" i="3"/>
  <c r="U46" i="5"/>
  <c r="T52" i="3"/>
  <c r="U48" i="5"/>
  <c r="T47" i="3"/>
  <c r="U43" i="5"/>
  <c r="T41" i="3"/>
  <c r="U37" i="5"/>
  <c r="T43" i="3"/>
  <c r="U39" i="5"/>
  <c r="T31" i="3"/>
  <c r="U26" i="5"/>
  <c r="T32" i="3"/>
  <c r="U27" i="5"/>
  <c r="T33" i="3"/>
  <c r="U29" i="5"/>
  <c r="T34" i="3"/>
  <c r="U30" i="5"/>
  <c r="T22" i="3"/>
  <c r="T23" i="3"/>
  <c r="T24" i="3"/>
  <c r="U18" i="5"/>
  <c r="T18" i="3"/>
  <c r="U14" i="5"/>
  <c r="T19" i="3"/>
  <c r="U15" i="5"/>
  <c r="T20" i="3"/>
  <c r="U16" i="5"/>
  <c r="T17" i="3"/>
  <c r="U13" i="5"/>
  <c r="T16" i="3"/>
  <c r="U12" i="5"/>
  <c r="P64" i="3"/>
  <c r="L64" i="3"/>
  <c r="H64" i="3"/>
  <c r="P53" i="3"/>
  <c r="L53" i="3"/>
  <c r="H53" i="3"/>
  <c r="P44" i="3"/>
  <c r="L44" i="3"/>
  <c r="P21" i="3"/>
  <c r="P25" i="3"/>
  <c r="L21" i="3"/>
  <c r="L25" i="3"/>
  <c r="H21" i="3"/>
  <c r="H25" i="3"/>
  <c r="D64" i="3"/>
  <c r="D21" i="3"/>
  <c r="D25" i="3"/>
  <c r="K43" i="2"/>
  <c r="K33" i="2"/>
  <c r="K23" i="2"/>
  <c r="I43" i="2"/>
  <c r="I33" i="2"/>
  <c r="I23" i="2"/>
  <c r="G43" i="2"/>
  <c r="G33" i="2"/>
  <c r="G23" i="2"/>
  <c r="E38" i="2"/>
  <c r="E39" i="2"/>
  <c r="E40" i="2"/>
  <c r="E41" i="2"/>
  <c r="E42" i="2"/>
  <c r="E37" i="2"/>
  <c r="E28" i="2"/>
  <c r="E29" i="2"/>
  <c r="E30" i="2"/>
  <c r="E31" i="2"/>
  <c r="E32" i="2"/>
  <c r="E27" i="2"/>
  <c r="E17" i="2"/>
  <c r="E18" i="2"/>
  <c r="E19" i="2"/>
  <c r="E20" i="2"/>
  <c r="E21" i="2"/>
  <c r="E22" i="2"/>
  <c r="E16" i="2"/>
  <c r="V64" i="3"/>
  <c r="V53" i="3"/>
  <c r="T21" i="3"/>
  <c r="V44" i="3"/>
  <c r="V21" i="3"/>
  <c r="V25" i="3"/>
  <c r="V35" i="3"/>
  <c r="T64" i="3"/>
  <c r="T25" i="3"/>
  <c r="N47" i="6"/>
  <c r="AA47" i="6"/>
  <c r="R47" i="6"/>
  <c r="H47" i="6"/>
  <c r="T47" i="6"/>
  <c r="K44" i="2"/>
  <c r="G44" i="2"/>
  <c r="E33" i="2"/>
  <c r="E23" i="2"/>
  <c r="U17" i="5"/>
  <c r="U19" i="5"/>
  <c r="E43" i="2"/>
  <c r="M171" i="40"/>
  <c r="A143" i="40"/>
  <c r="M124" i="40"/>
  <c r="M116" i="40"/>
  <c r="A74" i="40"/>
  <c r="M61" i="40"/>
  <c r="V55" i="3"/>
  <c r="M174" i="40"/>
  <c r="N19" i="39"/>
  <c r="M19" i="39"/>
  <c r="L19" i="39"/>
  <c r="K19" i="39"/>
  <c r="J19" i="39"/>
  <c r="I19" i="39"/>
  <c r="H19" i="39"/>
  <c r="G19" i="39"/>
  <c r="F19" i="39"/>
  <c r="E19" i="39"/>
  <c r="M22" i="39"/>
  <c r="N24" i="39"/>
  <c r="N22" i="39"/>
  <c r="I22" i="39"/>
  <c r="F22" i="39"/>
  <c r="J22" i="39"/>
  <c r="H22" i="39"/>
  <c r="L22" i="39"/>
  <c r="G22" i="39"/>
  <c r="K22" i="39"/>
  <c r="E36" i="35"/>
  <c r="E51" i="35"/>
  <c r="I31" i="35"/>
  <c r="I53" i="35"/>
  <c r="AA20" i="34"/>
  <c r="W20" i="34"/>
  <c r="S20" i="34"/>
  <c r="Q20" i="34"/>
  <c r="O20" i="34"/>
  <c r="M20" i="34"/>
  <c r="K20" i="34"/>
  <c r="I20" i="34"/>
  <c r="G20" i="34"/>
  <c r="E20" i="34"/>
  <c r="C20" i="34"/>
  <c r="U19" i="34"/>
  <c r="Y19" i="34"/>
  <c r="U18" i="34"/>
  <c r="Y18" i="34"/>
  <c r="U17" i="34"/>
  <c r="Y17" i="34"/>
  <c r="U16" i="34"/>
  <c r="Y16" i="34"/>
  <c r="U15" i="34"/>
  <c r="Y15" i="34"/>
  <c r="U14" i="34"/>
  <c r="Y14" i="34"/>
  <c r="AA57" i="33"/>
  <c r="S57" i="33"/>
  <c r="Q57" i="33"/>
  <c r="O57" i="33"/>
  <c r="M57" i="33"/>
  <c r="K57" i="33"/>
  <c r="I57" i="33"/>
  <c r="G57" i="33"/>
  <c r="E57" i="33"/>
  <c r="C57" i="33"/>
  <c r="U56" i="33"/>
  <c r="Y56" i="33"/>
  <c r="U55" i="33"/>
  <c r="Y55" i="33"/>
  <c r="U54" i="33"/>
  <c r="Y54" i="33"/>
  <c r="U53" i="33"/>
  <c r="Y53" i="33"/>
  <c r="U52" i="33"/>
  <c r="Y52" i="33"/>
  <c r="U51" i="33"/>
  <c r="Y51" i="33"/>
  <c r="U50" i="33"/>
  <c r="Y50" i="33"/>
  <c r="U49" i="33"/>
  <c r="Y49" i="33"/>
  <c r="U48" i="33"/>
  <c r="Y48" i="33"/>
  <c r="U47" i="33"/>
  <c r="Y47" i="33"/>
  <c r="U46" i="33"/>
  <c r="Y46" i="33"/>
  <c r="U45" i="33"/>
  <c r="Y45" i="33"/>
  <c r="U44" i="33"/>
  <c r="Y44" i="33"/>
  <c r="U43" i="33"/>
  <c r="Y43" i="33"/>
  <c r="U41" i="33"/>
  <c r="Y41" i="33"/>
  <c r="U40" i="33"/>
  <c r="Y40" i="33"/>
  <c r="U39" i="33"/>
  <c r="Y39" i="33"/>
  <c r="U38" i="33"/>
  <c r="Y38" i="33"/>
  <c r="U37" i="33"/>
  <c r="Y37" i="33"/>
  <c r="U36" i="33"/>
  <c r="Y36" i="33"/>
  <c r="U35" i="33"/>
  <c r="Y35" i="33"/>
  <c r="U34" i="33"/>
  <c r="Y34" i="33"/>
  <c r="U33" i="33"/>
  <c r="Y33" i="33"/>
  <c r="U32" i="33"/>
  <c r="Y32" i="33"/>
  <c r="U31" i="33"/>
  <c r="Y31" i="33"/>
  <c r="U30" i="33"/>
  <c r="Y30" i="33"/>
  <c r="U29" i="33"/>
  <c r="Y29" i="33"/>
  <c r="U28" i="33"/>
  <c r="Y28" i="33"/>
  <c r="U27" i="33"/>
  <c r="Y27" i="33"/>
  <c r="U26" i="33"/>
  <c r="Y26" i="33"/>
  <c r="U25" i="33"/>
  <c r="Y25" i="33"/>
  <c r="U24" i="33"/>
  <c r="Y24" i="33"/>
  <c r="U23" i="33"/>
  <c r="Y23" i="33"/>
  <c r="U22" i="33"/>
  <c r="Y22" i="33"/>
  <c r="U21" i="33"/>
  <c r="Y21" i="33"/>
  <c r="U20" i="33"/>
  <c r="Y20" i="33"/>
  <c r="U19" i="33"/>
  <c r="Y19" i="33"/>
  <c r="U18" i="33"/>
  <c r="Y18" i="33"/>
  <c r="U17" i="33"/>
  <c r="Y17" i="33"/>
  <c r="W57" i="33"/>
  <c r="Y20" i="34"/>
  <c r="U20" i="34"/>
  <c r="Y57" i="33"/>
  <c r="U57" i="33"/>
  <c r="G33" i="32"/>
  <c r="G30" i="32"/>
  <c r="G28" i="32"/>
  <c r="I26" i="32"/>
  <c r="I35" i="32"/>
  <c r="E26" i="32"/>
  <c r="E35" i="32"/>
  <c r="C26" i="32"/>
  <c r="C35" i="32"/>
  <c r="G24" i="32"/>
  <c r="G23" i="32"/>
  <c r="G22" i="32"/>
  <c r="G21" i="32"/>
  <c r="G20" i="32"/>
  <c r="G19" i="32"/>
  <c r="G18" i="32"/>
  <c r="G17" i="32"/>
  <c r="AF61" i="31"/>
  <c r="AB61" i="31"/>
  <c r="Z61" i="31"/>
  <c r="X61" i="31"/>
  <c r="T61" i="31"/>
  <c r="R61" i="31"/>
  <c r="P61" i="31"/>
  <c r="N61" i="31"/>
  <c r="L61" i="31"/>
  <c r="J61" i="31"/>
  <c r="H61" i="31"/>
  <c r="F61" i="31"/>
  <c r="D61" i="31"/>
  <c r="V60" i="31"/>
  <c r="AD60" i="31"/>
  <c r="V59" i="31"/>
  <c r="AD59" i="31"/>
  <c r="V58" i="31"/>
  <c r="AD58" i="31"/>
  <c r="V57" i="31"/>
  <c r="AD57" i="31"/>
  <c r="V56" i="31"/>
  <c r="AD56" i="31"/>
  <c r="V55" i="31"/>
  <c r="AD55" i="31"/>
  <c r="V54" i="31"/>
  <c r="AD54" i="31"/>
  <c r="V53" i="31"/>
  <c r="AD53" i="31"/>
  <c r="V52" i="31"/>
  <c r="AD52" i="31"/>
  <c r="V51" i="31"/>
  <c r="AD51" i="31"/>
  <c r="V50" i="31"/>
  <c r="AD50" i="31"/>
  <c r="V49" i="31"/>
  <c r="AD49" i="31"/>
  <c r="V48" i="31"/>
  <c r="AD48" i="31"/>
  <c r="V46" i="31"/>
  <c r="AD46" i="31"/>
  <c r="V45" i="31"/>
  <c r="AD45" i="31"/>
  <c r="V42" i="31"/>
  <c r="AD42" i="31"/>
  <c r="V41" i="31"/>
  <c r="AD41" i="31"/>
  <c r="V40" i="31"/>
  <c r="AD40" i="31"/>
  <c r="V39" i="31"/>
  <c r="AD39" i="31"/>
  <c r="V38" i="31"/>
  <c r="AD38" i="31"/>
  <c r="V37" i="31"/>
  <c r="AD37" i="31"/>
  <c r="V36" i="31"/>
  <c r="AD36" i="31"/>
  <c r="V35" i="31"/>
  <c r="AD35" i="31"/>
  <c r="V34" i="31"/>
  <c r="AD34" i="31"/>
  <c r="V33" i="31"/>
  <c r="AD33" i="31"/>
  <c r="V32" i="31"/>
  <c r="AD32" i="31"/>
  <c r="V31" i="31"/>
  <c r="AD31" i="31"/>
  <c r="V30" i="31"/>
  <c r="AD30" i="31"/>
  <c r="V29" i="31"/>
  <c r="AD29" i="31"/>
  <c r="V28" i="31"/>
  <c r="AD28" i="31"/>
  <c r="V27" i="31"/>
  <c r="AD27" i="31"/>
  <c r="V26" i="31"/>
  <c r="AD26" i="31"/>
  <c r="V25" i="31"/>
  <c r="AD25" i="31"/>
  <c r="V24" i="31"/>
  <c r="AD24" i="31"/>
  <c r="V23" i="31"/>
  <c r="AD23" i="31"/>
  <c r="V22" i="31"/>
  <c r="AD22" i="31"/>
  <c r="V21" i="31"/>
  <c r="AD21" i="31"/>
  <c r="V20" i="31"/>
  <c r="AD20" i="31"/>
  <c r="V19" i="31"/>
  <c r="AD19" i="31"/>
  <c r="V18" i="31"/>
  <c r="AD18" i="31"/>
  <c r="V17" i="31"/>
  <c r="AD17" i="31"/>
  <c r="G26" i="32"/>
  <c r="G35" i="32"/>
  <c r="V61" i="31"/>
  <c r="AD61" i="31"/>
  <c r="AG88" i="30"/>
  <c r="AC88" i="30"/>
  <c r="AA88" i="30"/>
  <c r="Y88" i="30"/>
  <c r="W88" i="30"/>
  <c r="S88" i="30"/>
  <c r="Q88" i="30"/>
  <c r="O88" i="30"/>
  <c r="M88" i="30"/>
  <c r="K88" i="30"/>
  <c r="I88" i="30"/>
  <c r="G88" i="30"/>
  <c r="E88" i="30"/>
  <c r="C88" i="30"/>
  <c r="U87" i="30"/>
  <c r="AE87" i="30"/>
  <c r="U86" i="30"/>
  <c r="AE86" i="30"/>
  <c r="U85" i="30"/>
  <c r="AE85" i="30"/>
  <c r="U84" i="30"/>
  <c r="AE84" i="30"/>
  <c r="U83" i="30"/>
  <c r="AE83" i="30"/>
  <c r="U82" i="30"/>
  <c r="AE82" i="30"/>
  <c r="U81" i="30"/>
  <c r="AE81" i="30"/>
  <c r="U80" i="30"/>
  <c r="AE80" i="30"/>
  <c r="U79" i="30"/>
  <c r="AE79" i="30"/>
  <c r="U78" i="30"/>
  <c r="AE78" i="30"/>
  <c r="U77" i="30"/>
  <c r="AE77" i="30"/>
  <c r="U76" i="30"/>
  <c r="AE76" i="30"/>
  <c r="U74" i="30"/>
  <c r="AE74" i="30"/>
  <c r="U73" i="30"/>
  <c r="AE73" i="30"/>
  <c r="U72" i="30"/>
  <c r="AE72" i="30"/>
  <c r="U71" i="30"/>
  <c r="AE71" i="30"/>
  <c r="U70" i="30"/>
  <c r="AE70" i="30"/>
  <c r="U69" i="30"/>
  <c r="AE69" i="30"/>
  <c r="U68" i="30"/>
  <c r="AE68" i="30"/>
  <c r="B68" i="30"/>
  <c r="U54" i="30"/>
  <c r="AE54" i="30"/>
  <c r="U53" i="30"/>
  <c r="AE53" i="30"/>
  <c r="U52" i="30"/>
  <c r="AE52" i="30"/>
  <c r="U51" i="30"/>
  <c r="AE51" i="30"/>
  <c r="U50" i="30"/>
  <c r="AE50" i="30"/>
  <c r="B50" i="30"/>
  <c r="U49" i="30"/>
  <c r="AE49" i="30"/>
  <c r="U48" i="30"/>
  <c r="AE48" i="30"/>
  <c r="U47" i="30"/>
  <c r="AE47" i="30"/>
  <c r="U46" i="30"/>
  <c r="AE46" i="30"/>
  <c r="U45" i="30"/>
  <c r="AE45" i="30"/>
  <c r="U44" i="30"/>
  <c r="AE44" i="30"/>
  <c r="U43" i="30"/>
  <c r="AE43" i="30"/>
  <c r="U42" i="30"/>
  <c r="AE42" i="30"/>
  <c r="U41" i="30"/>
  <c r="AE41" i="30"/>
  <c r="U40" i="30"/>
  <c r="AE40" i="30"/>
  <c r="U39" i="30"/>
  <c r="AE39" i="30"/>
  <c r="U38" i="30"/>
  <c r="AE38" i="30"/>
  <c r="U37" i="30"/>
  <c r="AE37" i="30"/>
  <c r="U36" i="30"/>
  <c r="AE36" i="30"/>
  <c r="U35" i="30"/>
  <c r="AE35" i="30"/>
  <c r="U34" i="30"/>
  <c r="AE34" i="30"/>
  <c r="U33" i="30"/>
  <c r="AE33" i="30"/>
  <c r="U32" i="30"/>
  <c r="AE32" i="30"/>
  <c r="U31" i="30"/>
  <c r="AE31" i="30"/>
  <c r="U30" i="30"/>
  <c r="AE30" i="30"/>
  <c r="U29" i="30"/>
  <c r="AE29" i="30"/>
  <c r="U28" i="30"/>
  <c r="AE28" i="30"/>
  <c r="U27" i="30"/>
  <c r="AE27" i="30"/>
  <c r="U26" i="30"/>
  <c r="AE26" i="30"/>
  <c r="U25" i="30"/>
  <c r="AE25" i="30"/>
  <c r="U24" i="30"/>
  <c r="AE24" i="30"/>
  <c r="U23" i="30"/>
  <c r="AE23" i="30"/>
  <c r="U22" i="30"/>
  <c r="AE22" i="30"/>
  <c r="U21" i="30"/>
  <c r="AE21" i="30"/>
  <c r="U20" i="30"/>
  <c r="AE20" i="30"/>
  <c r="U19" i="30"/>
  <c r="AE19" i="30"/>
  <c r="U18" i="30"/>
  <c r="AE18" i="30"/>
  <c r="U17" i="30"/>
  <c r="AE17" i="30"/>
  <c r="U16" i="30"/>
  <c r="AE16" i="30"/>
  <c r="U15" i="30"/>
  <c r="AE15" i="30"/>
  <c r="U88" i="30"/>
  <c r="AE88" i="30"/>
  <c r="S97" i="29"/>
  <c r="Q97" i="29"/>
  <c r="O97" i="29"/>
  <c r="M97" i="29"/>
  <c r="G97" i="29"/>
  <c r="E97" i="29"/>
  <c r="C97" i="29"/>
  <c r="U96" i="29"/>
  <c r="AC96" i="29"/>
  <c r="U95" i="29"/>
  <c r="AC95" i="29"/>
  <c r="U93" i="29"/>
  <c r="AC93" i="29"/>
  <c r="U92" i="29"/>
  <c r="AC92" i="29"/>
  <c r="U91" i="29"/>
  <c r="AC91" i="29"/>
  <c r="U90" i="29"/>
  <c r="AC90" i="29"/>
  <c r="U89" i="29"/>
  <c r="AC89" i="29"/>
  <c r="U88" i="29"/>
  <c r="AC88" i="29"/>
  <c r="U87" i="29"/>
  <c r="AC87" i="29"/>
  <c r="U86" i="29"/>
  <c r="AC86" i="29"/>
  <c r="U85" i="29"/>
  <c r="AC85" i="29"/>
  <c r="U84" i="29"/>
  <c r="AC84" i="29"/>
  <c r="U82" i="29"/>
  <c r="AC82" i="29"/>
  <c r="U81" i="29"/>
  <c r="AC81" i="29"/>
  <c r="U80" i="29"/>
  <c r="AC80" i="29"/>
  <c r="U79" i="29"/>
  <c r="AC79" i="29"/>
  <c r="U78" i="29"/>
  <c r="AC78" i="29"/>
  <c r="U77" i="29"/>
  <c r="AC77" i="29"/>
  <c r="U76" i="29"/>
  <c r="AC76" i="29"/>
  <c r="U75" i="29"/>
  <c r="AC75" i="29"/>
  <c r="U74" i="29"/>
  <c r="AC74" i="29"/>
  <c r="U73" i="29"/>
  <c r="AC73" i="29"/>
  <c r="U72" i="29"/>
  <c r="AC72" i="29"/>
  <c r="U56" i="29"/>
  <c r="AC56" i="29"/>
  <c r="U55" i="29"/>
  <c r="AC55" i="29"/>
  <c r="U54" i="29"/>
  <c r="AC54" i="29"/>
  <c r="U53" i="29"/>
  <c r="AC53" i="29"/>
  <c r="U52" i="29"/>
  <c r="AC52" i="29"/>
  <c r="U51" i="29"/>
  <c r="AC51" i="29"/>
  <c r="U50" i="29"/>
  <c r="AC50" i="29"/>
  <c r="U49" i="29"/>
  <c r="AC49" i="29"/>
  <c r="U48" i="29"/>
  <c r="AC48" i="29"/>
  <c r="U47" i="29"/>
  <c r="AC47" i="29"/>
  <c r="U46" i="29"/>
  <c r="AC46" i="29"/>
  <c r="U45" i="29"/>
  <c r="AC45" i="29"/>
  <c r="U44" i="29"/>
  <c r="AC44" i="29"/>
  <c r="U43" i="29"/>
  <c r="AC43" i="29"/>
  <c r="U42" i="29"/>
  <c r="AC42" i="29"/>
  <c r="U41" i="29"/>
  <c r="AC41" i="29"/>
  <c r="U40" i="29"/>
  <c r="AC40" i="29"/>
  <c r="U39" i="29"/>
  <c r="AC39" i="29"/>
  <c r="U38" i="29"/>
  <c r="AC38" i="29"/>
  <c r="U37" i="29"/>
  <c r="AC37" i="29"/>
  <c r="U36" i="29"/>
  <c r="AC36" i="29"/>
  <c r="U35" i="29"/>
  <c r="AC35" i="29"/>
  <c r="U34" i="29"/>
  <c r="AC34" i="29"/>
  <c r="AE97" i="29"/>
  <c r="U33" i="29"/>
  <c r="AC33" i="29"/>
  <c r="U32" i="29"/>
  <c r="AC32" i="29"/>
  <c r="U31" i="29"/>
  <c r="AC31" i="29"/>
  <c r="U30" i="29"/>
  <c r="AC30" i="29"/>
  <c r="U29" i="29"/>
  <c r="AC29" i="29"/>
  <c r="U28" i="29"/>
  <c r="AC28" i="29"/>
  <c r="U27" i="29"/>
  <c r="AC27" i="29"/>
  <c r="Y97" i="29"/>
  <c r="U26" i="29"/>
  <c r="AC26" i="29"/>
  <c r="K97" i="29"/>
  <c r="U25" i="29"/>
  <c r="AC25" i="29"/>
  <c r="U24" i="29"/>
  <c r="AC24" i="29"/>
  <c r="U23" i="29"/>
  <c r="AC23" i="29"/>
  <c r="AA97" i="29"/>
  <c r="U22" i="29"/>
  <c r="AC22" i="29"/>
  <c r="U21" i="29"/>
  <c r="AC21" i="29"/>
  <c r="W97" i="29"/>
  <c r="U20" i="29"/>
  <c r="AC20" i="29"/>
  <c r="U19" i="29"/>
  <c r="AC19" i="29"/>
  <c r="U18" i="29"/>
  <c r="AC18" i="29"/>
  <c r="U17" i="29"/>
  <c r="AC17" i="29"/>
  <c r="U16" i="29"/>
  <c r="AC16" i="29"/>
  <c r="U15" i="29"/>
  <c r="U97" i="29"/>
  <c r="I97" i="29"/>
  <c r="AC15" i="29"/>
  <c r="AC97" i="29"/>
  <c r="T58" i="23"/>
  <c r="O58" i="23"/>
  <c r="M58" i="23"/>
  <c r="K58" i="23"/>
  <c r="I58" i="23"/>
  <c r="G58" i="23"/>
  <c r="E58" i="23"/>
  <c r="C58" i="23"/>
  <c r="R57" i="23"/>
  <c r="R55" i="23"/>
  <c r="R54" i="23"/>
  <c r="R53" i="23"/>
  <c r="R52" i="23"/>
  <c r="R51" i="23"/>
  <c r="R50" i="23"/>
  <c r="R49" i="23"/>
  <c r="R48" i="23"/>
  <c r="R47" i="23"/>
  <c r="R46" i="23"/>
  <c r="R45" i="23"/>
  <c r="R44" i="23"/>
  <c r="R42" i="23"/>
  <c r="R41" i="23"/>
  <c r="R40" i="23"/>
  <c r="R38" i="23"/>
  <c r="R36" i="23"/>
  <c r="R35" i="23"/>
  <c r="R34" i="23"/>
  <c r="R33" i="23"/>
  <c r="R32" i="23"/>
  <c r="R31" i="23"/>
  <c r="R30" i="23"/>
  <c r="R29" i="23"/>
  <c r="R28" i="23"/>
  <c r="R27" i="23"/>
  <c r="R26" i="23"/>
  <c r="R25" i="23"/>
  <c r="R24" i="23"/>
  <c r="R23" i="23"/>
  <c r="R22" i="23"/>
  <c r="R21" i="23"/>
  <c r="R20" i="23"/>
  <c r="R19" i="23"/>
  <c r="R17" i="23"/>
  <c r="R16" i="23"/>
  <c r="R14" i="23"/>
  <c r="R58" i="23"/>
  <c r="H60" i="19"/>
  <c r="N59" i="19"/>
  <c r="N58" i="19"/>
  <c r="N57" i="19"/>
  <c r="N54" i="19"/>
  <c r="N53" i="19"/>
  <c r="N52" i="19"/>
  <c r="N50" i="19"/>
  <c r="N49" i="19"/>
  <c r="N41" i="19"/>
  <c r="N40" i="19"/>
  <c r="N39" i="19"/>
  <c r="N38" i="19"/>
  <c r="N37" i="19"/>
  <c r="N36" i="19"/>
  <c r="N35" i="19"/>
  <c r="N33" i="19"/>
  <c r="N32" i="19"/>
  <c r="N31" i="19"/>
  <c r="N29" i="19"/>
  <c r="N28" i="19"/>
  <c r="N27" i="19"/>
  <c r="N25" i="19"/>
  <c r="N24" i="19"/>
  <c r="N22" i="19"/>
  <c r="N21" i="19"/>
  <c r="N20" i="19"/>
  <c r="N19" i="19"/>
  <c r="N18" i="19"/>
  <c r="N60" i="19"/>
  <c r="K60" i="19"/>
  <c r="Q57" i="18"/>
  <c r="O57" i="18"/>
  <c r="I57" i="18"/>
  <c r="G57" i="18"/>
  <c r="C57" i="18"/>
  <c r="K56" i="18"/>
  <c r="K55" i="18"/>
  <c r="K54" i="18"/>
  <c r="K51" i="18"/>
  <c r="K50" i="18"/>
  <c r="K49" i="18"/>
  <c r="K47" i="18"/>
  <c r="K46" i="18"/>
  <c r="K45" i="18"/>
  <c r="K44" i="18"/>
  <c r="K43" i="18"/>
  <c r="K42" i="18"/>
  <c r="K40" i="18"/>
  <c r="K39" i="18"/>
  <c r="K38" i="18"/>
  <c r="K37" i="18"/>
  <c r="K36" i="18"/>
  <c r="K35" i="18"/>
  <c r="K34" i="18"/>
  <c r="K32" i="18"/>
  <c r="K31" i="18"/>
  <c r="K30" i="18"/>
  <c r="K28" i="18"/>
  <c r="K27" i="18"/>
  <c r="K26" i="18"/>
  <c r="K24" i="18"/>
  <c r="K23" i="18"/>
  <c r="K21" i="18"/>
  <c r="K20" i="18"/>
  <c r="K19" i="18"/>
  <c r="K18" i="18"/>
  <c r="K17" i="18"/>
  <c r="K57" i="18"/>
  <c r="G48" i="17"/>
  <c r="E48" i="17"/>
  <c r="C48" i="17"/>
  <c r="I47" i="17"/>
  <c r="I48" i="17"/>
  <c r="G42" i="17"/>
  <c r="G51" i="17"/>
  <c r="E42" i="17"/>
  <c r="E51" i="17"/>
  <c r="C42" i="17"/>
  <c r="C51" i="17"/>
  <c r="I41" i="17"/>
  <c r="I40" i="17"/>
  <c r="I39" i="17"/>
  <c r="I38" i="17"/>
  <c r="I37" i="17"/>
  <c r="I36" i="17"/>
  <c r="I35" i="17"/>
  <c r="I34" i="17"/>
  <c r="I33" i="17"/>
  <c r="I32" i="17"/>
  <c r="I31" i="17"/>
  <c r="I30" i="17"/>
  <c r="I28" i="17"/>
  <c r="I27" i="17"/>
  <c r="I26" i="17"/>
  <c r="I24" i="17"/>
  <c r="I22" i="17"/>
  <c r="I19" i="17"/>
  <c r="I18" i="17"/>
  <c r="I16" i="17"/>
  <c r="I42" i="17"/>
  <c r="I51" i="17"/>
  <c r="G17" i="16"/>
  <c r="G21" i="16"/>
  <c r="E17" i="16"/>
  <c r="E21" i="16"/>
  <c r="C17" i="16"/>
  <c r="C21" i="16"/>
  <c r="I16" i="16"/>
  <c r="I17" i="16"/>
  <c r="I21" i="16"/>
  <c r="G28" i="14"/>
  <c r="E28" i="14"/>
  <c r="C28" i="14"/>
  <c r="I27" i="14"/>
  <c r="I26" i="14"/>
  <c r="I25" i="14"/>
  <c r="I24" i="14"/>
  <c r="G20" i="14"/>
  <c r="E20" i="14"/>
  <c r="C20" i="14"/>
  <c r="I19" i="14"/>
  <c r="I20" i="14"/>
  <c r="G15" i="14"/>
  <c r="E15" i="14"/>
  <c r="C15" i="14"/>
  <c r="I14" i="14"/>
  <c r="I15" i="14"/>
  <c r="E29" i="14"/>
  <c r="C29" i="14"/>
  <c r="I28" i="14"/>
  <c r="I29" i="14"/>
  <c r="G29" i="14"/>
  <c r="S426" i="12"/>
  <c r="S415" i="12"/>
  <c r="S410" i="12"/>
  <c r="S403" i="12"/>
  <c r="S360" i="12"/>
  <c r="S341" i="12"/>
  <c r="M341" i="12"/>
  <c r="K341" i="12"/>
  <c r="I341" i="12"/>
  <c r="G341" i="12"/>
  <c r="E341" i="12"/>
  <c r="S336" i="12"/>
  <c r="S278" i="12"/>
  <c r="S263" i="12"/>
  <c r="S258" i="12"/>
  <c r="M258" i="12"/>
  <c r="I258" i="12"/>
  <c r="G258" i="12"/>
  <c r="E258" i="12"/>
  <c r="S157" i="12"/>
  <c r="S106" i="12"/>
  <c r="S405" i="12"/>
  <c r="S428" i="12"/>
  <c r="I343" i="12"/>
  <c r="M343" i="12"/>
  <c r="G343" i="12"/>
  <c r="S343" i="12"/>
  <c r="K258" i="12"/>
  <c r="E343" i="12"/>
  <c r="G431" i="12"/>
  <c r="S431" i="12"/>
  <c r="E431" i="12"/>
  <c r="M431" i="12"/>
  <c r="K343" i="12"/>
  <c r="K431" i="12"/>
  <c r="I431" i="12"/>
  <c r="O55" i="10"/>
  <c r="K55" i="10"/>
  <c r="I55" i="10"/>
  <c r="G55" i="10"/>
  <c r="E55" i="10"/>
  <c r="C55" i="10"/>
  <c r="M54" i="10"/>
  <c r="M53" i="10"/>
  <c r="O50" i="10"/>
  <c r="K50" i="10"/>
  <c r="I50" i="10"/>
  <c r="G50" i="10"/>
  <c r="E50" i="10"/>
  <c r="C50" i="10"/>
  <c r="M49" i="10"/>
  <c r="M48" i="10"/>
  <c r="O45" i="10"/>
  <c r="K45" i="10"/>
  <c r="I45" i="10"/>
  <c r="G45" i="10"/>
  <c r="E45" i="10"/>
  <c r="C45" i="10"/>
  <c r="M44" i="10"/>
  <c r="M43" i="10"/>
  <c r="M42" i="10"/>
  <c r="O39" i="10"/>
  <c r="K39" i="10"/>
  <c r="I39" i="10"/>
  <c r="G39" i="10"/>
  <c r="E39" i="10"/>
  <c r="M38" i="10"/>
  <c r="C39" i="10"/>
  <c r="M36" i="10"/>
  <c r="O33" i="10"/>
  <c r="K33" i="10"/>
  <c r="I33" i="10"/>
  <c r="G33" i="10"/>
  <c r="E33" i="10"/>
  <c r="C33" i="10"/>
  <c r="M32" i="10"/>
  <c r="M31" i="10"/>
  <c r="M30" i="10"/>
  <c r="M29" i="10"/>
  <c r="O26" i="10"/>
  <c r="K26" i="10"/>
  <c r="I26" i="10"/>
  <c r="G26" i="10"/>
  <c r="E26" i="10"/>
  <c r="M25" i="10"/>
  <c r="M24" i="10"/>
  <c r="M23" i="10"/>
  <c r="O20" i="10"/>
  <c r="K20" i="10"/>
  <c r="I20" i="10"/>
  <c r="G20" i="10"/>
  <c r="E20" i="10"/>
  <c r="C20" i="10"/>
  <c r="M19" i="10"/>
  <c r="M18" i="10"/>
  <c r="O15" i="10"/>
  <c r="K15" i="10"/>
  <c r="I15" i="10"/>
  <c r="G15" i="10"/>
  <c r="E15" i="10"/>
  <c r="M14" i="10"/>
  <c r="M13" i="10"/>
  <c r="M12" i="10"/>
  <c r="M11" i="10"/>
  <c r="U43" i="9"/>
  <c r="U50" i="9"/>
  <c r="U19" i="9"/>
  <c r="U59" i="8"/>
  <c r="M33" i="10"/>
  <c r="M15" i="10"/>
  <c r="C15" i="10"/>
  <c r="G58" i="10"/>
  <c r="M45" i="10"/>
  <c r="E58" i="10"/>
  <c r="I58" i="10"/>
  <c r="K58" i="10"/>
  <c r="M20" i="10"/>
  <c r="M26" i="10"/>
  <c r="M37" i="10"/>
  <c r="M39" i="10"/>
  <c r="M50" i="10"/>
  <c r="M55" i="10"/>
  <c r="O58" i="10"/>
  <c r="U52" i="9"/>
  <c r="U58" i="9"/>
  <c r="U42" i="8"/>
  <c r="U51" i="8"/>
  <c r="U18" i="8"/>
  <c r="C26" i="10"/>
  <c r="C58" i="10"/>
  <c r="M58" i="10"/>
  <c r="U62" i="9"/>
  <c r="U65" i="9"/>
  <c r="U53" i="8"/>
  <c r="W17" i="7"/>
  <c r="W16" i="7"/>
  <c r="U63" i="8"/>
  <c r="U66" i="8"/>
  <c r="AF45" i="6"/>
  <c r="AD44" i="6"/>
  <c r="AF36" i="6"/>
  <c r="AF27" i="6"/>
  <c r="Y27" i="6"/>
  <c r="Y47" i="6"/>
  <c r="V27" i="6"/>
  <c r="V47" i="6"/>
  <c r="T51" i="3"/>
  <c r="U47" i="5"/>
  <c r="T49" i="3"/>
  <c r="U45" i="5"/>
  <c r="T42" i="3"/>
  <c r="U38" i="5"/>
  <c r="T40" i="3"/>
  <c r="U36" i="5"/>
  <c r="T30" i="3"/>
  <c r="U25" i="5"/>
  <c r="P35" i="3"/>
  <c r="P55" i="3"/>
  <c r="P67" i="3"/>
  <c r="L35" i="3"/>
  <c r="L55" i="3"/>
  <c r="L67" i="3"/>
  <c r="T29" i="3"/>
  <c r="U23" i="5"/>
  <c r="T39" i="3"/>
  <c r="U35" i="5"/>
  <c r="T38" i="3"/>
  <c r="D44" i="3"/>
  <c r="V59" i="3"/>
  <c r="V67" i="3"/>
  <c r="V70" i="3"/>
  <c r="E12" i="2"/>
  <c r="E44" i="2"/>
  <c r="I44" i="2"/>
  <c r="T48" i="3"/>
  <c r="D53" i="3"/>
  <c r="T28" i="3"/>
  <c r="D35" i="3"/>
  <c r="H44" i="3"/>
  <c r="H35" i="3"/>
  <c r="F27" i="6"/>
  <c r="F47" i="6"/>
  <c r="AD23" i="6"/>
  <c r="AD21" i="6"/>
  <c r="L27" i="6"/>
  <c r="L47" i="6"/>
  <c r="J36" i="6"/>
  <c r="AD31" i="6"/>
  <c r="AD42" i="6"/>
  <c r="AD45" i="6"/>
  <c r="C45" i="6"/>
  <c r="J27" i="6"/>
  <c r="AD20" i="6"/>
  <c r="C36" i="6"/>
  <c r="AD34" i="6"/>
  <c r="AF47" i="6"/>
  <c r="J47" i="6"/>
  <c r="AD27" i="6"/>
  <c r="C47" i="6"/>
  <c r="D55" i="3"/>
  <c r="U22" i="5"/>
  <c r="U31" i="5"/>
  <c r="T35" i="3"/>
  <c r="U44" i="5"/>
  <c r="U49" i="5"/>
  <c r="T53" i="3"/>
  <c r="H55" i="3"/>
  <c r="H67" i="3"/>
  <c r="U34" i="5"/>
  <c r="U40" i="5"/>
  <c r="T44" i="3"/>
  <c r="AD36" i="6"/>
  <c r="AD47" i="6"/>
  <c r="W29" i="7"/>
  <c r="W28" i="7"/>
  <c r="U51" i="5"/>
  <c r="W22" i="7"/>
  <c r="W38" i="7"/>
  <c r="W41" i="7"/>
  <c r="W23" i="7"/>
  <c r="W34" i="7"/>
  <c r="W35" i="7"/>
  <c r="D67" i="3"/>
  <c r="T55" i="3"/>
  <c r="T67" i="3"/>
  <c r="W33" i="7"/>
  <c r="W27" i="7"/>
  <c r="W15" i="7"/>
  <c r="W21" i="7"/>
  <c r="W40" i="7"/>
  <c r="W39" i="7"/>
</calcChain>
</file>

<file path=xl/sharedStrings.xml><?xml version="1.0" encoding="utf-8"?>
<sst xmlns="http://schemas.openxmlformats.org/spreadsheetml/2006/main" count="6843" uniqueCount="2701">
  <si>
    <t>STATE OF NEW YORK</t>
  </si>
  <si>
    <t>GOVERNMENTAL FUNDS</t>
  </si>
  <si>
    <t>SCHEDULE OF NET TAX RECEIPTS</t>
  </si>
  <si>
    <t>SCHEDULE 1</t>
  </si>
  <si>
    <t>(Amounts in thousands)</t>
  </si>
  <si>
    <t>NET TAX RECEIPTS</t>
  </si>
  <si>
    <t xml:space="preserve"> </t>
  </si>
  <si>
    <t>GROSS RECEIPTS</t>
  </si>
  <si>
    <t>REFUNDS</t>
  </si>
  <si>
    <t>2013-14</t>
  </si>
  <si>
    <t>2012-13</t>
  </si>
  <si>
    <t>PERSONAL INCOME TAX..……...................................</t>
  </si>
  <si>
    <t xml:space="preserve">  </t>
  </si>
  <si>
    <t>CONSUMPTION/USE TAXES:</t>
  </si>
  <si>
    <t xml:space="preserve"> Sales and Use……………….......................................................................</t>
  </si>
  <si>
    <t xml:space="preserve"> Auto Rental............................................................................</t>
  </si>
  <si>
    <t xml:space="preserve"> Cigarette and Tobacco Products.....................................</t>
  </si>
  <si>
    <t xml:space="preserve"> Motor Fuel..................................................................................</t>
  </si>
  <si>
    <t xml:space="preserve"> Alcoholic Beverage..............................................................</t>
  </si>
  <si>
    <t xml:space="preserve"> Highway Use………………………………………. ..</t>
  </si>
  <si>
    <t xml:space="preserve"> MCTD Taxicab Trip....................................................................................</t>
  </si>
  <si>
    <t xml:space="preserve">  Total Consumption/Use Taxes..............................</t>
  </si>
  <si>
    <t>BUSINESS TAXES:</t>
  </si>
  <si>
    <t xml:space="preserve"> Corporation Franchise...................................................</t>
  </si>
  <si>
    <t xml:space="preserve"> Corporation and Utility..................................................</t>
  </si>
  <si>
    <t xml:space="preserve"> Insurance.......................................................................</t>
  </si>
  <si>
    <t xml:space="preserve"> Bank....................................................................................</t>
  </si>
  <si>
    <t xml:space="preserve"> Petroleum Business......................................................</t>
  </si>
  <si>
    <t xml:space="preserve"> Lubricating Oil................................................................</t>
  </si>
  <si>
    <t xml:space="preserve">  Total Business Taxes...........................................................</t>
  </si>
  <si>
    <t>OTHER TAXES:</t>
  </si>
  <si>
    <t xml:space="preserve"> Real Property Gains............................................................</t>
  </si>
  <si>
    <t xml:space="preserve"> Estate and Gift...........................................................</t>
  </si>
  <si>
    <t xml:space="preserve"> Pari-Mutuel...................................................................</t>
  </si>
  <si>
    <t xml:space="preserve"> Real Estate Transfer………………………………..</t>
  </si>
  <si>
    <t xml:space="preserve"> MCTD Mobility Tax....................................................................................</t>
  </si>
  <si>
    <t xml:space="preserve">  Total Other Taxes................................................................</t>
  </si>
  <si>
    <t>TOTAL TAX RECEIPTS...........................................</t>
  </si>
  <si>
    <t>GOVERNMENTAL  FUNDS</t>
  </si>
  <si>
    <t>SCHEDULE 2</t>
  </si>
  <si>
    <t xml:space="preserve">COMBINED STATEMENT OF RECEIPTS AND OTHER FINANCING SOURCES </t>
  </si>
  <si>
    <t xml:space="preserve">                                     GENERAL   </t>
  </si>
  <si>
    <t xml:space="preserve">              SPECIAL REVENUE </t>
  </si>
  <si>
    <t xml:space="preserve">                DEBT SERVICE </t>
  </si>
  <si>
    <t xml:space="preserve">             CAPITAL PROJECTS </t>
  </si>
  <si>
    <t>TOTAL GOVERNMENTAL FUNDS</t>
  </si>
  <si>
    <t xml:space="preserve"> MARCH 31, 2014</t>
  </si>
  <si>
    <t>TAXES:</t>
  </si>
  <si>
    <t xml:space="preserve">  PERSONAL INCOME TAX:</t>
  </si>
  <si>
    <t xml:space="preserve">       Withholding..............................................................................................</t>
  </si>
  <si>
    <t xml:space="preserve">        Estimated Payments……….............................................................................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</si>
  <si>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</si>
  <si>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</si>
  <si>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</si>
  <si>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</si>
  <si>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</si>
  <si>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</si>
  <si>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Personal Income Tax............................................</t>
  </si>
  <si>
    <t xml:space="preserve">  CONSUMPTION/USE TAXES:</t>
  </si>
  <si>
    <t xml:space="preserve">        Sales and Use.....................................................................</t>
  </si>
  <si>
    <t xml:space="preserve">        Auto Rental............................................................................</t>
  </si>
  <si>
    <t xml:space="preserve">        Cigarette and Tobacco Products ........................................</t>
  </si>
  <si>
    <t xml:space="preserve">        Motor Fuel ..............................................................................</t>
  </si>
  <si>
    <t xml:space="preserve">        Alcoholic Beverage ...........................................................</t>
  </si>
  <si>
    <t xml:space="preserve">        Highway Use.........................................................................</t>
  </si>
  <si>
    <t xml:space="preserve">        MCTD Taxicab Trip....................................................................................</t>
  </si>
  <si>
    <t xml:space="preserve">          Total Consumption/Use Taxes……...............................</t>
  </si>
  <si>
    <t xml:space="preserve">  BUSINESS TAXES:</t>
  </si>
  <si>
    <t xml:space="preserve">        Corporation Franchise...................................................</t>
  </si>
  <si>
    <t xml:space="preserve">        Corporation and Utility......................................................</t>
  </si>
  <si>
    <t xml:space="preserve">        Insurance...........................................................................</t>
  </si>
  <si>
    <t xml:space="preserve">        Bank...........................................................................................</t>
  </si>
  <si>
    <t xml:space="preserve">        Petroleum Business..............................................................................…</t>
  </si>
  <si>
    <t xml:space="preserve">        Lubricating Oil.......................................................................</t>
  </si>
  <si>
    <t xml:space="preserve">          Total Business Taxes.....................................................</t>
  </si>
  <si>
    <t xml:space="preserve">  OTHER TAXES:</t>
  </si>
  <si>
    <t xml:space="preserve">        Real Property Gains..........................................................</t>
  </si>
  <si>
    <t xml:space="preserve">        Estate and Gift..................................................................</t>
  </si>
  <si>
    <t xml:space="preserve">        Pari-Mutuel........................................................................</t>
  </si>
  <si>
    <t xml:space="preserve">        Real Estate Transfer...........................................................</t>
  </si>
  <si>
    <t xml:space="preserve">        MCTD Mobility Tax....................................................................................</t>
  </si>
  <si>
    <t xml:space="preserve">          Total Other Taxes............................................................</t>
  </si>
  <si>
    <t xml:space="preserve">  TOTAL TAX RECEIPTS.....................................................................</t>
  </si>
  <si>
    <r>
      <t>MISCELLANEOUS RECEIPTS</t>
    </r>
    <r>
      <rPr>
        <b/>
        <sz val="12"/>
        <rFont val="Arial"/>
        <family val="2"/>
      </rPr>
      <t xml:space="preserve"> (1)………………………….</t>
    </r>
  </si>
  <si>
    <t>FEDERAL RECEIPTS………………………………</t>
  </si>
  <si>
    <t>OTHER FINANCING SOURCES:</t>
  </si>
  <si>
    <t xml:space="preserve">        Bond and Note Proceeds, net...............................................…</t>
  </si>
  <si>
    <t xml:space="preserve">        Transfers from Other Funds.......................................................................</t>
  </si>
  <si>
    <t xml:space="preserve">          Total Other Financing Sources.........................................</t>
  </si>
  <si>
    <t>TOTAL.................................................................</t>
  </si>
  <si>
    <t>to exh A</t>
  </si>
  <si>
    <t xml:space="preserve">SCHEDULE OF TAX RECEIPTS </t>
  </si>
  <si>
    <t>SCHEDULE 3</t>
  </si>
  <si>
    <t>2005-06</t>
  </si>
  <si>
    <t>2006-07</t>
  </si>
  <si>
    <t>2007-08</t>
  </si>
  <si>
    <t>2008-09</t>
  </si>
  <si>
    <t>2009-10</t>
  </si>
  <si>
    <t>2010-11</t>
  </si>
  <si>
    <t>2011-12</t>
  </si>
  <si>
    <t xml:space="preserve">    Withholding................................................................</t>
  </si>
  <si>
    <t xml:space="preserve">     Estimated....................................................................…..</t>
  </si>
  <si>
    <t xml:space="preserve">     State/City Offsets............................................................</t>
  </si>
  <si>
    <t xml:space="preserve">     Other (Assessments/LLC).........................................................</t>
  </si>
  <si>
    <t xml:space="preserve">          Gross Total..................................................................</t>
  </si>
  <si>
    <t xml:space="preserve">     Less:  Refunds Issued...................................................</t>
  </si>
  <si>
    <t xml:space="preserve">          Net Personal Income Tax............................................</t>
  </si>
  <si>
    <t xml:space="preserve">     Sales and Use .................................................................</t>
  </si>
  <si>
    <t xml:space="preserve">     Auto Rental ............................................................................</t>
  </si>
  <si>
    <t xml:space="preserve">     Hotel/Motel ...........................................................……….</t>
  </si>
  <si>
    <t xml:space="preserve">     Cigarette and Tobacco Products ....................................................…</t>
  </si>
  <si>
    <t xml:space="preserve">     Motor Fuel ..............................................................................</t>
  </si>
  <si>
    <t xml:space="preserve">     Alcoholic Beverage .........................................................</t>
  </si>
  <si>
    <t xml:space="preserve">     Beverage Container ........................................................</t>
  </si>
  <si>
    <t xml:space="preserve">     Highway Use .......................................................................</t>
  </si>
  <si>
    <t xml:space="preserve">     MCTD Taxicab Trip....................................................................................</t>
  </si>
  <si>
    <t xml:space="preserve">          Total Consumption/Use Taxes….................................</t>
  </si>
  <si>
    <t xml:space="preserve">     Corporation Franchise ...................................................</t>
  </si>
  <si>
    <t xml:space="preserve">     Corporation and Utility ....................................................</t>
  </si>
  <si>
    <t xml:space="preserve">     Insurance ............................................................…………</t>
  </si>
  <si>
    <t xml:space="preserve">     Bank ......................................................................................</t>
  </si>
  <si>
    <t xml:space="preserve">     Petroleum Business ........................................................</t>
  </si>
  <si>
    <t xml:space="preserve">     Lubricating Oil ...................................................................</t>
  </si>
  <si>
    <t xml:space="preserve">          Total Business Taxes.......................................................</t>
  </si>
  <si>
    <t xml:space="preserve">     Real Property Gains ........................................................</t>
  </si>
  <si>
    <t xml:space="preserve">     Estate and Gift ..................................................................</t>
  </si>
  <si>
    <t xml:space="preserve">     Pari-Mutuel .........................................................................</t>
  </si>
  <si>
    <t xml:space="preserve">     Real Estate Transfer ........................................................</t>
  </si>
  <si>
    <t xml:space="preserve">     MCTD Mobility Tax..............................................................................</t>
  </si>
  <si>
    <t xml:space="preserve">          Total Other Taxes................................................................</t>
  </si>
  <si>
    <r>
      <t>TOTAL TAX RECEIPTS</t>
    </r>
    <r>
      <rPr>
        <b/>
        <sz val="10"/>
        <rFont val="Arial"/>
        <family val="2"/>
      </rPr>
      <t>........................................................</t>
    </r>
  </si>
  <si>
    <t xml:space="preserve">STATE OF NEW YORK </t>
  </si>
  <si>
    <t xml:space="preserve">GOVERNMENTAL  FUNDS </t>
  </si>
  <si>
    <t>COMBINING SCHEDULE OF TAX RECEIPTS</t>
  </si>
  <si>
    <t>SCHEDULE 4</t>
  </si>
  <si>
    <t>(continued)</t>
  </si>
  <si>
    <t xml:space="preserve">(Amounts in thousands) </t>
  </si>
  <si>
    <t>GENERAL</t>
  </si>
  <si>
    <t>SPECIAL REVENUE</t>
  </si>
  <si>
    <t>DEBT SERVICE</t>
  </si>
  <si>
    <t>CAPITAL PROJECTS</t>
  </si>
  <si>
    <t>DEDICATED</t>
  </si>
  <si>
    <t>MASS</t>
  </si>
  <si>
    <t>LOCAL</t>
  </si>
  <si>
    <t xml:space="preserve">DEDICATED </t>
  </si>
  <si>
    <t>STATE</t>
  </si>
  <si>
    <t>TRANSPORTATION</t>
  </si>
  <si>
    <t>SCHOOL</t>
  </si>
  <si>
    <t>GOVERNMENT</t>
  </si>
  <si>
    <t xml:space="preserve">HIGHWAY AND </t>
  </si>
  <si>
    <t xml:space="preserve">OPERATIONS </t>
  </si>
  <si>
    <t xml:space="preserve">TRANSPORTATION </t>
  </si>
  <si>
    <t>REFORM ACT</t>
  </si>
  <si>
    <t>OPERATING</t>
  </si>
  <si>
    <t>MTA FINANCIAL</t>
  </si>
  <si>
    <t>TAX</t>
  </si>
  <si>
    <t>CLEAN WATER /</t>
  </si>
  <si>
    <t>DEBT</t>
  </si>
  <si>
    <t>ASSISTANCE</t>
  </si>
  <si>
    <t xml:space="preserve">BRIDGE  </t>
  </si>
  <si>
    <t xml:space="preserve">ENVIRONMENTAL </t>
  </si>
  <si>
    <t xml:space="preserve">TOTAL </t>
  </si>
  <si>
    <t>ACCOUNT</t>
  </si>
  <si>
    <t xml:space="preserve">TRUST </t>
  </si>
  <si>
    <t>RESOURCES</t>
  </si>
  <si>
    <t xml:space="preserve">ASSISTANCE </t>
  </si>
  <si>
    <t>RELIEF</t>
  </si>
  <si>
    <t xml:space="preserve">CLEAN AIR </t>
  </si>
  <si>
    <t xml:space="preserve"> SERVICE</t>
  </si>
  <si>
    <t xml:space="preserve">PROTECTION </t>
  </si>
  <si>
    <t xml:space="preserve"> GOVERNMENTAL FUNDS </t>
  </si>
  <si>
    <t>(10050-10099)</t>
  </si>
  <si>
    <t>(20850-20899)</t>
  </si>
  <si>
    <t>(20800-20849)</t>
  </si>
  <si>
    <t>(21400-21449)</t>
  </si>
  <si>
    <t>(23650-23699)</t>
  </si>
  <si>
    <t>(20550-20599)</t>
  </si>
  <si>
    <t>(40400-40449)</t>
  </si>
  <si>
    <t>(40150-40199)</t>
  </si>
  <si>
    <t>(40450-40499)</t>
  </si>
  <si>
    <t>(30050-30099)</t>
  </si>
  <si>
    <t>(30450-30499)</t>
  </si>
  <si>
    <t>PERSONAL INCOME TAX……........................................</t>
  </si>
  <si>
    <t>$</t>
  </si>
  <si>
    <t xml:space="preserve">        Sales and Use........................................................................</t>
  </si>
  <si>
    <t xml:space="preserve">        Auto Rental...............................................................................</t>
  </si>
  <si>
    <t xml:space="preserve">        Cigarette and Tobacco Products…….......................................</t>
  </si>
  <si>
    <t xml:space="preserve">        Motor Fuel.................................................................................</t>
  </si>
  <si>
    <t xml:space="preserve">        Alcoholic Beverage..............................................................</t>
  </si>
  <si>
    <t xml:space="preserve">        Highway Use............................................................................</t>
  </si>
  <si>
    <t xml:space="preserve">          Total Consumption/Use Taxes………...............................</t>
  </si>
  <si>
    <t xml:space="preserve">        Corporation Franchise……….............................................</t>
  </si>
  <si>
    <t xml:space="preserve">        Corporation and Utility…...................................................</t>
  </si>
  <si>
    <t xml:space="preserve">        Insurance….............................................................................</t>
  </si>
  <si>
    <t xml:space="preserve">        Bank….....................................................................................</t>
  </si>
  <si>
    <t xml:space="preserve">        Petroleum Business…................................................................................…</t>
  </si>
  <si>
    <t xml:space="preserve">        Lubricating Oil..........................................................................</t>
  </si>
  <si>
    <t xml:space="preserve">        Real Property Gains.............................................................</t>
  </si>
  <si>
    <t xml:space="preserve">        Estate and Gift……..................................................................</t>
  </si>
  <si>
    <t xml:space="preserve">        Pari-Mutuel………......................................................................</t>
  </si>
  <si>
    <t xml:space="preserve">        Real Estate Transfer……............................................................</t>
  </si>
  <si>
    <t>TOTAL TAX RECEIPTS....................................................................</t>
  </si>
  <si>
    <t>SCHEDULE 5</t>
  </si>
  <si>
    <t xml:space="preserve">STATE TAX RECEIPTS PER CAPITA (*)   </t>
  </si>
  <si>
    <t xml:space="preserve">   Millions of Dollars…………………………..</t>
  </si>
  <si>
    <t xml:space="preserve">   Percentage of Total Taxes……………………………….</t>
  </si>
  <si>
    <t xml:space="preserve">   Change from Prior Year……………………….</t>
  </si>
  <si>
    <t xml:space="preserve">   Per Capita……………………………………….</t>
  </si>
  <si>
    <t>CONSUMPTION/USE TAXES</t>
  </si>
  <si>
    <t xml:space="preserve">   Millions of Dollars……………………………</t>
  </si>
  <si>
    <t xml:space="preserve">   Change from Prior Year………………………</t>
  </si>
  <si>
    <t xml:space="preserve">   Per Capita………………………………………</t>
  </si>
  <si>
    <t>BUSINESS TAXES</t>
  </si>
  <si>
    <t xml:space="preserve">   Millions of Dollars………………………………. </t>
  </si>
  <si>
    <t xml:space="preserve">   Change from Prior Year…………………………</t>
  </si>
  <si>
    <t xml:space="preserve">   Per Capita………………………………………..</t>
  </si>
  <si>
    <t>OTHER TAXES</t>
  </si>
  <si>
    <t xml:space="preserve">   Millions of Dollars……………………………..</t>
  </si>
  <si>
    <t xml:space="preserve">   Change from Prior Year…………………………..</t>
  </si>
  <si>
    <t>TOTAL TAXES</t>
  </si>
  <si>
    <t xml:space="preserve">   Millions of Dollars……………………………….</t>
  </si>
  <si>
    <t xml:space="preserve">   Change from Prior Year………………………….</t>
  </si>
  <si>
    <t xml:space="preserve">   Per Capita…………………………………………</t>
  </si>
  <si>
    <t xml:space="preserve">(*)     Population estimates are based on current information published by the U.S. Census Bureau. </t>
  </si>
  <si>
    <t xml:space="preserve">GOVERNMENTAL FUNDS </t>
  </si>
  <si>
    <t>SCHEDULE OF RECEIPTS, DISBURSEMENTS</t>
  </si>
  <si>
    <t>SCHEDULE 6</t>
  </si>
  <si>
    <t xml:space="preserve">AND OTHER FINANCING SOURCES (USES) </t>
  </si>
  <si>
    <t>RECEIPTS:</t>
  </si>
  <si>
    <t xml:space="preserve">  Consumption/Use Taxes…....................................................................</t>
  </si>
  <si>
    <t xml:space="preserve">  Business Taxes...........................................................................................</t>
  </si>
  <si>
    <t xml:space="preserve">  Other Taxes..................................................................................................</t>
  </si>
  <si>
    <t xml:space="preserve">  Miscellaneous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</si>
  <si>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</si>
  <si>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</si>
  <si>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</si>
  <si>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</si>
  <si>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</si>
  <si>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</si>
  <si>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</si>
  <si>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</si>
  <si>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General Purpose......................................................................................</t>
  </si>
  <si>
    <t xml:space="preserve">     Education...................................................................................................</t>
  </si>
  <si>
    <t xml:space="preserve">     Medicaid.................................................................................................</t>
  </si>
  <si>
    <t xml:space="preserve">     Health and Environment........................................................................</t>
  </si>
  <si>
    <t xml:space="preserve">     Mental Hygiene..........................................................................................</t>
  </si>
  <si>
    <t xml:space="preserve">           and Miscellaneous ......................................................………………..</t>
  </si>
  <si>
    <t xml:space="preserve">       Total Local Assistance Grants…………..…………………………</t>
  </si>
  <si>
    <t xml:space="preserve">  Departmental Operations:</t>
  </si>
  <si>
    <t xml:space="preserve">  General State Charges............................................................................</t>
  </si>
  <si>
    <t xml:space="preserve">  Debt Service, Including Payments  </t>
  </si>
  <si>
    <t xml:space="preserve">     on Financing Agreements....................................................................</t>
  </si>
  <si>
    <t xml:space="preserve">       Total Disbursements........……………………………………………</t>
  </si>
  <si>
    <t>Excess (Deficiency) of Receipts over Disbursements.................</t>
  </si>
  <si>
    <t>OTHER FINANCING SOURCES (USES):</t>
  </si>
  <si>
    <t xml:space="preserve">  Bond and Note Proceeds, net...............................................................</t>
  </si>
  <si>
    <t xml:space="preserve">  Transfers from Other Funds......................................................................</t>
  </si>
  <si>
    <t xml:space="preserve">  Transfers to Other Funds..........................................................................</t>
  </si>
  <si>
    <t xml:space="preserve">       Total Other Financing Sources (Uses)......................................</t>
  </si>
  <si>
    <t xml:space="preserve">Excess (Deficiency) of Receipts and Other    </t>
  </si>
  <si>
    <t xml:space="preserve"> Financing Sources over Disbursements </t>
  </si>
  <si>
    <t xml:space="preserve"> and Other Financing Uses............................................................……..</t>
  </si>
  <si>
    <t>SUPPLEMENTAL</t>
  </si>
  <si>
    <t xml:space="preserve">  Personal Income Tax....................................................................................</t>
  </si>
  <si>
    <t xml:space="preserve">  Consumption/Use Taxes.........................................................................................</t>
  </si>
  <si>
    <t xml:space="preserve">  Federal Receipts..........................................................................................…   ..</t>
  </si>
  <si>
    <t xml:space="preserve">       Public Welfare ...............................................................................................</t>
  </si>
  <si>
    <t xml:space="preserve">     Transportation.........................................................................................</t>
  </si>
  <si>
    <t xml:space="preserve">  Debt Service, Including Payments on Financing Agreements………</t>
  </si>
  <si>
    <t>Ending Fund Balances............................................................................</t>
  </si>
  <si>
    <t>STATE  OF NEW YORK</t>
  </si>
  <si>
    <t>SCHEDULE 7</t>
  </si>
  <si>
    <t>LOCAL ASSISTANCE DISBURSEMENTS - BY PROGRAM</t>
  </si>
  <si>
    <t>FEDERAL</t>
  </si>
  <si>
    <t xml:space="preserve">    GENERAL</t>
  </si>
  <si>
    <t>Education:</t>
  </si>
  <si>
    <t>Environment and Recreation:</t>
  </si>
  <si>
    <t xml:space="preserve">  Parks, Recreation and Historic Preservation…..</t>
  </si>
  <si>
    <t>General Government:</t>
  </si>
  <si>
    <t xml:space="preserve">  Local Government Aid…………………………..</t>
  </si>
  <si>
    <t xml:space="preserve">  All Other………………………………………….</t>
  </si>
  <si>
    <t>Public Health:</t>
  </si>
  <si>
    <t>Public Safety:</t>
  </si>
  <si>
    <t>Public Welfare:</t>
  </si>
  <si>
    <t>Support and Regulate Business:</t>
  </si>
  <si>
    <t>Transportation:</t>
  </si>
  <si>
    <t>Total…….……...............................................................................……….</t>
  </si>
  <si>
    <t>(*)</t>
  </si>
  <si>
    <t>TOTAL</t>
  </si>
  <si>
    <t/>
  </si>
  <si>
    <t>SCHEDULE 8</t>
  </si>
  <si>
    <t>ALL FUNDS BY FUND TYPE</t>
  </si>
  <si>
    <t xml:space="preserve">                </t>
  </si>
  <si>
    <t>ADD:</t>
  </si>
  <si>
    <t>APPROPRIATIONS</t>
  </si>
  <si>
    <t>APPROPRIATIONS BY</t>
  </si>
  <si>
    <t xml:space="preserve">LESS: </t>
  </si>
  <si>
    <t xml:space="preserve">AUTHORIZED </t>
  </si>
  <si>
    <t xml:space="preserve">OTHER  </t>
  </si>
  <si>
    <t>IN FORCE</t>
  </si>
  <si>
    <t xml:space="preserve">BUDGET </t>
  </si>
  <si>
    <t xml:space="preserve">LAPSED </t>
  </si>
  <si>
    <t>TRANSFERS (**)</t>
  </si>
  <si>
    <t>ACTIONS (***)</t>
  </si>
  <si>
    <t>DISBURSEMENTS</t>
  </si>
  <si>
    <t>MARCH 31, 2014</t>
  </si>
  <si>
    <t>GOVERNMENTAL FUNDS:</t>
  </si>
  <si>
    <t xml:space="preserve">    General Fund.....................................................................................</t>
  </si>
  <si>
    <t xml:space="preserve">    Special Revenue - Federal..............................................................</t>
  </si>
  <si>
    <t xml:space="preserve">    Special Revenue - State.......................................................................</t>
  </si>
  <si>
    <t xml:space="preserve">    Debt Service......................................................................................</t>
  </si>
  <si>
    <t xml:space="preserve">    Capital Projects - Federal..............................................................</t>
  </si>
  <si>
    <t xml:space="preserve">    Capital Projects - State.........................................................................</t>
  </si>
  <si>
    <t xml:space="preserve">    Special Emergency...........................................................................</t>
  </si>
  <si>
    <t>TOTAL GOVERNMENTAL FUNDS.................................................................</t>
  </si>
  <si>
    <t>PROPRIETARY FUNDS:</t>
  </si>
  <si>
    <t xml:space="preserve">    Enterprise..........................................................................................</t>
  </si>
  <si>
    <t xml:space="preserve">    Internal Service..................................................................................</t>
  </si>
  <si>
    <t>TOTAL PROPRIETARY FUNDS....................................................................</t>
  </si>
  <si>
    <t>FIDUCIARY FUNDS:</t>
  </si>
  <si>
    <t xml:space="preserve">    Private Purpose Trust............................................................................................</t>
  </si>
  <si>
    <t xml:space="preserve">    Pension Trust.................................................……………………………..</t>
  </si>
  <si>
    <t xml:space="preserve">    Agency..................................................................................................</t>
  </si>
  <si>
    <t>TOTAL FIDUCIARY FUNDS....................................................................</t>
  </si>
  <si>
    <t>GRAND TOTAL - ALL FUNDS...................................................................................</t>
  </si>
  <si>
    <t>(**)</t>
  </si>
  <si>
    <t>Authorized budget transfers represent those movements of appropriation authority provided in appropriation acts between different funds/agencies.</t>
  </si>
  <si>
    <t>(***)</t>
  </si>
  <si>
    <t>Other legislative actions represent additional appropriations enacted outside of the Executive budget process (i.e., deficiency and supplemental appropriation bills) and increases or reductions by the Legislature to a prior year appropriation.</t>
  </si>
  <si>
    <t>SCHEDULE 9</t>
  </si>
  <si>
    <t>ALL FUNDS BY BUSINESS UNIT</t>
  </si>
  <si>
    <t>GENERAL:</t>
  </si>
  <si>
    <t>Adirondack Park Agency……………………………………………………………………………………………………………………..</t>
  </si>
  <si>
    <t>Aging, State Office for the……………………………………………………………………………………………………………………..</t>
  </si>
  <si>
    <t>Agriculture and Markets, Department of………………………………………………………………………………………………………………………..</t>
  </si>
  <si>
    <t>Alcoholism and Substance Abuse Services, Office of…………………………………………………………………………………………………………………………..</t>
  </si>
  <si>
    <t>Arts, Council on the…………………………………………………………………………………………………………………………………………..</t>
  </si>
  <si>
    <t>Budget, Division of the……………………………………………………………………………………………………………………………………………………..…..</t>
  </si>
  <si>
    <t>Children and Family Services, Office of…………………………………………………………………………………………………………………………………..</t>
  </si>
  <si>
    <t>City University of New York……………………………………………………………………………………………………………………………………..……………………………………………………</t>
  </si>
  <si>
    <t>Civil Service, Department of………………………………………………………………………………………………………………………………………………………..………………………………………..</t>
  </si>
  <si>
    <t>Correction, State Commission of……………………………………………………………………………………………………………………………………………..……………………………………………</t>
  </si>
  <si>
    <t>Corrections and Community Supervision, Department of……………………………………………………………………………………………………..</t>
  </si>
  <si>
    <t>Criminal Justice Services, Division of…………………………………………………………………………………………………………………………………………..…………………………….</t>
  </si>
  <si>
    <t>Disaster Aid…………………………………………………………………………………………………………………………………………………………………………………………………………..…………………</t>
  </si>
  <si>
    <t>Economic Development, Department of……………………………………………………………………………………………………………………………………..…………………………………</t>
  </si>
  <si>
    <t>Education, State Department of…………………………………………………………………………………………………………………………………………………………..………………………………….</t>
  </si>
  <si>
    <t>Elections, Board of……………………………………………………………………………………………………………………………………..………………………………………………………..</t>
  </si>
  <si>
    <t>Employee Relations, Office of……………………………………………………………………………………………………………………………………..……………………………………………….</t>
  </si>
  <si>
    <t>Environmental Conservation, Department of…………………………………………………………………………………………………………………………………..……………………………</t>
  </si>
  <si>
    <t>Executive Chamber…………………………………………………………………………………………………………………………………………………………………..……………………………………..</t>
  </si>
  <si>
    <t>Financial Services, Department of……………………………………………………………………………………………………………………………………………………..…………………………….</t>
  </si>
  <si>
    <t>Franchise Oversight Board………………………………………………………………………………</t>
  </si>
  <si>
    <t>General Services, Office of…………………………………………………………………………………………………………………………………………………..…………………………………………………</t>
  </si>
  <si>
    <t>Governor's Judicial Screening Committee………………………………………………………………………………………………………………………………………………………..…………………..</t>
  </si>
  <si>
    <t>Greenway Heritage Conservancy………………………………………………………………………………………………………………………………..……</t>
  </si>
  <si>
    <t>Health, Department of………………………………………………………………………………………………………………………………………………………………..………………………………………</t>
  </si>
  <si>
    <t>Higher Education Services Corporation………………………………………………………………………………………………………………………………………..……………………………………………………………</t>
  </si>
  <si>
    <t>Homeland Security and Emergency Services, Division of…………………………………………………………………………………………………………………………..……………………………………………………………………</t>
  </si>
  <si>
    <t>Housing and Community Renewal, Division of…………………………………………………………………………………………………………………………..…………………………………………………………………………</t>
  </si>
  <si>
    <t>Hudson River Valley Greenways……………………………………………………………………………………………………………………………………..…………</t>
  </si>
  <si>
    <t>Human Rights, Division of…………………………………………………………………………………………………………………………………..…………………………………………………………………</t>
  </si>
  <si>
    <t>Information Technology Services, Office of……………………………………….…………………………………………</t>
  </si>
  <si>
    <t>Inspector General, Office of the State…………………………………………………………………………………………………………………………………..…………………………………………………………………</t>
  </si>
  <si>
    <t>Interest on Lawyer Account (IOLA)………………………………………………………………………………………………………………………………………..………………………………………………………………</t>
  </si>
  <si>
    <t>Joint Commission on Public Ethics………………………………………………………………………………………………………………………………………………………………………..……………………………</t>
  </si>
  <si>
    <t>Judicial Conduct………………………………………………………………………………………………………………………………………………………………………………..………….</t>
  </si>
  <si>
    <t>Judicial Nomination……………………………………………………………………………………………………………………………………………………..………………………………………………………</t>
  </si>
  <si>
    <t>Justice Center for the Protection of People with Special Needs………………</t>
  </si>
  <si>
    <t>Labor, Department of……………………………………………………………………………………………………………………………………………..………………………………………………………</t>
  </si>
  <si>
    <t>Law, Department of…………………………………………………………………………………………………………………………………………………..</t>
  </si>
  <si>
    <t>Legislature - Assembly……………………………………………………………………….……………………………………………………………….</t>
  </si>
  <si>
    <t>Legislature - Senate…………………………………………………………………………………….…………………………………………………….</t>
  </si>
  <si>
    <t>Lieutenant Governor……………………………………………………………………………….………………………………………………………….</t>
  </si>
  <si>
    <t>Lottery, Division of………………………………………………………………………………………………………………………………………………………………..</t>
  </si>
  <si>
    <t>Medicaid Inspector General, Office of………………………………………………………………….……………………………………………………………………</t>
  </si>
  <si>
    <t>Mental Health, Office of………………………………………………………………………………….……………………………………………………</t>
  </si>
  <si>
    <t>Military and Naval Affairs, Division of………………………………………………………………………….……………………………………………………………</t>
  </si>
  <si>
    <t>Miscellaneous State Agencies and Public Authorities………………………………………………………………….……………………………………………………………………</t>
  </si>
  <si>
    <t>National and Community Service………………………………………………………………………………</t>
  </si>
  <si>
    <t>Parks, Recreation and Historic Preservation, Office of………………………………………………………………………………</t>
  </si>
  <si>
    <t>People With Developmental Disabilities, Office for………………………………………………………………………………</t>
  </si>
  <si>
    <t>Prevention of Domestic Violence, Office for the………………………………………………………………………………</t>
  </si>
  <si>
    <t>Public Benefit Corporations………………………………………………………………………………</t>
  </si>
  <si>
    <t>Public Employment Relations Board………………………………………………………………………………</t>
  </si>
  <si>
    <t>Public Service, Department of………………………………………………………………………………</t>
  </si>
  <si>
    <t>Quality of Care and Advocacy, Commission on……………………………………………………………….……..</t>
  </si>
  <si>
    <t>State Comptroller, Office of the………………………………………………………………………………..</t>
  </si>
  <si>
    <t>State Police, Division of………………………………………………………………………………………………………….……………………………</t>
  </si>
  <si>
    <t>State University of New York………………………………………………………………………………</t>
  </si>
  <si>
    <t>State, Department of……………………………………………………………………………………………………….………………………………</t>
  </si>
  <si>
    <t>Tax Appeals, Division of……………………………………………………………………………………….………………………………………………</t>
  </si>
  <si>
    <t>GENERAL (continued):</t>
  </si>
  <si>
    <t>Taxation and Finance, Department of………………………………………………………………………………</t>
  </si>
  <si>
    <t>Temporary and Disability Assistance, Office of………………………………………………………………………………</t>
  </si>
  <si>
    <t>Transportation, Department of………………………………………………………………………………</t>
  </si>
  <si>
    <t>Unified Court System………………………………………………………………………………………………………………………………………………………………………..…………………………………………………..</t>
  </si>
  <si>
    <t>Veterans' Affairs, Division of………………………………………………………………………………</t>
  </si>
  <si>
    <t>Welfare Inspector General, Office of………………………………………………………………………………</t>
  </si>
  <si>
    <t xml:space="preserve">    TOTAL GENERAL...................................................……………………………………………………………………………………………………………………………........................</t>
  </si>
  <si>
    <t>SPECIAL REVENUE - FEDERAL:</t>
  </si>
  <si>
    <t>Adirondack Park Agency………………………………………………………………………………………………….……………………………………</t>
  </si>
  <si>
    <t>Aging, State Office for the………………………………………………………………….………………………………………………………………………..</t>
  </si>
  <si>
    <t>Agriculture and Markets, Department of………………………………………………………………………………</t>
  </si>
  <si>
    <t>Alcoholism and Substance Abuse Services, Office of……………………………………………………………….…………………………</t>
  </si>
  <si>
    <t>Arts, Council on the………………………………………………………………………….………………………………………………………………..</t>
  </si>
  <si>
    <t>Children and Family Services, Office of…………………………………………………………………….………………………………………</t>
  </si>
  <si>
    <t>Criminal Justice Services, Division of…………………………………………………………………………………….…………………………………………………</t>
  </si>
  <si>
    <t>Developmental Disabilities Planning Council………………………………………………………………………….……………………………………………………………</t>
  </si>
  <si>
    <t>Economic Development, Department of……………………………………………………………….………………………………………………………………………</t>
  </si>
  <si>
    <t>Education, State Department of…………………………………………………………………………….…………………………………………………………</t>
  </si>
  <si>
    <t>Elections, Board of……………………………………………………………………….………………………………………………………………</t>
  </si>
  <si>
    <t>Environmental Conservation, Department of………………………………………………………………….……………………………………………………………………</t>
  </si>
  <si>
    <t>Financial Services, Department of……………………………………………………………….…………………………………………………….</t>
  </si>
  <si>
    <t>General Services, Office of…………………………………………………………………….…………………………………………………………………</t>
  </si>
  <si>
    <t>Health, Department of………………………………………………………………………….……………………………………………………………</t>
  </si>
  <si>
    <t>Higher Education Services Corporation…………………………………………………………………………….…………………………………………………………</t>
  </si>
  <si>
    <t>Homeland Security and Emergency Services, Division of…………………………………………………………………………</t>
  </si>
  <si>
    <t>Housing and Community Renewal, Division of………………………………………………………………………………</t>
  </si>
  <si>
    <t>Human Rights, Division of…………………………………………………………………………………….…………………………………………………</t>
  </si>
  <si>
    <t>Labor, Department of…………………………………………………………………………………………………………………………………………………………</t>
  </si>
  <si>
    <t>Lake George Park Commission……………………………………………………………………..</t>
  </si>
  <si>
    <t>Law, Department of……………………………………………………………………………………………………………………………………………………………..…………………………………………………..</t>
  </si>
  <si>
    <t>Medicaid Inspector General, Office of…………………………………………………………………………………………………………………………………………………………</t>
  </si>
  <si>
    <t>Mental Health, Office of…………………………………………………………………………………………………………………………………………………………</t>
  </si>
  <si>
    <t>Military and Naval Affairs, Division of…………………………………………………………………………………………………………………………………………………………</t>
  </si>
  <si>
    <t>Miscellaneous State Agencies and Public Authorities………………………………………………………………………………</t>
  </si>
  <si>
    <t>Motor Vehicles, Department of………………………………………………………………………………</t>
  </si>
  <si>
    <t>Quality of Care and Advocacy, Commission on………………………………………………………………………………………..</t>
  </si>
  <si>
    <t>State Police, Division of…………………………………………………………………………………………………………………………………………………………</t>
  </si>
  <si>
    <t>State, Department of……………………………………………………………………………………………………………………………………………………………</t>
  </si>
  <si>
    <t>Unified Court System…………………………………………………………………………………………………………………….…………………………………………</t>
  </si>
  <si>
    <t>Victim Services, Office of…………………………………………………………………………………………………………………………………………………………..</t>
  </si>
  <si>
    <t>Workers' Compensation Board………………………………………………………………………………</t>
  </si>
  <si>
    <t xml:space="preserve">    TOTAL SPECIAL REVENUE - FEDERAL.........................................................</t>
  </si>
  <si>
    <t>SPECIAL REVENUE - STATE:</t>
  </si>
  <si>
    <t>Adirondack Park Agency…………………………………………………………………………………………………………………………………………………..</t>
  </si>
  <si>
    <t>Aging, State Office for the……………………………………………………………………………………………………………………………………………………………..</t>
  </si>
  <si>
    <t>Alcoholic Beverage Control, Division of…………………………………………………………………………………</t>
  </si>
  <si>
    <t>Alcoholism and Substance Abuse Services, Office of……………………………………………………………………………………………………………</t>
  </si>
  <si>
    <t>Arts, Council on the…………………………………………………………………………………………………………………………………………………………</t>
  </si>
  <si>
    <t>Budget, Division of the……………………………………………………………………………………………………………………………………………………………..</t>
  </si>
  <si>
    <t>Children and Family Services, Office of………………………………………………………………………………………………………………………………</t>
  </si>
  <si>
    <t>Civil Service, Department of……………………………………………………………………………………………………………………………………………………………</t>
  </si>
  <si>
    <t>Criminal Justice Services, Division of…………………………………………………………………………………</t>
  </si>
  <si>
    <t>Economic Development, Department of…………………………………………………………………………………</t>
  </si>
  <si>
    <t>Education, State Department of……………………………………………………………………………………………………………………………………………………………</t>
  </si>
  <si>
    <t>Elections, Board of……………………………………………………………………………………………………………………………………………………………</t>
  </si>
  <si>
    <t>Employee Relations, Office of…………………………………………………………………………………</t>
  </si>
  <si>
    <t>Environmental Conservation, Department of…………………………………………………………………………………</t>
  </si>
  <si>
    <t>Financial Control Board for New York City…………………………………………………………………………………</t>
  </si>
  <si>
    <t>Financial Services, Department of……………………………………………………………………………………………………………………………………….</t>
  </si>
  <si>
    <t>General Services, Office of…………………………………………………………………………………</t>
  </si>
  <si>
    <t>Health, Department of……………………………………………………………………………………………………………………………………………………………</t>
  </si>
  <si>
    <t>Higher Education Services Corporation…………………………………………………………………………………</t>
  </si>
  <si>
    <t>Homeland Security and Emergency Services, Office of…………………………………………………………………………</t>
  </si>
  <si>
    <t>Indigent Legal Services, Office of………………………………………………………………………………………………………………………………………</t>
  </si>
  <si>
    <t>Inspector General, Office of the State………………………………………………………………………………</t>
  </si>
  <si>
    <t>Interest on Lawyer Account (IOLA)…………………………………………………………………………………</t>
  </si>
  <si>
    <t>Labor, Department of……………………………………………………………………………………………………………………………………………………………</t>
  </si>
  <si>
    <t>Law, Department of…………………………………………………………………………………………………………………………………………………………………………………..……………………………..</t>
  </si>
  <si>
    <t>Legislative Bill Drafting Commission…………………………………………………………………………………………………………………………………………………………………..…………………….</t>
  </si>
  <si>
    <t>Legislature - Assembly……………………………………………………………………………………………………………………………………………………………</t>
  </si>
  <si>
    <t>Legislature - Senate………………………………………………………………………………………………………………………………………………………………</t>
  </si>
  <si>
    <t>Mental Health, Office of……………………………………………………………………………………………………………………………………………………………</t>
  </si>
  <si>
    <t>Military and Naval Affairs, Division of………………………………………………………………………………</t>
  </si>
  <si>
    <t>Motor Vehicles, Department of…………………………………………………………………………………</t>
  </si>
  <si>
    <t>NYS Gaming Commission……………………………………………………………………………………..</t>
  </si>
  <si>
    <t>NYS Racing and Wagering Board………………………………………………………………………………</t>
  </si>
  <si>
    <t>Oil Spill Fund (ENCON)……………………………………………………………………………………………………………………………………………………………………..………………………………………….</t>
  </si>
  <si>
    <t>State Police, Division of……………………………………………………………………………………………………………………………………………………………</t>
  </si>
  <si>
    <t>State University of New York…………………………………………………………………………………</t>
  </si>
  <si>
    <t>SPECIAL REVENUE - STATE (continued):</t>
  </si>
  <si>
    <t>Statewide Financial System………………………………………………………………………………………………………………………………………………</t>
  </si>
  <si>
    <t>Transportation, Department of…………………………………………………………………………………</t>
  </si>
  <si>
    <t>Unified Court System…………………………………………………………………………………………………………………………………………………………………………………..</t>
  </si>
  <si>
    <t xml:space="preserve">    TOTAL SPECIAL REVENUE - STATE.................................................................</t>
  </si>
  <si>
    <t>DEBT SERVICE:</t>
  </si>
  <si>
    <t>Miscellaneous State Agencies and Public Authorities.................................................................</t>
  </si>
  <si>
    <t xml:space="preserve">    TOTAL DEBT SERVICE..............................................................................................</t>
  </si>
  <si>
    <t>CAPITAL PROJECTS - FEDERAL:</t>
  </si>
  <si>
    <t>Criminal Justice Services, Division of……………………………………………………………………………………………………………………………………</t>
  </si>
  <si>
    <t>Environmental Conservation, Department of…………………………………………………………………………………………………………………..</t>
  </si>
  <si>
    <t>General Services, Office of…………………………………………………………………………………………………………………………………………………..</t>
  </si>
  <si>
    <t>Health, Department of………………………………………………………………………………………………………………………………………………………….</t>
  </si>
  <si>
    <t>State University of New York…………………………………………………………………………………………………………………………………………….</t>
  </si>
  <si>
    <t>Transportation, Department of…………………………………………………………………………………………………………………………………………</t>
  </si>
  <si>
    <t xml:space="preserve">    TOTAL CAPITAL PROJECTS - FEDERAL..........................................................</t>
  </si>
  <si>
    <t>CAPITAL PROJECTS - STATE:</t>
  </si>
  <si>
    <t>Adirondack Park Agency………………………………………………………………………………………………………………………………………………………….</t>
  </si>
  <si>
    <t>City University Construction Fund…………………………………………………………………..</t>
  </si>
  <si>
    <t>Corrections and Community Supervision (Corcraft), Department of……………………………………….</t>
  </si>
  <si>
    <t>Disaster Aid……………………………………………………………………………………………………………………………………………………………………………………………………..………………………</t>
  </si>
  <si>
    <t>Economic Development, Department of……………………………………………………………………………….</t>
  </si>
  <si>
    <t>Education, State Department of………………………………………………………………………………………………………………………………………………………….</t>
  </si>
  <si>
    <t>Environmental Conservation, Department of……………………………………………………………………………….</t>
  </si>
  <si>
    <t>General Services, Office of………………………………………………………………………………………………………………………………………………………….</t>
  </si>
  <si>
    <t>Mental Health, Office of………………………………………………………………………………………………………………………………………………………….</t>
  </si>
  <si>
    <t>CAPITAL PROJECTS - STATE (continued):</t>
  </si>
  <si>
    <t>State University of New York Construction Fund………………………………………………………………………………</t>
  </si>
  <si>
    <t>State, Department of…………………………………………………………………………………………………………………………………………………………</t>
  </si>
  <si>
    <t>Unified Court System…………………………………………………………………………………………………………………………………………………………………………………</t>
  </si>
  <si>
    <t xml:space="preserve">    TOTAL CAPITAL PROJECTS - STATE.........................................................................</t>
  </si>
  <si>
    <t>SPECIAL EMERGENCY:</t>
  </si>
  <si>
    <t xml:space="preserve">    TOTAL GOVERNMENTAL FUNDS.................................................................</t>
  </si>
  <si>
    <t>ENTERPRISE:</t>
  </si>
  <si>
    <t>Correctional Services, Department of (Corcraft)……………………………………….</t>
  </si>
  <si>
    <t>Developmental Disabilities Planning Council……………………………………………………………………………………..</t>
  </si>
  <si>
    <t>General Services, Office of……………………………………………………………………………………..</t>
  </si>
  <si>
    <t>Labor, Department of………………………………………………………………………………………………………………………………………………………………..</t>
  </si>
  <si>
    <t>Mental Health, Office of……………………………………………………………………………………………………………………………………………………………..</t>
  </si>
  <si>
    <t>Quality of Care and Advocacy, Commission on……………………………...………………....</t>
  </si>
  <si>
    <t>INTERNAL SERVICE:</t>
  </si>
  <si>
    <t>Civil Service, Department of……………………………………………………………………………………..</t>
  </si>
  <si>
    <t>Education, State Department of……………………………………………………………………………………..</t>
  </si>
  <si>
    <t>Employee Relations, Office of……………………………………………………………………………………..</t>
  </si>
  <si>
    <t>Environmental Conservation, Department of……………………………………………………………………………………..</t>
  </si>
  <si>
    <t>INTERNAL SERVICE (continued):</t>
  </si>
  <si>
    <t>Mental Health, Office of………………………………………………………………………………………………………………………………………………………………..</t>
  </si>
  <si>
    <t>Motor Vehicles, Department of……………………………………………………………………………………..</t>
  </si>
  <si>
    <t>State University of New York……………………………………………………………………………………..</t>
  </si>
  <si>
    <t xml:space="preserve">    TOTAL PROPRIETARY FUNDS....................................................................</t>
  </si>
  <si>
    <t>PRIVATE PURPOSE TRUST:</t>
  </si>
  <si>
    <t>Agriculture and Markets, Department of……………………………………………………………………………………..</t>
  </si>
  <si>
    <t xml:space="preserve">    TOTAL PRIVATE PURPOSE TRUST..........................................................................................</t>
  </si>
  <si>
    <t>PENSION TRUST:</t>
  </si>
  <si>
    <t xml:space="preserve">    TOTAL PENSION TRUST.............................................................................…</t>
  </si>
  <si>
    <t>AGENCY:</t>
  </si>
  <si>
    <t>City University of New York……………………………………………………………………………………..</t>
  </si>
  <si>
    <t>Transportation, Department of……………………………………………………………………………………..</t>
  </si>
  <si>
    <t xml:space="preserve">    TOTAL AGENCY..................................................................................................</t>
  </si>
  <si>
    <t>SCHEDULE 10</t>
  </si>
  <si>
    <t>CFDA NO.</t>
  </si>
  <si>
    <t>FEDERAL AGENCY</t>
  </si>
  <si>
    <t>PROGRAM</t>
  </si>
  <si>
    <t>LIFE-TO-DATE</t>
  </si>
  <si>
    <t>Education</t>
  </si>
  <si>
    <t>Department of Agriculture</t>
  </si>
  <si>
    <t>Department of Commerce</t>
  </si>
  <si>
    <t>National Endowment for the Arts</t>
  </si>
  <si>
    <t>Department of Education</t>
  </si>
  <si>
    <t>Health and Human Services</t>
  </si>
  <si>
    <t>Environmental Protection Agency</t>
  </si>
  <si>
    <t>Department of Energy</t>
  </si>
  <si>
    <t>Department of Housing and Urban Development</t>
  </si>
  <si>
    <t>Corporation for National and Community Service</t>
  </si>
  <si>
    <t>Department of Labor</t>
  </si>
  <si>
    <t>Department of Defense</t>
  </si>
  <si>
    <t>Department of Justice</t>
  </si>
  <si>
    <t>Transportation</t>
  </si>
  <si>
    <t>Department of Transportation</t>
  </si>
  <si>
    <t>SCHEDULE 11</t>
  </si>
  <si>
    <t xml:space="preserve">SUMMARY OF APPROPRIATED LOANS RECEIVABLE TRANSACTIONS BY FUND AND BUSINESS UNIT </t>
  </si>
  <si>
    <t>BALANCE</t>
  </si>
  <si>
    <t>ADVANCES</t>
  </si>
  <si>
    <t>REIMBURSEMENTS</t>
  </si>
  <si>
    <t xml:space="preserve">   Public Benefit Corporations.........................................................................................................................</t>
  </si>
  <si>
    <t>Total General..........................................................................................................................................…</t>
  </si>
  <si>
    <t>SPECIAL REVENUE:</t>
  </si>
  <si>
    <t xml:space="preserve">   NYS Gaming Commission.............................................................................................................................................................</t>
  </si>
  <si>
    <t>Total Special Revenue............................................................................................................................</t>
  </si>
  <si>
    <t>CAPITAL PROJECTS:</t>
  </si>
  <si>
    <t xml:space="preserve">   Office of General Services.................................................................................................................... </t>
  </si>
  <si>
    <t xml:space="preserve">   Transportation...................................................................................................................................................</t>
  </si>
  <si>
    <t xml:space="preserve">   Public Benefit Corporations..........................................................................................................................................</t>
  </si>
  <si>
    <t>Total Capital Projects........................................................................................................................................</t>
  </si>
  <si>
    <t>GENERAL FUND</t>
  </si>
  <si>
    <t>SCHEDULE 12</t>
  </si>
  <si>
    <t xml:space="preserve">SUMMARY OF APPROPRIATED LOANS RECEIVABLE TRANSACTIONS BY FUND, BUSINESS UNIT AND DEPARTMENT </t>
  </si>
  <si>
    <t>LOCAL ASSISTANCE ACCOUNT:</t>
  </si>
  <si>
    <t>STATE OPERATIONS ACCOUNT:</t>
  </si>
  <si>
    <t xml:space="preserve">    </t>
  </si>
  <si>
    <t>SPECIAL REVENUE FUNDS</t>
  </si>
  <si>
    <t>SCHEDULE 13</t>
  </si>
  <si>
    <t>SUMMARY OF APPROPRIATED LOANS RECEIVABLE TRANSACTIONS BY FUND, BUSINESS UNIT AND DEPARTMENT</t>
  </si>
  <si>
    <t>STATE LOTTERY FUND:</t>
  </si>
  <si>
    <t xml:space="preserve"> New York Racing Association……………………………………….…</t>
  </si>
  <si>
    <t>TOTAL STATE LOTTERY FUND………………………………….…</t>
  </si>
  <si>
    <t>TOTAL SPECIAL REVENUE FUNDS.....................................................................................................................................................</t>
  </si>
  <si>
    <t xml:space="preserve">CAPITAL PROJECTS FUNDS </t>
  </si>
  <si>
    <t>SCHEDULE 14</t>
  </si>
  <si>
    <t xml:space="preserve">REIMBURSEMENTS </t>
  </si>
  <si>
    <t>STATE CAPITAL PROJECTS FUND:</t>
  </si>
  <si>
    <t xml:space="preserve"> ENVIRONMENTAL CONSERVATION:</t>
  </si>
  <si>
    <t xml:space="preserve">       Municipal Share of Flood Control Projects..............................................................................</t>
  </si>
  <si>
    <t xml:space="preserve"> OFFICE OF GENERAL SERVICES:</t>
  </si>
  <si>
    <t xml:space="preserve">       Real Property Maintenance and Improvements…………………………………….……….............................................</t>
  </si>
  <si>
    <t xml:space="preserve"> TRANSPORTATION:</t>
  </si>
  <si>
    <t xml:space="preserve">       Railroad Crossing Improvement Projects - Municipal Share………...………………………..................................................</t>
  </si>
  <si>
    <t xml:space="preserve">       South Bronx Oak Point Link Project - New York............................................................................................................</t>
  </si>
  <si>
    <t xml:space="preserve"> PUBLIC BENEFIT CORPORATIONS:</t>
  </si>
  <si>
    <t xml:space="preserve">       Albany Port District Commission - Construction/Rehabilitation of Port Facilities.......................</t>
  </si>
  <si>
    <t xml:space="preserve">       Hudson River Park Trust - Regional Development……………………………………………………………</t>
  </si>
  <si>
    <t xml:space="preserve">       Niagara Frontier Transportation Authority:</t>
  </si>
  <si>
    <t xml:space="preserve">            Construction/Rehabilitation of Buffalo International Airport……………………….................................................</t>
  </si>
  <si>
    <t xml:space="preserve">       Ogdensburg Bridge and Port Authority:</t>
  </si>
  <si>
    <t xml:space="preserve">            Construction and Development of Port Facilities……………………………………………...…………………………...............................................................</t>
  </si>
  <si>
    <t xml:space="preserve">       Port Authority of New York and New Jersey - South Bronx Oak Point Link...................................................................</t>
  </si>
  <si>
    <t xml:space="preserve">       Port of Oswego Authority - Construction and Development of Port Facilities...............................</t>
  </si>
  <si>
    <t xml:space="preserve">       Urban Development Corporation:</t>
  </si>
  <si>
    <t xml:space="preserve">         Broadway Redevelopment.........................................................................................................................</t>
  </si>
  <si>
    <t xml:space="preserve">         Construction of Albany Civic Center..........................................................................................</t>
  </si>
  <si>
    <t xml:space="preserve">         Construction of Binghamton Multi - Use Stadium……………………….....................................................................</t>
  </si>
  <si>
    <t xml:space="preserve">         Construction of Buffalo Parking Facility.................................................................................................</t>
  </si>
  <si>
    <t xml:space="preserve">         Construction of Buffalo Sports Stadium................................................................................................</t>
  </si>
  <si>
    <t xml:space="preserve">         Construction of Rochester Convention Center.................................................................................</t>
  </si>
  <si>
    <t xml:space="preserve">         Economic Development Program………………………...................................................................................................</t>
  </si>
  <si>
    <t xml:space="preserve">         High Risk Targeted Investment Program................................................................................................................................</t>
  </si>
  <si>
    <t xml:space="preserve">         Minority and Women Business Assistance…………………………………………………………………</t>
  </si>
  <si>
    <t xml:space="preserve">         South Street Seaport Development Project…………………………………………………………</t>
  </si>
  <si>
    <t xml:space="preserve">         Strategic Resurgence ................................................................................................................</t>
  </si>
  <si>
    <t xml:space="preserve">         Urban Community Development………………………................................................................................................</t>
  </si>
  <si>
    <t>DEDICATED HIGHWAY AND BRIDGE TRUST FUND:</t>
  </si>
  <si>
    <t xml:space="preserve">       Industrial Access Program...........................................................................................................................................</t>
  </si>
  <si>
    <t xml:space="preserve">                TOTAL DEDICATED HIGHWAY AND BRIDGE TRUST FUND.................................................................................................................</t>
  </si>
  <si>
    <t>SCHEDULE 15</t>
  </si>
  <si>
    <t xml:space="preserve">STATEMENT OF STATE GENERAL OBLIGATION DEBT ACTIVITY    </t>
  </si>
  <si>
    <t>PRINCIPAL</t>
  </si>
  <si>
    <t>INTEREST (*)</t>
  </si>
  <si>
    <t>OUTSTANDING</t>
  </si>
  <si>
    <t>ISSUED</t>
  </si>
  <si>
    <t>PURPOSE</t>
  </si>
  <si>
    <t>REFUNDING</t>
  </si>
  <si>
    <t>ISSUANCE</t>
  </si>
  <si>
    <t>REDEEMED</t>
  </si>
  <si>
    <t>Accelerated Capacity and Transportation</t>
  </si>
  <si>
    <t>Clean Water/Clean Air:</t>
  </si>
  <si>
    <t xml:space="preserve">          Air Quality....................................................................................................................................</t>
  </si>
  <si>
    <t xml:space="preserve">          Safe Drinking Water....................................................................................................................................</t>
  </si>
  <si>
    <t xml:space="preserve">          Clean Water....................................................................................................................................</t>
  </si>
  <si>
    <t xml:space="preserve">          Solid Waste....................................................................................................................................</t>
  </si>
  <si>
    <t xml:space="preserve">          Environmental Restoration....................................................................................................................................</t>
  </si>
  <si>
    <t xml:space="preserve">Energy Conservation Through Improved Transportation: </t>
  </si>
  <si>
    <t xml:space="preserve">          Local Streets and Highways....................................................................................................................................</t>
  </si>
  <si>
    <t xml:space="preserve">          Rapid Transit and Rail Freight....................................................................................................................................</t>
  </si>
  <si>
    <t>Environmental Quality Protection (1972):</t>
  </si>
  <si>
    <t xml:space="preserve">          Air....................................................................................................................................</t>
  </si>
  <si>
    <t xml:space="preserve">          Land and Wetlands....................................................................................................................................</t>
  </si>
  <si>
    <t xml:space="preserve">          Water....................................................................................................................................</t>
  </si>
  <si>
    <t>Environmental Quality (1986):</t>
  </si>
  <si>
    <t xml:space="preserve">          Land Acquisition/Development/Restoration....................................................................................................................................</t>
  </si>
  <si>
    <t xml:space="preserve">          Solid Waste Management....................................................................................................................................</t>
  </si>
  <si>
    <r>
      <t>Higher Education Facilities</t>
    </r>
    <r>
      <rPr>
        <sz val="12"/>
        <rFont val="Arial"/>
        <family val="2"/>
      </rPr>
      <t>....................................................................................................................................</t>
    </r>
  </si>
  <si>
    <t>Housing:</t>
  </si>
  <si>
    <t xml:space="preserve">          Low Income....................................................................................................................................</t>
  </si>
  <si>
    <t xml:space="preserve">          Middle Income....................................................................................................................................</t>
  </si>
  <si>
    <t xml:space="preserve">          Urban Renewal....................................................................................................................................</t>
  </si>
  <si>
    <r>
      <t>Outdoor Recreation Development</t>
    </r>
    <r>
      <rPr>
        <sz val="12"/>
        <rFont val="Arial"/>
        <family val="2"/>
      </rPr>
      <t>....................................................................................................................................</t>
    </r>
  </si>
  <si>
    <r>
      <t>Park and Recreation Land Acquisition</t>
    </r>
    <r>
      <rPr>
        <sz val="12"/>
        <rFont val="Arial"/>
        <family val="2"/>
      </rPr>
      <t>....................................................................................................................................</t>
    </r>
  </si>
  <si>
    <r>
      <t>Pure Waters</t>
    </r>
    <r>
      <rPr>
        <sz val="12"/>
        <rFont val="Arial"/>
        <family val="2"/>
      </rPr>
      <t>....................................................................................................................................</t>
    </r>
  </si>
  <si>
    <r>
      <t>Rail Preservation</t>
    </r>
    <r>
      <rPr>
        <sz val="12"/>
        <rFont val="Arial"/>
        <family val="2"/>
      </rPr>
      <t>....................................................................................................................................</t>
    </r>
  </si>
  <si>
    <t>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</si>
  <si>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</si>
  <si>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</si>
  <si>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</si>
  <si>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</si>
  <si>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</si>
  <si>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Mass Transit - Metropolitan Transportation Authority....................................................................................................................................</t>
  </si>
  <si>
    <t>Rebuild New York - Transportation Infrastructure Renewal:</t>
  </si>
  <si>
    <t xml:space="preserve">          Highways, Parkways and Bridges...................................................................................................................................</t>
  </si>
  <si>
    <t xml:space="preserve">          Ports, Canals and Waterways.........................................................................................................</t>
  </si>
  <si>
    <t xml:space="preserve">          Rapid Transit, Rail and Aviation............................................................................................</t>
  </si>
  <si>
    <t>Transportation Capital Facilities:</t>
  </si>
  <si>
    <t xml:space="preserve">          Aviation...................................................................................................</t>
  </si>
  <si>
    <t xml:space="preserve">          Highways.....................................................................................................................</t>
  </si>
  <si>
    <t xml:space="preserve">          Mass Transportation....................................................................................................................</t>
  </si>
  <si>
    <t>TOTAL GENERAL OBLIGATION DEBT.........................................</t>
  </si>
  <si>
    <t>(*)  Interest on general obligation bonds is paid from the General Debt Service Fund, except for interest on housing bonds, which is paid from the Housing Debt Fund.</t>
  </si>
  <si>
    <t>GENERAL OBLIGATION DEBT</t>
  </si>
  <si>
    <t>SCHEDULE 16</t>
  </si>
  <si>
    <t>AUTHORIZED, ISSUED AND OUTSTANDING</t>
  </si>
  <si>
    <t>YEAR OF</t>
  </si>
  <si>
    <t>BONDS</t>
  </si>
  <si>
    <t>AUTHORIZED</t>
  </si>
  <si>
    <t>FIRST</t>
  </si>
  <si>
    <t>LAST</t>
  </si>
  <si>
    <t>AND NOTES</t>
  </si>
  <si>
    <t>BUT</t>
  </si>
  <si>
    <t>MATURITY</t>
  </si>
  <si>
    <t>ISSUED (*)</t>
  </si>
  <si>
    <t>UNISSUED</t>
  </si>
  <si>
    <t>(****)</t>
  </si>
  <si>
    <t xml:space="preserve">          Solid Waste Management..........................................................</t>
  </si>
  <si>
    <t xml:space="preserve">               Highway Facilities....................................................................................................................................</t>
  </si>
  <si>
    <t xml:space="preserve">               Canals and Waterways....................................................................................................................................</t>
  </si>
  <si>
    <t xml:space="preserve">               Aviation....................................................................................................................................</t>
  </si>
  <si>
    <t xml:space="preserve">               Rail and Port....................................................................................................................................</t>
  </si>
  <si>
    <t xml:space="preserve">               Mass Transit - Department of Transportation....................................................................................................................................</t>
  </si>
  <si>
    <t xml:space="preserve">          Highways, Parkways and Bridges....................................................................................................................................</t>
  </si>
  <si>
    <t xml:space="preserve">          Ports, Canals and Waterways...................................................................................................</t>
  </si>
  <si>
    <t xml:space="preserve">          Rapid Transit, Rail and Aviation...................................................................................................</t>
  </si>
  <si>
    <t xml:space="preserve">          Mass Transportation.....................................................................................................................</t>
  </si>
  <si>
    <r>
      <t>TOTAL GENERAL OBLIGATION DEBT</t>
    </r>
    <r>
      <rPr>
        <sz val="12"/>
        <rFont val="Arial"/>
        <family val="2"/>
      </rPr>
      <t>................................................................................................................</t>
    </r>
  </si>
  <si>
    <t>(*)      For the purpose of calculating bonds issued, par values of the bonds sold are adjusted for any premium/discount that was applied at the time of issuance.</t>
  </si>
  <si>
    <t xml:space="preserve">          As bonds are issued, this report will categorize the issuance under its designated purpose. </t>
  </si>
  <si>
    <t>(***)   Authorizations have been adjusted to reflect reallocations made by Chapter 54 of the Laws of 1990.</t>
  </si>
  <si>
    <t>(****)  Bond proceeds from Series 2003D were reallocated from EQ72-Air to Clean Water/Clean Air - Water and Solid Waste purposes.</t>
  </si>
  <si>
    <t>DEBT SERVICE FUNDS</t>
  </si>
  <si>
    <t>SCHEDULE 19</t>
  </si>
  <si>
    <t>REDUCTION</t>
  </si>
  <si>
    <t>DEPARTMENT</t>
  </si>
  <si>
    <t>MENTAL</t>
  </si>
  <si>
    <t>REVENUE</t>
  </si>
  <si>
    <t>SALES TAX</t>
  </si>
  <si>
    <t>RESERVE</t>
  </si>
  <si>
    <t>OF HEALTH</t>
  </si>
  <si>
    <t>HEALTH</t>
  </si>
  <si>
    <t>BOND</t>
  </si>
  <si>
    <t>REVENUE BOND</t>
  </si>
  <si>
    <t>FUND</t>
  </si>
  <si>
    <t>SERVICE</t>
  </si>
  <si>
    <t>INCOME</t>
  </si>
  <si>
    <t>SERVICES</t>
  </si>
  <si>
    <t>COMBINED TOTALS</t>
  </si>
  <si>
    <t xml:space="preserve">Special Contractual Financing Obligations: </t>
  </si>
  <si>
    <t>(40000-40049)</t>
  </si>
  <si>
    <t>(40151)</t>
  </si>
  <si>
    <t>(40300-40349)</t>
  </si>
  <si>
    <t>(40100-40149)</t>
  </si>
  <si>
    <t>(40152)</t>
  </si>
  <si>
    <t>(40154)</t>
  </si>
  <si>
    <t>Payments to Public Authorities:</t>
  </si>
  <si>
    <t xml:space="preserve">     City University Construction................................................................................................................................ </t>
  </si>
  <si>
    <t xml:space="preserve">     Dormitory Authority: </t>
  </si>
  <si>
    <t xml:space="preserve">         Albany County Airport................................................................................................................................</t>
  </si>
  <si>
    <t xml:space="preserve">         Consolidated Service Contract Refunding................................................................................................................................</t>
  </si>
  <si>
    <t xml:space="preserve">         David Axelrod Institute................................................................................................................................</t>
  </si>
  <si>
    <t xml:space="preserve">         Department of Health Facilities................................................................................................................................</t>
  </si>
  <si>
    <t xml:space="preserve">         Economic Development Housing................................................................................................................................</t>
  </si>
  <si>
    <t xml:space="preserve">         Education................................................................................................................................</t>
  </si>
  <si>
    <t xml:space="preserve">         General Purpose................................................................................................................................</t>
  </si>
  <si>
    <t xml:space="preserve">         Health Care................................................................................................................................</t>
  </si>
  <si>
    <t xml:space="preserve">         Mental Health Facilities................................................................................................................................</t>
  </si>
  <si>
    <t xml:space="preserve">         OGS Parking................................................................................................................................</t>
  </si>
  <si>
    <t xml:space="preserve">         Sales Tax Revenue Bond................................................................................................................................ </t>
  </si>
  <si>
    <t xml:space="preserve">         Secured Hospital Program................................................................................................................................</t>
  </si>
  <si>
    <t xml:space="preserve">         State Department of Education Facilities................................................................................................................................</t>
  </si>
  <si>
    <t xml:space="preserve">         State Facilities and Equipment................................................................................................................................</t>
  </si>
  <si>
    <t xml:space="preserve">         SUNY Community Colleges................................................................................................................................</t>
  </si>
  <si>
    <t xml:space="preserve">         SUNY Dormitory Facilities................................................................................................................................</t>
  </si>
  <si>
    <t xml:space="preserve">         SUNY Educational Facilities................................................................................................................................</t>
  </si>
  <si>
    <t xml:space="preserve">     Environmental Facilities Corporation................................................................................................................................</t>
  </si>
  <si>
    <t xml:space="preserve">     Housing Finance Agency................................................................................................................................</t>
  </si>
  <si>
    <t xml:space="preserve">     Local Government Assistance Corporation................................................................................................................................</t>
  </si>
  <si>
    <t xml:space="preserve">     Metropolitan Transportation Authority:</t>
  </si>
  <si>
    <t xml:space="preserve">         Transit and Commuter Railroad Projects................................................................................................................................</t>
  </si>
  <si>
    <t xml:space="preserve">     Thruway Authority:</t>
  </si>
  <si>
    <t xml:space="preserve">         Dedicated Highway and Bridge................................................................................................................................ </t>
  </si>
  <si>
    <t xml:space="preserve">         Local Highway and Bridge................................................................................................................................ </t>
  </si>
  <si>
    <t xml:space="preserve">         Transportation................................................................................................................................ </t>
  </si>
  <si>
    <t xml:space="preserve">     Urban Development Corporation:</t>
  </si>
  <si>
    <t xml:space="preserve">         Center for Industrial Innovation at RPI................................................................................................................................</t>
  </si>
  <si>
    <t xml:space="preserve">         Clarkson University................................................................................................................................</t>
  </si>
  <si>
    <t xml:space="preserve">         Columbia University Telecommunications Center................................................................................................................................</t>
  </si>
  <si>
    <t xml:space="preserve">         Community Enhancement Facilities Program................................................................................................................................</t>
  </si>
  <si>
    <t xml:space="preserve">         Cornell University Supercomputer Center................................................................................................................................</t>
  </si>
  <si>
    <t xml:space="preserve">         Correctional Facilities................................................................................................................................</t>
  </si>
  <si>
    <t xml:space="preserve">         Debt Reduction Reserve................................................................................................................................</t>
  </si>
  <si>
    <t xml:space="preserve">         Syracuse University Science and Technology Center................................................................................................................................</t>
  </si>
  <si>
    <t xml:space="preserve">         University Facilities Grant 95 Refunding...............................................................................................................................</t>
  </si>
  <si>
    <t>TOTAL...............................................................................................................................</t>
  </si>
  <si>
    <t>SCHEDULE 21</t>
  </si>
  <si>
    <t>(Amounts in millions)</t>
  </si>
  <si>
    <t xml:space="preserve">STATE OF NEW YORK  </t>
  </si>
  <si>
    <t xml:space="preserve">COMBINING STATEMENT OF SELECTED DEPARTMENTAL DISBURSEMENTS  </t>
  </si>
  <si>
    <t>SCHEDULE 22</t>
  </si>
  <si>
    <t>LOCAL ASSISTANCE GRANTS</t>
  </si>
  <si>
    <t>OPERATIONS</t>
  </si>
  <si>
    <t>Environment</t>
  </si>
  <si>
    <t>General</t>
  </si>
  <si>
    <t>and</t>
  </si>
  <si>
    <t xml:space="preserve">General </t>
  </si>
  <si>
    <t>Other</t>
  </si>
  <si>
    <t xml:space="preserve">Public </t>
  </si>
  <si>
    <t>Support and</t>
  </si>
  <si>
    <t>Total</t>
  </si>
  <si>
    <t>Personal</t>
  </si>
  <si>
    <t>Non-Personal</t>
  </si>
  <si>
    <t>State</t>
  </si>
  <si>
    <t>Department/Division</t>
  </si>
  <si>
    <t>Recreation</t>
  </si>
  <si>
    <t>Government (*)</t>
  </si>
  <si>
    <t>Medicaid</t>
  </si>
  <si>
    <t>Public Health</t>
  </si>
  <si>
    <t>Safety (**)</t>
  </si>
  <si>
    <t>Welfare</t>
  </si>
  <si>
    <t>Regulate Business</t>
  </si>
  <si>
    <t>Grants</t>
  </si>
  <si>
    <t>Service</t>
  </si>
  <si>
    <t>Charges</t>
  </si>
  <si>
    <t xml:space="preserve"> 2013-14</t>
  </si>
  <si>
    <t>Adirondack Park Agency ………………………………………………….</t>
  </si>
  <si>
    <t>Agriculture and Markets..............................................................................</t>
  </si>
  <si>
    <t>Board of Elections ................................................................................................................................</t>
  </si>
  <si>
    <t>City University of New York...................................................................................</t>
  </si>
  <si>
    <t>Council on the Arts....................................................................................................</t>
  </si>
  <si>
    <t>Department of Civil Service...........................................................................................................</t>
  </si>
  <si>
    <t>Department of Corrections and Community Supervision...............................................................................................</t>
  </si>
  <si>
    <t>Department of Economic Development.....................................................................................................</t>
  </si>
  <si>
    <t>Department of Environmental Conservation............................................................................................</t>
  </si>
  <si>
    <t>Department of Health........................................................................................................................................</t>
  </si>
  <si>
    <t>Department of Labor ..........................................................................................................................................</t>
  </si>
  <si>
    <t>Department of Law................................................................................................................................................</t>
  </si>
  <si>
    <t>Department of State............................................................................................................................................</t>
  </si>
  <si>
    <t>Department of Taxation and Finance........................................................................................................</t>
  </si>
  <si>
    <t>Department of Transportation.......................................................................................................................</t>
  </si>
  <si>
    <t>Division of Budget ...........................................................................................................</t>
  </si>
  <si>
    <t>Division of Criminal Justice Services..........................................................................................</t>
  </si>
  <si>
    <t>Division of Homeland Security and Emergency Services........................................................................................................................................</t>
  </si>
  <si>
    <t>Division of Housing and Community Renewal................................................................................</t>
  </si>
  <si>
    <t>Division of Human Rights …………………………………………………………..</t>
  </si>
  <si>
    <t>Division of Military and Naval Affairs...................................................................................................</t>
  </si>
  <si>
    <t>Division of State Police.....................................................................................................</t>
  </si>
  <si>
    <t>Division of Tax Appeals ………………………………………………………………………</t>
  </si>
  <si>
    <t>Division of Veterans' Affairs ………………………………………………………</t>
  </si>
  <si>
    <t>Executive Chamber............................................................................................................</t>
  </si>
  <si>
    <t>Greenway Heritage Conservancy for the Hudson River Valley…………………………………………………………..</t>
  </si>
  <si>
    <t>Higher Education Services ........................................................................................................................................</t>
  </si>
  <si>
    <t>Hudson River Valley Greenway ….………..………………………………..</t>
  </si>
  <si>
    <t>Interest on Lawyer Account ….………..………………………………..</t>
  </si>
  <si>
    <t>Judicial Conduct……………………………………………………………</t>
  </si>
  <si>
    <t>Judicial Nomination ………………………………………………………………</t>
  </si>
  <si>
    <t>Legislature...................................................................................................................................</t>
  </si>
  <si>
    <t>National and Community Service ……………………………...…...…………………</t>
  </si>
  <si>
    <t>NYS Joint Commission on Public Ethics  .........................................................................................................</t>
  </si>
  <si>
    <t>Office for People with Developmental Disabilities..............................................................................................................</t>
  </si>
  <si>
    <t>Office of Alcoholism and Substance Abuse Services................................................</t>
  </si>
  <si>
    <t>Office of Children and Family Services ............................................................……….</t>
  </si>
  <si>
    <t>Office of Employee Relations ................................................................................................................................</t>
  </si>
  <si>
    <t>Environment &amp;</t>
  </si>
  <si>
    <t>Office of General Services................................................................................................</t>
  </si>
  <si>
    <t>Office of Information Technology Services ...........................................................................................................</t>
  </si>
  <si>
    <t>Office of Medicaid Inspector General ..................................................................................................................................</t>
  </si>
  <si>
    <t>Office of Mental Health............................................................................................................................</t>
  </si>
  <si>
    <t>Office of Parks, Recreation and Historic Preservation.........................................................................................................</t>
  </si>
  <si>
    <t>Office of Prevention of Domestic Violence ………………………………..</t>
  </si>
  <si>
    <t>Office of State Inspector General …………………………………………………….</t>
  </si>
  <si>
    <t>Office of Temporary and Disability Assistance ...........................................................................................................</t>
  </si>
  <si>
    <t>Office of the State Comptroller.....................................................................................</t>
  </si>
  <si>
    <t>Office of Victim Services.....................................................................................</t>
  </si>
  <si>
    <t>Office of Welfare Inspector General ……………………………………..</t>
  </si>
  <si>
    <t>Public Benefits Corporations:</t>
  </si>
  <si>
    <t xml:space="preserve">        Energy Research &amp; Development Authority ……………………..….</t>
  </si>
  <si>
    <t xml:space="preserve">        Metropolitan Transportation Authority ………………...……….......</t>
  </si>
  <si>
    <t xml:space="preserve">        New York State Canal Corporation ………………...………..........</t>
  </si>
  <si>
    <t xml:space="preserve">        Olympic Regional Development Authority ……………………...….</t>
  </si>
  <si>
    <t xml:space="preserve">        Urban Development Corporation (Empire State Dev Corp)......................................................................................</t>
  </si>
  <si>
    <t>Public Employment Relations Board ………………………………………..</t>
  </si>
  <si>
    <t>State Commission of Correction ………...…………………………………</t>
  </si>
  <si>
    <t>State Education Department................................................................................................................................</t>
  </si>
  <si>
    <t>State Office for the Aging.............................................................................................................</t>
  </si>
  <si>
    <t>State University of New York...........................................................................................</t>
  </si>
  <si>
    <t>Unified Court System.........................................................................................</t>
  </si>
  <si>
    <t>Total.............................................................................................................................................</t>
  </si>
  <si>
    <t>(*)     Community Projects disbursements are included in the General Government category.</t>
  </si>
  <si>
    <t>(**)    Disaster related disbursements within Division of Homeland Security and Emergency Services and Urban Development Corp are reported  in the Public Safety category.</t>
  </si>
  <si>
    <t>SPECIAL REVENUE FUNDS - STATE</t>
  </si>
  <si>
    <t>SCHEDULE 23</t>
  </si>
  <si>
    <t xml:space="preserve">(Amounts in thousands)  </t>
  </si>
  <si>
    <t>Capital</t>
  </si>
  <si>
    <t>Government</t>
  </si>
  <si>
    <t>Safety</t>
  </si>
  <si>
    <t>Construction</t>
  </si>
  <si>
    <t>Agriculture and Markets ......................................................................................</t>
  </si>
  <si>
    <t>Board of Elections......................................................................................................................................................</t>
  </si>
  <si>
    <t>City University of New York ..............................................................................................</t>
  </si>
  <si>
    <t>Department of Civil Service ......................................................................................................................</t>
  </si>
  <si>
    <t>Department of Corrections and Community Supervision .............................................................................................................</t>
  </si>
  <si>
    <t>Department of Economic Development ..............................................................................................................................</t>
  </si>
  <si>
    <t>Department of Environmental Conservation ............................................................................................</t>
  </si>
  <si>
    <t>Department of Financial Services…………………………………………</t>
  </si>
  <si>
    <t>Department of Health ........................................................................................................................................</t>
  </si>
  <si>
    <t>Department of Labor ...........................................................................................................................................</t>
  </si>
  <si>
    <t>Department of Law ................................................................................................................................................</t>
  </si>
  <si>
    <t>Department of Motor Vehicles ......................................................................................................................</t>
  </si>
  <si>
    <t>Department of Public Service .........................................................................................................</t>
  </si>
  <si>
    <t>Department of State ............................................................................................................................................</t>
  </si>
  <si>
    <t>Department of Taxation and Finance  ...........................................................................................................</t>
  </si>
  <si>
    <t>Department of Transportation .......................................................................................................................</t>
  </si>
  <si>
    <t>Division of Alcoholic Beverage Control....................................................................................</t>
  </si>
  <si>
    <t>Division of Budget ...................................................................................................................</t>
  </si>
  <si>
    <t>Division of Criminal Justice Services ....................................................................................................................</t>
  </si>
  <si>
    <t>Division of Housing and Community Renewal ................................................................................</t>
  </si>
  <si>
    <t>Division of Military and Naval Affairs ...................................................................................................</t>
  </si>
  <si>
    <t>Division of State Police ..........................................................................................................................</t>
  </si>
  <si>
    <t>Financial Control Board for New York City .........................................................................</t>
  </si>
  <si>
    <t>Higher Education Services........................................................................................................................................</t>
  </si>
  <si>
    <t>Interest on Lawyer Account ................................................................................</t>
  </si>
  <si>
    <t>Legislature ...................................................................................................................................</t>
  </si>
  <si>
    <t>Office for People with Developmental Disabilities…………………………………………..</t>
  </si>
  <si>
    <t>Office of Alcoholism and Substance Abuse Services..........................................................</t>
  </si>
  <si>
    <t>Office of Children and Family Services ............................................................…………………</t>
  </si>
  <si>
    <t>Office of Employee Relations …….........................................................</t>
  </si>
  <si>
    <t>Office of General Services ................................................................................................</t>
  </si>
  <si>
    <t>Office of Information Technology Services...........................................................................................................</t>
  </si>
  <si>
    <t>Office of Mental Health ............................................................................................................................</t>
  </si>
  <si>
    <t>Office of Parks, Recreation and Historic Preservation .........................................................................................................</t>
  </si>
  <si>
    <t>Office of Prevention of Domestic Violence ...............................................................</t>
  </si>
  <si>
    <t>Office of State Inspector General .................................................................................................</t>
  </si>
  <si>
    <t>Office of the State Comptroller .....................................................................................</t>
  </si>
  <si>
    <t>Office of Victim Services...........................................................................................</t>
  </si>
  <si>
    <t>Office of Welfare Inspector General...............................................................................................................</t>
  </si>
  <si>
    <t xml:space="preserve">    Energy Research and Development Authority ......................................................................</t>
  </si>
  <si>
    <t xml:space="preserve">    Environmental Facilities Corporation .......................................................................</t>
  </si>
  <si>
    <t xml:space="preserve">    Olympic Regional Development Authority ...........................................</t>
  </si>
  <si>
    <t xml:space="preserve">    Urban Development Corporation (Empire State Dev Corp)......................................................................................</t>
  </si>
  <si>
    <t>Public Employment Relations Board…........................................................</t>
  </si>
  <si>
    <t>State Education Department ..................................................................................................................................................</t>
  </si>
  <si>
    <t>State Office for the Aging .............................................................................................................</t>
  </si>
  <si>
    <t>State University of New York ...........................................................................................</t>
  </si>
  <si>
    <t>State University of New York Construction Fund .....................................................................................</t>
  </si>
  <si>
    <t>Statewide Financial System…..…………………..……………………..</t>
  </si>
  <si>
    <t>Unified Court System .........................................................................................</t>
  </si>
  <si>
    <t>Workers' Compensation Board ...............................................................................................................</t>
  </si>
  <si>
    <t xml:space="preserve">SPECIAL REVENUE FUNDS - FEDERAL  </t>
  </si>
  <si>
    <t xml:space="preserve">COMBINING STATEMENT OF SELECTED DEPARTMENTAL DISBURSEMENTS   </t>
  </si>
  <si>
    <t xml:space="preserve">(Amounts in thousands)   </t>
  </si>
  <si>
    <t xml:space="preserve">       LOCAL ASSISTANCE GRANTS</t>
  </si>
  <si>
    <t>Adirondack Park Agency............................................................................................</t>
  </si>
  <si>
    <t>Agriculture and Markets.........................................................................................................</t>
  </si>
  <si>
    <t>Board of Elections…………………………………………………………………………………………………………………….</t>
  </si>
  <si>
    <t>City University of New York.........................................................................................................</t>
  </si>
  <si>
    <t>Council on the Arts...........................................................................................................................</t>
  </si>
  <si>
    <t>Department of Corrections and Community Supervision.............................................................................................................</t>
  </si>
  <si>
    <t>Department of Economic Development..........................................................................................................</t>
  </si>
  <si>
    <t>Department of Environmental Conservation......................................................................................</t>
  </si>
  <si>
    <t>Department of Financial Services………………………………………….</t>
  </si>
  <si>
    <t>Department of Health....................................................................................................................................................</t>
  </si>
  <si>
    <t>Department of Labor.......................................................................................................................................</t>
  </si>
  <si>
    <t>Department of Law.......................................................................................................................................</t>
  </si>
  <si>
    <t>Department of Motor Vehicles..................................................................................................................</t>
  </si>
  <si>
    <t>Department of Public Service..........................................................................................................</t>
  </si>
  <si>
    <t>Department of State......................................................................................................................................</t>
  </si>
  <si>
    <t>Department of Taxation and Finance..................................................................................................</t>
  </si>
  <si>
    <t>Department of Transportation...............................................................................................................................</t>
  </si>
  <si>
    <t>Division of Criminal Justice Services....................................................................................................................................................</t>
  </si>
  <si>
    <t>Division of Homeland Security and Emergency Services……………………………………………………………………………….</t>
  </si>
  <si>
    <t>Division of Housing and Community Renewal.......................................................................................</t>
  </si>
  <si>
    <t>Division of Human Rights………………………………………………………………………………………………………</t>
  </si>
  <si>
    <t>Division of Military and Naval Affairs...........................................................................................</t>
  </si>
  <si>
    <t>Division of State Police...............................................................................................................</t>
  </si>
  <si>
    <t>Division of Veterans' Affairs…………………………………………………………………………………………………….</t>
  </si>
  <si>
    <t>Higher Education Services…………………………………………………………………………….</t>
  </si>
  <si>
    <t>Office for People with Developmental Disabilities……………………………………………………</t>
  </si>
  <si>
    <t>Office of Alcoholism and Substance Abuse Services..................................................................................</t>
  </si>
  <si>
    <t>Office of Children and Family Services…………………………………………………………………………………..</t>
  </si>
  <si>
    <t>Office of General Services.................................................................................................</t>
  </si>
  <si>
    <t>Office of Medicaid Inspector General………………………………………………………………………………</t>
  </si>
  <si>
    <t>Office of Mental Health..........................................................................................................................</t>
  </si>
  <si>
    <t>Office of Parks, Recreation and Historic Preservation.........................................................................</t>
  </si>
  <si>
    <t>Office of Prevention of Domestic Violence…………………………………………………………………….</t>
  </si>
  <si>
    <t>Office of Temporary and Disability Assistance………………………………………………………………………………….</t>
  </si>
  <si>
    <t>Office of Victim Services………………………………………………………………………………</t>
  </si>
  <si>
    <t>State Education Department....................................................................................................................................................</t>
  </si>
  <si>
    <t>State Office for the Aging...........................................................................................................</t>
  </si>
  <si>
    <t>State University of New York............................................................................................</t>
  </si>
  <si>
    <t>Unified Court System.............................................................................................</t>
  </si>
  <si>
    <t>Workers' Compensation Board..................................................................................................</t>
  </si>
  <si>
    <t>Total....................................................................................................</t>
  </si>
  <si>
    <t>(*)   Disaster related disbursements within Division of Homeland Security and Emergency Services and Urban Development Corp are reported in the Public Safety category.</t>
  </si>
  <si>
    <t xml:space="preserve">STATE OF NEW YORK   </t>
  </si>
  <si>
    <t xml:space="preserve">DEBT SERVICE FUNDS   </t>
  </si>
  <si>
    <t>Related</t>
  </si>
  <si>
    <t xml:space="preserve">Total </t>
  </si>
  <si>
    <t>Description</t>
  </si>
  <si>
    <t>Expenses (*)</t>
  </si>
  <si>
    <t>Debt Service</t>
  </si>
  <si>
    <t>Special Contractual Financing Obligation Payments:</t>
  </si>
  <si>
    <t>To Public Benefit Corporations:</t>
  </si>
  <si>
    <t xml:space="preserve">    Local Government Assistance Corporation……………………………………………………………………   </t>
  </si>
  <si>
    <t xml:space="preserve">    Metropolitan Transportation Authority………………………………………………………………………   </t>
  </si>
  <si>
    <t xml:space="preserve">    Urban Development Corporation………………………………………………………………………………..   </t>
  </si>
  <si>
    <r>
      <t>Interest on General Obligation Bonds</t>
    </r>
    <r>
      <rPr>
        <sz val="11"/>
        <rFont val="Arial"/>
        <family val="2"/>
      </rPr>
      <t>..........................................……………..</t>
    </r>
  </si>
  <si>
    <r>
      <t>Principal on General Obligation Bonds</t>
    </r>
    <r>
      <rPr>
        <sz val="11"/>
        <rFont val="Arial"/>
        <family val="2"/>
      </rPr>
      <t>.........................................……………..</t>
    </r>
  </si>
  <si>
    <t>Administrative Expenses for Variable Rate</t>
  </si>
  <si>
    <r>
      <t xml:space="preserve">    General Obligation Bonds</t>
    </r>
    <r>
      <rPr>
        <sz val="11"/>
        <rFont val="Arial"/>
        <family val="2"/>
      </rPr>
      <t>.............................................................................................…………..</t>
    </r>
  </si>
  <si>
    <t xml:space="preserve">(*)  Related Expenses include remarketing fees, cost of issuance expenses, administrative fees, capital expenses and other expenses paid to the bank and/or the  </t>
  </si>
  <si>
    <t xml:space="preserve">      public benefit corporations issuing the bonds.    </t>
  </si>
  <si>
    <t xml:space="preserve">CAPITAL PROJECTS FUNDS - STATE </t>
  </si>
  <si>
    <t>SCHEDULE 26</t>
  </si>
  <si>
    <t>Adirondack Park Agency………………………………………….</t>
  </si>
  <si>
    <t>Agriculture and Markets……………………………………………….</t>
  </si>
  <si>
    <t>City University of New York………………………………………….</t>
  </si>
  <si>
    <t>Department of Corrections and Community Supervision……………………………………………….</t>
  </si>
  <si>
    <t>Department of Economic Development …………………………………………….</t>
  </si>
  <si>
    <t>Department of Environmental Conservation……………………………………….</t>
  </si>
  <si>
    <t>Department of Health…………………………………………………………………..</t>
  </si>
  <si>
    <t xml:space="preserve">Department of Law …………………………………………………………………... </t>
  </si>
  <si>
    <t>Department of Motor Vehicles ……………………………………………………….</t>
  </si>
  <si>
    <t>Department of State……………………………………………………………………</t>
  </si>
  <si>
    <t>Department of Transportation……………………………………………………….</t>
  </si>
  <si>
    <t>Disaster Aid……………….………………………………………….</t>
  </si>
  <si>
    <t>Division of Housing and Community Renewal ………………………………..</t>
  </si>
  <si>
    <t>Division of Military and Naval Affairs ……………………………………………</t>
  </si>
  <si>
    <t>Division of State Police ……………………………………………………………….</t>
  </si>
  <si>
    <t>Office for People with Developmental Disabilities...............................................................................................................</t>
  </si>
  <si>
    <t>Office of Alcoholism and Substance Abuse Services …………………….</t>
  </si>
  <si>
    <t>Office of Children and Family Services ……………………………………..</t>
  </si>
  <si>
    <t>Office of General Services………………………………………….</t>
  </si>
  <si>
    <t xml:space="preserve">Office of Information Technology Services ……………………………………………………….. </t>
  </si>
  <si>
    <t>Office of Mental Health…………………………………………………………</t>
  </si>
  <si>
    <t>Office of Parks, Recreation and Historic Preservation …………………….</t>
  </si>
  <si>
    <t>Office of State Inspector General……………………………………………………</t>
  </si>
  <si>
    <t>Office of Temporary and Disability Assistance …………………………….</t>
  </si>
  <si>
    <t xml:space="preserve">   Development Authority of The North Country…………………</t>
  </si>
  <si>
    <t xml:space="preserve">   Dormitory Authority………………………………………………….</t>
  </si>
  <si>
    <t xml:space="preserve">   Energy Research and Development Authority……………………..</t>
  </si>
  <si>
    <t xml:space="preserve">   Higher Education Capital Match Grant Board………..………</t>
  </si>
  <si>
    <t xml:space="preserve">   Hudson River Park Trust …………………………………………..</t>
  </si>
  <si>
    <t xml:space="preserve">   Metropolitan Transportation Authority …………………………….</t>
  </si>
  <si>
    <t xml:space="preserve">   New York State Canal Corporation..…………………………….</t>
  </si>
  <si>
    <t xml:space="preserve">   Olympic Regional Development Authority …………………………</t>
  </si>
  <si>
    <t xml:space="preserve">   Urban Development Corporation (Empire State Dev Corp)……..</t>
  </si>
  <si>
    <t>State Education Department……………………………………………………………..</t>
  </si>
  <si>
    <t>State University of New York……………………………………….</t>
  </si>
  <si>
    <t xml:space="preserve">State University of New York Construction Fund ……………….. </t>
  </si>
  <si>
    <t>Unified Court System ………………………………………………..</t>
  </si>
  <si>
    <t>All Other……………………………………………………………..</t>
  </si>
  <si>
    <t>Total..............................................................................................................................................</t>
  </si>
  <si>
    <t xml:space="preserve">CAPITAL PROJECTS FUNDS - FEDERAL </t>
  </si>
  <si>
    <t>SCHEDULE 27</t>
  </si>
  <si>
    <t>Department of Environmental Conservation………………………………………….</t>
  </si>
  <si>
    <t>Department of Health……………………………………………………………………</t>
  </si>
  <si>
    <t>Department of Transportation………………………………………………………….</t>
  </si>
  <si>
    <t>Division of Housing and Community Renewal…………………………………………….</t>
  </si>
  <si>
    <t>Division of Military and Naval Affairs …………………………………………….</t>
  </si>
  <si>
    <t>Office of Parks, Recreation and Historic Preservation ………………………</t>
  </si>
  <si>
    <t xml:space="preserve">TAX STABILIZATION RESERVE FUND (*)  </t>
  </si>
  <si>
    <t xml:space="preserve">STATEMENT OF NET CASH TRANSACTIONS  </t>
  </si>
  <si>
    <t>Fund Balance</t>
  </si>
  <si>
    <t>Cumulative Transfers of General Fund Cash Basis Surplus (**)…………………………………………………………………………………………………………..</t>
  </si>
  <si>
    <t>Interest Earned on Temporary Investment of Surpluses (1947 - 1963)……………………………………………………………………………………………………………………………</t>
  </si>
  <si>
    <t xml:space="preserve">   Total Fund (Cash) Balance…………………………………………………………………………………………………………………………………………………………</t>
  </si>
  <si>
    <t xml:space="preserve">Account Activity Life-to-Date  </t>
  </si>
  <si>
    <t xml:space="preserve">   Accounts Receivable </t>
  </si>
  <si>
    <t xml:space="preserve">         First Instance Advances (***)………………………………………………………………………………………………………………………………………………………………………………….</t>
  </si>
  <si>
    <t xml:space="preserve">         Repayment of First Instance Advances (****)………………………………………………………………………………………………………………………………………………………</t>
  </si>
  <si>
    <t xml:space="preserve">   Total Accounts Receivable………………………………………………………………………………………………………………………………………………………</t>
  </si>
  <si>
    <t xml:space="preserve">    Loans Receivable </t>
  </si>
  <si>
    <t xml:space="preserve">         Loans to General Fund to Cover Cash Deficits (*****)…………………………………………………………………………………………………………………</t>
  </si>
  <si>
    <t xml:space="preserve">         Repayments of Loans to Date (******)………………………………………………………………………………………………………………………………………</t>
  </si>
  <si>
    <t xml:space="preserve">   Total Loans Receivable………………………………………………………………………………………………………………………………………………</t>
  </si>
  <si>
    <t>Footnotes:</t>
  </si>
  <si>
    <t xml:space="preserve">(*)   Pursuant to Article VII of the State Constitution and Section 92 of the State Finance Law, receipts in excess of General Fund requirements not otherwise   </t>
  </si>
  <si>
    <t xml:space="preserve">       appropriated are required to be transferred to the Tax Stabilization Reserve Fund at the end of each fiscal year.  Loans to finance cash deficits must   </t>
  </si>
  <si>
    <t xml:space="preserve">(**)  Transfers of Surplus from the General Fund to the Reserve Fund:  </t>
  </si>
  <si>
    <t>Subtotal (carry forward)………………………………………………………………</t>
  </si>
  <si>
    <t xml:space="preserve">             March 31:</t>
  </si>
  <si>
    <t xml:space="preserve">       1946…………………………………………………………………………………</t>
  </si>
  <si>
    <t xml:space="preserve">      1987………………………………………………………………….</t>
  </si>
  <si>
    <t xml:space="preserve">       1947…………………………………………………………………………………….</t>
  </si>
  <si>
    <t xml:space="preserve">      1996……………………………………………………………………</t>
  </si>
  <si>
    <t xml:space="preserve">       1948…………………………………………………………………………………..</t>
  </si>
  <si>
    <t xml:space="preserve">      1997……………………………………………………………………..</t>
  </si>
  <si>
    <t xml:space="preserve">       1949……………………………………………………………………………………</t>
  </si>
  <si>
    <t xml:space="preserve">      1998…………………………………………………………………..</t>
  </si>
  <si>
    <t xml:space="preserve">       1950……………………………………………………………………………………</t>
  </si>
  <si>
    <t xml:space="preserve">      1999…………………………………………………………………</t>
  </si>
  <si>
    <t xml:space="preserve">       1951…………………………………………………………………………………….</t>
  </si>
  <si>
    <t xml:space="preserve">      2000…………………………………………………………………….</t>
  </si>
  <si>
    <t xml:space="preserve">       1952……………………………………………………………………………………</t>
  </si>
  <si>
    <t xml:space="preserve">      2001…………………………………………………………………….'</t>
  </si>
  <si>
    <t xml:space="preserve">       1953……………………………………………………………………………………</t>
  </si>
  <si>
    <t xml:space="preserve">      2002……………………………………………………………………</t>
  </si>
  <si>
    <t xml:space="preserve">       1954……………………………………………………………………………………</t>
  </si>
  <si>
    <t xml:space="preserve">      2004………………………………………………………………….</t>
  </si>
  <si>
    <t xml:space="preserve">       1955………………………………………………………………………………………</t>
  </si>
  <si>
    <t xml:space="preserve">      2005…………………………………………………………………….</t>
  </si>
  <si>
    <t xml:space="preserve">       1956……………………………………………………………………………………..</t>
  </si>
  <si>
    <t xml:space="preserve">      2006…………………………………………………………………….</t>
  </si>
  <si>
    <t xml:space="preserve">       1957……………………………………………………………………………………</t>
  </si>
  <si>
    <t xml:space="preserve">      2007…………………………………………………………………….</t>
  </si>
  <si>
    <t xml:space="preserve">       1958…………………………………………………………………………………….</t>
  </si>
  <si>
    <t xml:space="preserve">      2008…………………………………………………………………….</t>
  </si>
  <si>
    <t xml:space="preserve">       1959……………………………………………………………………………………..</t>
  </si>
  <si>
    <t xml:space="preserve">      2009…………………………………………………………………….</t>
  </si>
  <si>
    <t xml:space="preserve">       1960……………………………………………………………………………………..</t>
  </si>
  <si>
    <t xml:space="preserve">      2010…………………………………………………………………….</t>
  </si>
  <si>
    <t xml:space="preserve">       1979………………………………………………………………………………….</t>
  </si>
  <si>
    <t xml:space="preserve">      2011…………………………………………………………………….</t>
  </si>
  <si>
    <t xml:space="preserve">       1985…………………………………………………………………………………..</t>
  </si>
  <si>
    <t xml:space="preserve">      2012…………………………………………………………………….</t>
  </si>
  <si>
    <t xml:space="preserve">       1986…………………………………………………………………………………………………..</t>
  </si>
  <si>
    <t xml:space="preserve">      2013…………………………………………………………………….</t>
  </si>
  <si>
    <t xml:space="preserve">         Subtotal (carry forward)……………………………………………………..</t>
  </si>
  <si>
    <t xml:space="preserve">      2014…………………………………………………………………….</t>
  </si>
  <si>
    <t xml:space="preserve">            Total Transfers from the General Fund  </t>
  </si>
  <si>
    <t xml:space="preserve">TAX STABILIZATION RESERVE FUND   </t>
  </si>
  <si>
    <t>Footnotes (continued):</t>
  </si>
  <si>
    <t>(***)  First Instance Advances to:</t>
  </si>
  <si>
    <t>(*****)  Loans to General Fund to Cover Operating</t>
  </si>
  <si>
    <t xml:space="preserve">         Local Governments…………………………………………………………………</t>
  </si>
  <si>
    <t xml:space="preserve">           Deficit for Fiscal Year Ended March 31:</t>
  </si>
  <si>
    <t xml:space="preserve">         Metropolitan Transportation Authority………………………………………………….</t>
  </si>
  <si>
    <t xml:space="preserve">           1949………………………………………………………………….</t>
  </si>
  <si>
    <t xml:space="preserve">         Other Public Authorities………………………………………………………………..</t>
  </si>
  <si>
    <t xml:space="preserve">           1950……………………………………………………………………</t>
  </si>
  <si>
    <t xml:space="preserve">         State Agencies………………………………………………………………………</t>
  </si>
  <si>
    <t xml:space="preserve">           1951…………………………………………………………………..</t>
  </si>
  <si>
    <t xml:space="preserve">         Miscellaneous Commissions and Funds…………………………………………..</t>
  </si>
  <si>
    <t xml:space="preserve">           1971……………………………………………………………………</t>
  </si>
  <si>
    <t xml:space="preserve">          Total First Instance Advances………………………………………………………………………………..</t>
  </si>
  <si>
    <t xml:space="preserve">           1972…………………………………………………………………..</t>
  </si>
  <si>
    <t xml:space="preserve">           1975……………………………………………………………………</t>
  </si>
  <si>
    <t>(****) Repayment of First Instance Advances:</t>
  </si>
  <si>
    <t xml:space="preserve">           1976…………………………………………………………………..</t>
  </si>
  <si>
    <t xml:space="preserve">         1984………………………………………………………………………………….</t>
  </si>
  <si>
    <t xml:space="preserve">           1983……………………………………………………………………..</t>
  </si>
  <si>
    <t xml:space="preserve">         1985………………………………………………………………………………….</t>
  </si>
  <si>
    <t xml:space="preserve">           1988……………………………………………………………………. </t>
  </si>
  <si>
    <t xml:space="preserve">         1986………………………………………………………………………………….</t>
  </si>
  <si>
    <t xml:space="preserve">           1989……………………………………………………………………</t>
  </si>
  <si>
    <t xml:space="preserve">           Total Repayment of First Instance Advances………………………………………………………………………………</t>
  </si>
  <si>
    <t xml:space="preserve">           1992……………………………………………………………………..</t>
  </si>
  <si>
    <t xml:space="preserve">             Total Transfers to Cover Operating Deficits………………….</t>
  </si>
  <si>
    <t xml:space="preserve">(******) Repayments from General Fund of Prior </t>
  </si>
  <si>
    <t xml:space="preserve">            Years Withdrawals:</t>
  </si>
  <si>
    <t xml:space="preserve">           1950………………………………………………………………………..</t>
  </si>
  <si>
    <t xml:space="preserve">           1952……………………………………………………………………….</t>
  </si>
  <si>
    <t xml:space="preserve">           1953………………………………………………………………………..</t>
  </si>
  <si>
    <t xml:space="preserve">           1954……………………………………………………………...…….</t>
  </si>
  <si>
    <t xml:space="preserve">           1973………………………………………………………………………</t>
  </si>
  <si>
    <t xml:space="preserve">           1978…………………………………………………………………….</t>
  </si>
  <si>
    <t xml:space="preserve">           1979………………………………………………………………………</t>
  </si>
  <si>
    <t xml:space="preserve">           1980………………………………………………………………………</t>
  </si>
  <si>
    <t xml:space="preserve">           1981…………………………………………………………………….</t>
  </si>
  <si>
    <t xml:space="preserve">           1982…………………………………………………………………….</t>
  </si>
  <si>
    <t xml:space="preserve">           1987……………………………………………………………………</t>
  </si>
  <si>
    <t xml:space="preserve">           1988…………………………………………………………………….</t>
  </si>
  <si>
    <t xml:space="preserve">           1989…………………………………………………………………….</t>
  </si>
  <si>
    <t xml:space="preserve">           1993…………………………………………………………………….</t>
  </si>
  <si>
    <t xml:space="preserve">           1994………………………………………………………………………</t>
  </si>
  <si>
    <t xml:space="preserve">           1995……………………………………………………………………….</t>
  </si>
  <si>
    <t xml:space="preserve">           1996………………………………………………………………………</t>
  </si>
  <si>
    <t xml:space="preserve">           1997………………………………………………………………………..</t>
  </si>
  <si>
    <t xml:space="preserve">           1998………………………………………………………………………</t>
  </si>
  <si>
    <t xml:space="preserve">             Total Repayments from General Fund………………………</t>
  </si>
  <si>
    <t>SHORT-TERM INVESTMENT POOL</t>
  </si>
  <si>
    <t xml:space="preserve">SCHEDULE </t>
  </si>
  <si>
    <t xml:space="preserve">(Amounts in millions) </t>
  </si>
  <si>
    <t>Average Yields</t>
  </si>
  <si>
    <t>Average Portfolio Balance</t>
  </si>
  <si>
    <r>
      <t>Total Interest Income Earned</t>
    </r>
    <r>
      <rPr>
        <vertAlign val="superscript"/>
        <sz val="11"/>
        <rFont val="Arial"/>
        <family val="2"/>
      </rPr>
      <t xml:space="preserve"> (*)</t>
    </r>
  </si>
  <si>
    <t xml:space="preserve">(*)  The Excelsior Linked Deposit Program authorizes the Comptroller to deposit State funds with participating lenders at a reduced rate of return when such lenders make </t>
  </si>
  <si>
    <t xml:space="preserve">      lower cost loans, on the basis of such linked deposits, to qualifying businesses to improve productivity, competitiveness, access to new markets and exporting capabilities.</t>
  </si>
  <si>
    <t xml:space="preserve">      The Banking Development District Program authorizes the Comptroller to deposit State funds at a reduced rate of return to encourage the establishment of commercial bank</t>
  </si>
  <si>
    <t xml:space="preserve">      and Banking Development District investments.</t>
  </si>
  <si>
    <t>SCHEDULE 30</t>
  </si>
  <si>
    <t>REPORT OF INVESTMENT YIELDS, PORTFOLIO BALANCES AND INTEREST EARNINGS</t>
  </si>
  <si>
    <t>AVERAGE-PORTFOLIO</t>
  </si>
  <si>
    <t>TOTAL INTEREST</t>
  </si>
  <si>
    <t>AVERAGE</t>
  </si>
  <si>
    <t>INCOME EARNED</t>
  </si>
  <si>
    <t>YIELDS</t>
  </si>
  <si>
    <t>Short-Term Investment Pool (STIP)</t>
  </si>
  <si>
    <t>NYC General Debt Service Funds</t>
  </si>
  <si>
    <t>Other Funds:</t>
  </si>
  <si>
    <t xml:space="preserve">    City of Troy MAC Account</t>
  </si>
  <si>
    <t xml:space="preserve">    Health Income Fund - Regular</t>
  </si>
  <si>
    <t xml:space="preserve">    Health Income Fund - NYC Veterans' Home</t>
  </si>
  <si>
    <t xml:space="preserve">    Local Gov't Assist. Tax Fund Debt Service</t>
  </si>
  <si>
    <t xml:space="preserve">    Mental Health Services Fund</t>
  </si>
  <si>
    <t xml:space="preserve">    Rensselaer County Real Estate Tax Fund</t>
  </si>
  <si>
    <t xml:space="preserve">    Roswell Park - Cancer Institute</t>
  </si>
  <si>
    <t>April</t>
  </si>
  <si>
    <t>May</t>
  </si>
  <si>
    <t>June</t>
  </si>
  <si>
    <t>July</t>
  </si>
  <si>
    <t>Aug.</t>
  </si>
  <si>
    <t>Sept.</t>
  </si>
  <si>
    <t>Oct.</t>
  </si>
  <si>
    <t>Nov.</t>
  </si>
  <si>
    <t>Dec.</t>
  </si>
  <si>
    <t>Jan.</t>
  </si>
  <si>
    <t>Feb.</t>
  </si>
  <si>
    <t>Mar.</t>
  </si>
  <si>
    <t>Short-Term Investment Pool</t>
  </si>
  <si>
    <t xml:space="preserve">  Yield</t>
  </si>
  <si>
    <t xml:space="preserve">  Average Portfolio</t>
  </si>
  <si>
    <t>Other Funds</t>
  </si>
  <si>
    <t>(*) The Excelsior Linked Deposit Program authorizes the Comptroller to deposit State funds with participating lenders at a reduced rate of return when such lenders make lower</t>
  </si>
  <si>
    <t xml:space="preserve">     cost loans, on the basis of such linked deposits, to qualifying businesses to improve productivity, competitiveness, access to new markets and exporting capabilities.</t>
  </si>
  <si>
    <t xml:space="preserve">     The Banking Development District Program authorizes the Comptroller to deposit State funds at a reduced rate of return to encourage the establishment of commercial bank</t>
  </si>
  <si>
    <t xml:space="preserve">     branches in areas where there is a demonstrated need for banking services. The deposits with the banks are in the form of one year Certificates of Deposit.  Due to the</t>
  </si>
  <si>
    <t>SCHEDULE 31</t>
  </si>
  <si>
    <t>Treasury</t>
  </si>
  <si>
    <t>Sponsored</t>
  </si>
  <si>
    <t>Repurchase</t>
  </si>
  <si>
    <t>Commercial</t>
  </si>
  <si>
    <t xml:space="preserve">Savings </t>
  </si>
  <si>
    <t>Certificates</t>
  </si>
  <si>
    <t>Totals</t>
  </si>
  <si>
    <t>Bills</t>
  </si>
  <si>
    <t>Agencies</t>
  </si>
  <si>
    <t>Agreements*</t>
  </si>
  <si>
    <t>Paper</t>
  </si>
  <si>
    <t>Acct</t>
  </si>
  <si>
    <t>of Deposit</t>
  </si>
  <si>
    <t>Short-Term Investment Pool (STIP).............................................</t>
  </si>
  <si>
    <t>NYC General Debt Service Funds...................................……….</t>
  </si>
  <si>
    <t xml:space="preserve">   Health Income Fund-Regular..........................................………….</t>
  </si>
  <si>
    <t xml:space="preserve">   Health Income Fund-NYC Veterans' Home....................…………….</t>
  </si>
  <si>
    <t xml:space="preserve">   Mental Health Services Fund............................................…………..</t>
  </si>
  <si>
    <t xml:space="preserve">   Rensselaer County Real Estate Tax..............................……………….</t>
  </si>
  <si>
    <t xml:space="preserve">   Roswell Park Cancer Institute……………………………………………..</t>
  </si>
  <si>
    <t>TOTAL INVESTMENT PORTFOLIO..................................</t>
  </si>
  <si>
    <t xml:space="preserve">(*) Par value of collateral held </t>
  </si>
  <si>
    <t>TEMPORARY LOANS OUTSTANDING (*)</t>
  </si>
  <si>
    <t>SCHEDULE 32</t>
  </si>
  <si>
    <t>DESCRIPTION</t>
  </si>
  <si>
    <t>STATE SPECIAL REVENUE FUNDS</t>
  </si>
  <si>
    <t>FEDERAL FUNDS</t>
  </si>
  <si>
    <t>ENTERPRISE FUNDS</t>
  </si>
  <si>
    <t>CAPITAL AND BOND REIMBURSABLE FUNDS</t>
  </si>
  <si>
    <t>CHANGE FROM PRIOR YEAR</t>
  </si>
  <si>
    <t>SCHEDULE 33</t>
  </si>
  <si>
    <t>AMOUNT</t>
  </si>
  <si>
    <t xml:space="preserve"> FUND</t>
  </si>
  <si>
    <t>FUND DESCRIPTION</t>
  </si>
  <si>
    <t>OF LOAN</t>
  </si>
  <si>
    <t>STATE SPECIAL REVENUE FUNDS (continued)</t>
  </si>
  <si>
    <t>25000-25099</t>
  </si>
  <si>
    <t>25100-25199</t>
  </si>
  <si>
    <t>25200-25249</t>
  </si>
  <si>
    <t>25300-25899</t>
  </si>
  <si>
    <t>25900-25949</t>
  </si>
  <si>
    <t>26000-26049</t>
  </si>
  <si>
    <t>31350-31449</t>
  </si>
  <si>
    <t>CAPITAL AND BOND REIMBURSABLE FUNDS (continued)</t>
  </si>
  <si>
    <t xml:space="preserve">INTERNAL SERVICE FUNDS </t>
  </si>
  <si>
    <t>INTERNAL SERVICE FUNDS (continued)</t>
  </si>
  <si>
    <t xml:space="preserve">SUMMARY OF CASH ADVANCE ACCOUNTS BY BUSINESS UNIT AND DEPARTMENT </t>
  </si>
  <si>
    <t>This schedule presents balances of petty cash, travel, and other cash advances (i.e., confidential, patient, and inmate work release) issued to State business units pursuant to §115 of the State Finance Law.  Advances are issued from business unit appropriations and cash is transferred from the State Treasury to a local bank account for appropriate use. Cash advance accounts are reimbursed periodically by vouchers audited and approved by the State Comptroller for payment out of the State Treasury.</t>
  </si>
  <si>
    <t xml:space="preserve">PETTY </t>
  </si>
  <si>
    <t>BUSINESS UNIT</t>
  </si>
  <si>
    <t>CASH</t>
  </si>
  <si>
    <t>TRAVEL</t>
  </si>
  <si>
    <t>OTHER</t>
  </si>
  <si>
    <t>Agriculture and Markets, Department of:</t>
  </si>
  <si>
    <t>Alcoholism and Substance Abuse Services, Office of:</t>
  </si>
  <si>
    <t>Assembly:</t>
  </si>
  <si>
    <t>City University of New York:</t>
  </si>
  <si>
    <t>Corcraft:</t>
  </si>
  <si>
    <t>Albion Correctional Facility - Industries………………………….…………………………………………………..…….</t>
  </si>
  <si>
    <t>Corrections and Community Supervision, Department of:</t>
  </si>
  <si>
    <t>Corrections and Community Supervision, Department of……………………………………………………………….....</t>
  </si>
  <si>
    <t>Gouverneur Correctional Facility……………………………………...…………………………...….</t>
  </si>
  <si>
    <t>Gowanda Correctional Facility…………………………………….……………………………....</t>
  </si>
  <si>
    <t>Great Meadow Correctional Facility…………………………………….……………………………....</t>
  </si>
  <si>
    <t>Education Department, State:</t>
  </si>
  <si>
    <t>General Services, Office of:</t>
  </si>
  <si>
    <t>General Services New York Power Authority Miscellaneous, Office of………………………………………………………………….………………..</t>
  </si>
  <si>
    <t>Health, Department of:</t>
  </si>
  <si>
    <t>Law, Department of:</t>
  </si>
  <si>
    <t>Mental Health, Office of:</t>
  </si>
  <si>
    <t>Pilgrim Psychiatric Center………………………………………….…………………………….……</t>
  </si>
  <si>
    <t>Richard H. Hutchins Psychiatric Center………………………………….………………………..…</t>
  </si>
  <si>
    <t>Rochester Psychiatric Center……………………………………………..……………………..……….</t>
  </si>
  <si>
    <t>Rockland Children's Psychiatric Center………………………………….……………………….…..</t>
  </si>
  <si>
    <t>Rockland Psychiatric Center………………………………………….………………………….…..</t>
  </si>
  <si>
    <t>St. Lawrence Psychiatric Center…………………………………...…………………..……………….</t>
  </si>
  <si>
    <t>Military and Naval Affairs, Division of………………………………………………………………………………………</t>
  </si>
  <si>
    <t>NYS Gaming Commission………………………………………...……….…...……………………………..………………………</t>
  </si>
  <si>
    <t>Parks, Recreation and Historic Preservation, Office of………………………………….……………………………………………</t>
  </si>
  <si>
    <t>People With Developmental Disabilities, Office for:</t>
  </si>
  <si>
    <t>Bernard M Fineson DDSO……………………………………...…………………..…………...…….</t>
  </si>
  <si>
    <t>Broome DDSO…………………………………………………..…………………....………………....</t>
  </si>
  <si>
    <t>Capital District DDSO…………………...……………………………..………………………...……</t>
  </si>
  <si>
    <t>Central New York DDSO………………………………………………….……….……………..…….</t>
  </si>
  <si>
    <t>Finger Lakes DDSO………………………………………………………..……………….……….…...</t>
  </si>
  <si>
    <t>Hudson Valley DDSO……………………………………………………..…………...…………...……</t>
  </si>
  <si>
    <t>Institute for Basic Research in Development Disabilities…………………………….…………….…....…..</t>
  </si>
  <si>
    <t>Long Island DDSO…………………………………………………..………………..…………..…</t>
  </si>
  <si>
    <t>People With Developmental Disabilities, Office for………………………………………..………………..…………..</t>
  </si>
  <si>
    <t>Staten Island DDSO…………………………………………………..………………..………..……..</t>
  </si>
  <si>
    <t>Sunmount DDSO………………………………………………….…………………...……..………..</t>
  </si>
  <si>
    <t>Taconic DDSO………………………………………………………………….…...…..………...…….</t>
  </si>
  <si>
    <t>Western New York DDSO………………………………………….………………….………….…</t>
  </si>
  <si>
    <t>Public Employment Relations Board…………………………………………………………………..…..</t>
  </si>
  <si>
    <t>Public Ethics, Joint Commission on……………………………………...………………………….…….…..</t>
  </si>
  <si>
    <t>State, Department of:</t>
  </si>
  <si>
    <t>State, Department of………………………………………………………………………….….……..</t>
  </si>
  <si>
    <t>Tug Hill Commission……………………………………………..…………………………………...…..</t>
  </si>
  <si>
    <t>State Comptroller, Office of the……………………………………………………………….….…….…</t>
  </si>
  <si>
    <t>State Police, Division of:</t>
  </si>
  <si>
    <t>State Police, Division of…………………………………………….……..…………………………….....</t>
  </si>
  <si>
    <t>New York State Police - Troop A……………………...……………………...….………………...……</t>
  </si>
  <si>
    <t>New York State Police - Troop B……………………………………..………...……………………...…………..</t>
  </si>
  <si>
    <t>New York State Police - Troop C…………………………………………...……………………..………………….</t>
  </si>
  <si>
    <t>New York State Police - Troop D………………………………….………………………………..……………………</t>
  </si>
  <si>
    <t>New York State Police - Troop E……………………………………………………………….………………………</t>
  </si>
  <si>
    <t>New York State Police - Troop F…………………………………………………………………………………….</t>
  </si>
  <si>
    <t>New York State Police - Troop G……………………………………………...…………………….……………………..</t>
  </si>
  <si>
    <t>New York State Police - Troop K…………………………………………………………….…………………………….</t>
  </si>
  <si>
    <t>New York State Police - Troop New York City………………………………………….…………………………………………</t>
  </si>
  <si>
    <t>State University of New York:</t>
  </si>
  <si>
    <t>Central Administration…………………………………………………………………...…...………</t>
  </si>
  <si>
    <t>College at Buffalo…………………………………………………………………………….…...…..</t>
  </si>
  <si>
    <t>College at Cortland…………………………………………………………………...…………...…………….</t>
  </si>
  <si>
    <t>College at Fredonia…………………………………………………………………………..……………...…….</t>
  </si>
  <si>
    <t>College at Geneseo……………………………………………………………………..……………..………….</t>
  </si>
  <si>
    <t>College at New Paltz……………………………………………………………………...……………..……….</t>
  </si>
  <si>
    <t>College at Old Westbury………………………………………………………………….…………..………….</t>
  </si>
  <si>
    <t>College at Oneonta………………………………………………………………………..………..…………….</t>
  </si>
  <si>
    <t>College at Oswego…………………………………………………………..……………………………….….</t>
  </si>
  <si>
    <t>College at Plattsburgh………………………………………………………………..……………………..…….</t>
  </si>
  <si>
    <t>College at Potsdam……………………………………………………………………..……………………...….</t>
  </si>
  <si>
    <t>College at Purchase………………………………………………………………...………………………….….</t>
  </si>
  <si>
    <t>College of Agriculture and Technology at Cobleskill…………………………………..…………………...</t>
  </si>
  <si>
    <t>College of Agriculture and Technology at Morrisville…………………………………………….…...…….</t>
  </si>
  <si>
    <t>College of Environmental Science and Forestry…………………………………………...………...….</t>
  </si>
  <si>
    <t>College of Optometry………………………………………………………...………………...…….</t>
  </si>
  <si>
    <t>College of Technology at Alfred…………………………………………………...…………...……….</t>
  </si>
  <si>
    <t>College of Technology at Canton…………………………………………………….……………..…</t>
  </si>
  <si>
    <t>College of Technology at Delhi……………………………………………………..………….………</t>
  </si>
  <si>
    <t>College of Technology at Farmingdale………………………………………….…………….……….</t>
  </si>
  <si>
    <t>Health Science Center at Brooklyn………………………………………………….…………………….</t>
  </si>
  <si>
    <t>Institute of Technology at Utica/Rome……………………………………………………..……………...……………</t>
  </si>
  <si>
    <t>Maritime College………………………………………………………………………….…………</t>
  </si>
  <si>
    <t>SUNY at Albany…………………………………………………..………………………………….……</t>
  </si>
  <si>
    <t>SUNY at Binghamton…………………………………………………..………………………………….……</t>
  </si>
  <si>
    <t>SUNY at Stonybrook………………………………………………………….……………………...…………</t>
  </si>
  <si>
    <t>Temporary and Disability Assistance, Office of………………………..………………………….…</t>
  </si>
  <si>
    <t>Transportation, Department of……………………………………………………………….….…….…</t>
  </si>
  <si>
    <t>Unified Court System:</t>
  </si>
  <si>
    <t>Appellate Division - 1st Judicial Department………………………...……………………………...……</t>
  </si>
  <si>
    <t>Appellate Division - 2nd Judicial Department………………………..……………………………..….</t>
  </si>
  <si>
    <t>Committee on Professional Standards - 3rd Judicial Department…………………………………..………..…...…</t>
  </si>
  <si>
    <t>Court Administration New York City, Office of……………………………………………………...…..</t>
  </si>
  <si>
    <t>Court Administration Budget and Finance, Office of…………………………………...……</t>
  </si>
  <si>
    <t>Court of Appeals……………………………………………………………………………….………….…</t>
  </si>
  <si>
    <t>Lawyers Fund for Client Protection………………………………...……………………………….….</t>
  </si>
  <si>
    <t>Mental Hygiene Legal Service - 2nd Judicial Department………………………………...……..……..</t>
  </si>
  <si>
    <t>10th Judicial District Suffolk County………………………………..……………………………..…</t>
  </si>
  <si>
    <t>4th District Administration……………………………………………………………………...…….</t>
  </si>
  <si>
    <t>5th District Administration……………………………………..……………………………..……….</t>
  </si>
  <si>
    <t>6th District Administration………………………..…………………………………………..……….</t>
  </si>
  <si>
    <t>7th District Administration………………………………………….……………………………..….</t>
  </si>
  <si>
    <t>8th District Administration…………………….…………………………………………..…..………….</t>
  </si>
  <si>
    <t>9th District Administration………………………...…………………………………………..….….</t>
  </si>
  <si>
    <t>Victim Services, Office of………………………………………...………………………………….……………………………….</t>
  </si>
  <si>
    <t>Welfare Inspector General, Office of………………………………………...……………………………..……..</t>
  </si>
  <si>
    <t xml:space="preserve">Total of Cash Advance Accounts By Business Unit and Department…………………………………………………….  </t>
  </si>
  <si>
    <t xml:space="preserve">     Medicaid................................................................................................</t>
  </si>
  <si>
    <t xml:space="preserve">         Medicaid.............................................................................................</t>
  </si>
  <si>
    <t>SCHEDULE 17</t>
  </si>
  <si>
    <t xml:space="preserve">PRINCIPAL AND INTEREST PAYMENTS </t>
  </si>
  <si>
    <t>INTEREST</t>
  </si>
  <si>
    <r>
      <t xml:space="preserve">     Improvements of the Nineties (ACTION)</t>
    </r>
    <r>
      <rPr>
        <sz val="12"/>
        <rFont val="Arial"/>
        <family val="2"/>
      </rPr>
      <t>....................................................................................................................................</t>
    </r>
  </si>
  <si>
    <r>
      <t>Higher Education Facilities</t>
    </r>
    <r>
      <rPr>
        <sz val="12"/>
        <rFont val="Arial"/>
        <family val="2"/>
      </rPr>
      <t>....................................................................................................................................</t>
    </r>
  </si>
  <si>
    <r>
      <t>Outdoor Recreation Development</t>
    </r>
    <r>
      <rPr>
        <sz val="12"/>
        <rFont val="Arial"/>
        <family val="2"/>
      </rPr>
      <t>....................................................................................................................................</t>
    </r>
  </si>
  <si>
    <r>
      <t>Park and Recreation Land Acquisition</t>
    </r>
    <r>
      <rPr>
        <sz val="12"/>
        <rFont val="Arial"/>
        <family val="2"/>
      </rPr>
      <t>....................................................................................................................................</t>
    </r>
  </si>
  <si>
    <r>
      <t>Pure Waters</t>
    </r>
    <r>
      <rPr>
        <sz val="12"/>
        <rFont val="Arial"/>
        <family val="2"/>
      </rPr>
      <t>....................................................................................................................................</t>
    </r>
  </si>
  <si>
    <r>
      <t>Rail Preservation</t>
    </r>
    <r>
      <rPr>
        <sz val="12"/>
        <rFont val="Arial"/>
        <family val="2"/>
      </rPr>
      <t>....................................................................................................................................</t>
    </r>
  </si>
  <si>
    <t xml:space="preserve">          Canals and Waterways...................................................................................</t>
  </si>
  <si>
    <t xml:space="preserve">          Aviation...........................................................................................................</t>
  </si>
  <si>
    <t xml:space="preserve">          Mass Transit - Department of Transportation....................................................................................................................................</t>
  </si>
  <si>
    <r>
      <t>TOTALS</t>
    </r>
    <r>
      <rPr>
        <sz val="12"/>
        <rFont val="Arial"/>
        <family val="2"/>
      </rPr>
      <t>................................................................................................................................................</t>
    </r>
  </si>
  <si>
    <t>Beginning Fund Balances.........................................................................</t>
  </si>
  <si>
    <t>FUTURE GENERAL OBLIGATION DEBT SERVICE</t>
  </si>
  <si>
    <t>SCHEDULE 18</t>
  </si>
  <si>
    <t>Energy Conservation Through Improved Transportation:</t>
  </si>
  <si>
    <t xml:space="preserve">     Local Streets and Highways................................................................................................</t>
  </si>
  <si>
    <t xml:space="preserve">   </t>
  </si>
  <si>
    <t xml:space="preserve">     Rapid Transit and Rail Freight....................................................................................................................................</t>
  </si>
  <si>
    <t xml:space="preserve">          Waste Site Remediation....................................................................................................................................</t>
  </si>
  <si>
    <t xml:space="preserve">          Urban Renewal...............................................................................................</t>
  </si>
  <si>
    <t xml:space="preserve">          Highways...............................................................................................</t>
  </si>
  <si>
    <t>THEREAFTER</t>
  </si>
  <si>
    <t>TOTAL FUTURE DEBT SERVICE</t>
  </si>
  <si>
    <t>(1) Miscellaneous Receipts in Governmental Funds include:</t>
  </si>
  <si>
    <t xml:space="preserve">TOTAL GOVERNMENTAL FUNDS  </t>
  </si>
  <si>
    <t>Abandoned Property:</t>
  </si>
  <si>
    <t xml:space="preserve">        Abandoned Property…………….........................................................</t>
  </si>
  <si>
    <t xml:space="preserve">        Bottle Bill………………...........................................................................</t>
  </si>
  <si>
    <t xml:space="preserve">          Total Abandoned Property…...……………………..………..… </t>
  </si>
  <si>
    <t>Assessments:</t>
  </si>
  <si>
    <t xml:space="preserve">        Business.....................................................................................</t>
  </si>
  <si>
    <t xml:space="preserve">        Medical Care..................................................................................</t>
  </si>
  <si>
    <t xml:space="preserve">        Public Utilities...........................................................................</t>
  </si>
  <si>
    <t xml:space="preserve">        All Other.......................................................................................................</t>
  </si>
  <si>
    <t xml:space="preserve">          Total Assessments…………………………………..………….............</t>
  </si>
  <si>
    <t>Fees, Licenses and Permits:</t>
  </si>
  <si>
    <t xml:space="preserve">        Alcohol Beverage Control Licensing .........................................................................................</t>
  </si>
  <si>
    <t xml:space="preserve">        Business/Professional..........................................................................</t>
  </si>
  <si>
    <t xml:space="preserve">        Civil.............................................................................................................</t>
  </si>
  <si>
    <t xml:space="preserve">        Criminal..........................................................................................................</t>
  </si>
  <si>
    <t xml:space="preserve">        Motor Vehicle ............................................................................................................</t>
  </si>
  <si>
    <t xml:space="preserve">        Recreational/Consumer…………….................…....…….....……...........</t>
  </si>
  <si>
    <t xml:space="preserve">          Total Fees, Licenses and Permits……………….....................................................</t>
  </si>
  <si>
    <t>Fines, Penalties and Forfeitures…………………………………………………….</t>
  </si>
  <si>
    <t>Gaming:</t>
  </si>
  <si>
    <t xml:space="preserve">        Casino..............................................................................................................</t>
  </si>
  <si>
    <t xml:space="preserve">        Lottery.....................................................................................................</t>
  </si>
  <si>
    <t xml:space="preserve">        Video Lottery.....................................................................................</t>
  </si>
  <si>
    <t xml:space="preserve">          Total Gaming……………….....................................................</t>
  </si>
  <si>
    <t>Interest Earnings…………………………………………………….</t>
  </si>
  <si>
    <t>Receipts from Public Authorities:</t>
  </si>
  <si>
    <t xml:space="preserve">        Bond Proceeds...........................................................................................</t>
  </si>
  <si>
    <t xml:space="preserve">        Cost Recovery Assessments.......................................................................</t>
  </si>
  <si>
    <t xml:space="preserve">        Issuance Fees.......................................................................................</t>
  </si>
  <si>
    <t xml:space="preserve">        Non Bond Related...............................................................................</t>
  </si>
  <si>
    <t xml:space="preserve">          Total Receipts from Public Authorities……………….....................................................</t>
  </si>
  <si>
    <t>Receipts from Municipalities…………………………………………………….</t>
  </si>
  <si>
    <t>Rentals…………………………………………………………………………..………….</t>
  </si>
  <si>
    <t>Revenues of State Departments:</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</si>
  <si>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</si>
  <si>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</si>
  <si>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</si>
  <si>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</si>
  <si>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</si>
  <si>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</si>
  <si>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</si>
  <si>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</si>
  <si>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</si>
  <si>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Total Revenues of State Departments……………….....................................................</t>
  </si>
  <si>
    <t>Sales…………………………………………………………………….………….</t>
  </si>
  <si>
    <t>Tuition……………………………………………………………..…………….</t>
  </si>
  <si>
    <t>TOTAL MISCELLANEOUS RECEIPTS………………………….</t>
  </si>
  <si>
    <t xml:space="preserve">  Miscellaneous Receipts.............................................................................................................   </t>
  </si>
  <si>
    <t>FUTURE LEASE/PURCHASE AND CONTRACTUAL</t>
  </si>
  <si>
    <t>SCHEDULE 20</t>
  </si>
  <si>
    <t>OBLIGATION REQUIREMENTS (*)</t>
  </si>
  <si>
    <t>PAYABLE FROM DEBT SERVICE FUNDS</t>
  </si>
  <si>
    <t>March 31, 2016</t>
  </si>
  <si>
    <t>March 31, 2017</t>
  </si>
  <si>
    <t>Dormitory Authority:</t>
  </si>
  <si>
    <t xml:space="preserve">     City University of New York....................................................................................................................................</t>
  </si>
  <si>
    <t xml:space="preserve">     Correctional Facilities....................................................................................................................................</t>
  </si>
  <si>
    <t>.</t>
  </si>
  <si>
    <t xml:space="preserve">     Dedicated Highway and Bridge Bonds....................................................................................................................................</t>
  </si>
  <si>
    <t xml:space="preserve">     Environmental Programs....................................................................................................................................</t>
  </si>
  <si>
    <t xml:space="preserve">     Housing Programs....................................................................................................................................</t>
  </si>
  <si>
    <t xml:space="preserve">     Local Highways....................................................................................................................................</t>
  </si>
  <si>
    <t xml:space="preserve">     MTA Service Contract Bonds....................................................................................................................................</t>
  </si>
  <si>
    <t xml:space="preserve">     State Mental Health Facilities...................................................................................................................................</t>
  </si>
  <si>
    <t xml:space="preserve">     State University of New York...................................................................................................................................</t>
  </si>
  <si>
    <t xml:space="preserve">     Others ..................................................................................................................................................</t>
  </si>
  <si>
    <r>
      <t xml:space="preserve">Environmental Facilities Corporation </t>
    </r>
    <r>
      <rPr>
        <sz val="12"/>
        <color indexed="8"/>
        <rFont val="Arial"/>
        <family val="2"/>
      </rPr>
      <t>...................................................................................................................................</t>
    </r>
  </si>
  <si>
    <r>
      <t xml:space="preserve">Housing Finance Agency </t>
    </r>
    <r>
      <rPr>
        <sz val="12"/>
        <color indexed="8"/>
        <rFont val="Arial"/>
        <family val="2"/>
      </rPr>
      <t>...................................................................................................................................</t>
    </r>
  </si>
  <si>
    <r>
      <t xml:space="preserve">Local Government Assistance Corporation </t>
    </r>
    <r>
      <rPr>
        <sz val="12"/>
        <color indexed="8"/>
        <rFont val="Arial"/>
        <family val="2"/>
      </rPr>
      <t>...................................................................................................................................</t>
    </r>
  </si>
  <si>
    <r>
      <t xml:space="preserve">Metropolitan Transportation Authority Service Contract Bonds </t>
    </r>
    <r>
      <rPr>
        <sz val="12"/>
        <color indexed="8"/>
        <rFont val="Arial"/>
        <family val="2"/>
      </rPr>
      <t>...................................................................................................................................</t>
    </r>
  </si>
  <si>
    <t>Thruway Authority:</t>
  </si>
  <si>
    <t xml:space="preserve">     Dedicated Highway and Bridge Trust Fund Bonds...................................................................................................................................</t>
  </si>
  <si>
    <t xml:space="preserve">     Local Highway and Bridge Service Contract Bonds...................................................................................................................................</t>
  </si>
  <si>
    <t>Urban Development Corporation:</t>
  </si>
  <si>
    <t xml:space="preserve">     Correctional Facilities...................................................................................................................................</t>
  </si>
  <si>
    <t xml:space="preserve">     Local Highways...................................................................................................................................</t>
  </si>
  <si>
    <t xml:space="preserve">     State Facility Revenue Bonds...................................................................................................................................</t>
  </si>
  <si>
    <t xml:space="preserve">     State University of New York ......................................................................................................................</t>
  </si>
  <si>
    <t xml:space="preserve">     Others..................................................................................................................................................................................</t>
  </si>
  <si>
    <t>Multiple Issuers:</t>
  </si>
  <si>
    <t xml:space="preserve">     Community Enhancement Facilities Assistance Program (DASNY/UDC)...................................................................................................................................</t>
  </si>
  <si>
    <t xml:space="preserve">     Strategic Investment Programs (DASNY/UDC)...................................................................................................................................</t>
  </si>
  <si>
    <t xml:space="preserve">     Other Economic Development Programs (DASNY/UDC)..............................................................................................................................</t>
  </si>
  <si>
    <t>TOTALS................................................................................................................................................</t>
  </si>
  <si>
    <t>March 31, 2018</t>
  </si>
  <si>
    <t>March 31, 2019</t>
  </si>
  <si>
    <t xml:space="preserve">       Total Receipts...............................................................………………………………..</t>
  </si>
  <si>
    <t xml:space="preserve">       Total Other Financing Sources (Uses)............................................................</t>
  </si>
  <si>
    <t xml:space="preserve">  Bond and Note Proceeds, net............................................................................</t>
  </si>
  <si>
    <t xml:space="preserve">  Public School Aid…………………………………………………………………..</t>
  </si>
  <si>
    <t xml:space="preserve">  Higher Ed……………………………………………………………………..</t>
  </si>
  <si>
    <t xml:space="preserve">  Other Education………………………………………………………..</t>
  </si>
  <si>
    <t xml:space="preserve">  Total Education………………………………………………….</t>
  </si>
  <si>
    <t xml:space="preserve">  Environmental Protection………………………………………..</t>
  </si>
  <si>
    <t xml:space="preserve">  Total Environment and Recreation……………………….</t>
  </si>
  <si>
    <t xml:space="preserve">  Judicial…………………………………………………………..</t>
  </si>
  <si>
    <t xml:space="preserve">  Total General Government………………………………..</t>
  </si>
  <si>
    <t xml:space="preserve">  Medicaid……………………………………………………….</t>
  </si>
  <si>
    <t xml:space="preserve">  Mental Hygiene…………………………………………….</t>
  </si>
  <si>
    <t xml:space="preserve">  Health…………………………………………………………….</t>
  </si>
  <si>
    <t xml:space="preserve">  Aging……………………………………………………..</t>
  </si>
  <si>
    <t xml:space="preserve">  Total Public Health……………………………………</t>
  </si>
  <si>
    <t xml:space="preserve">  Criminal Justice……………………………………………………..</t>
  </si>
  <si>
    <t xml:space="preserve">  Emergency Management Service…………………………………………..</t>
  </si>
  <si>
    <t xml:space="preserve">  Prisons and Reformatories………………………………………….</t>
  </si>
  <si>
    <t xml:space="preserve">  Total Public Safety……………………………………………</t>
  </si>
  <si>
    <t xml:space="preserve">  Welfare…………………………………………………………</t>
  </si>
  <si>
    <t xml:space="preserve">  Public Housing……………………………………………….</t>
  </si>
  <si>
    <t xml:space="preserve">  Employment Services…………………………………………</t>
  </si>
  <si>
    <t xml:space="preserve">  Total Public Welfare………………………………………….</t>
  </si>
  <si>
    <t xml:space="preserve">  Commerce, Industry &amp; Agriculture……………………………</t>
  </si>
  <si>
    <t xml:space="preserve">  Regulate Businesses………………………………………………</t>
  </si>
  <si>
    <t xml:space="preserve">  Total Support and Regulate Business……………………</t>
  </si>
  <si>
    <t xml:space="preserve">  Traffic Safety……………………………………………………</t>
  </si>
  <si>
    <t xml:space="preserve">  Transportation…………………………………………………</t>
  </si>
  <si>
    <t xml:space="preserve">  Total Transportation……………………………………..</t>
  </si>
  <si>
    <t xml:space="preserve">    Environmental Facilities Corporation…………………………………………………</t>
  </si>
  <si>
    <t xml:space="preserve"> Subtotal.............................................................................................………………</t>
  </si>
  <si>
    <t xml:space="preserve">SHORT-TERM INVESTMENT PORTFOLIO BALANCES   </t>
  </si>
  <si>
    <t>Note to users: This Excel file contains formulas and links.</t>
  </si>
  <si>
    <t xml:space="preserve">CAPITAL PROJECTS   </t>
  </si>
  <si>
    <t xml:space="preserve">PERSONAL INCOME TAX </t>
  </si>
  <si>
    <t>Commission of Quality of Care and Advocacy ………………………………………………………</t>
  </si>
  <si>
    <t>Commission of Quality of Care and Advocacy …………………………………………</t>
  </si>
  <si>
    <t>Commission of Quality of Care and Advocacy …………………………………………….</t>
  </si>
  <si>
    <t>Total Debt Service Funds Disbursements.......................................................</t>
  </si>
  <si>
    <t>COMPTROLLER'S ANNUAL REPORT TO THE LEGISLATURE ON STATE FUNDS - CASH BASIS OF ACCOUNTING</t>
  </si>
  <si>
    <t xml:space="preserve">TABLE OF CONTENTS   </t>
  </si>
  <si>
    <t>General Fund</t>
  </si>
  <si>
    <t>Special Revenue Funds - Federal</t>
  </si>
  <si>
    <t>Debt Service Funds</t>
  </si>
  <si>
    <t>Supplementary Schedules</t>
  </si>
  <si>
    <t>Schedule 1</t>
  </si>
  <si>
    <t>Governmental Funds - Schedule of Net Tax Receipts</t>
  </si>
  <si>
    <t>Schedule 2</t>
  </si>
  <si>
    <t xml:space="preserve">Governmental Funds - Combined Statement of Receipts and Other Financing Sources </t>
  </si>
  <si>
    <t>Schedule 2 Miscellaneous Receipts</t>
  </si>
  <si>
    <t>Schedule 3</t>
  </si>
  <si>
    <t>Schedule 4</t>
  </si>
  <si>
    <t xml:space="preserve">Governmental Funds - Combining Schedule of Tax Receipts </t>
  </si>
  <si>
    <t>Schedule 5</t>
  </si>
  <si>
    <t>Schedule 6</t>
  </si>
  <si>
    <t>Schedule 6 Supplemental</t>
  </si>
  <si>
    <t xml:space="preserve">Supplementary Schedules (continued)  </t>
  </si>
  <si>
    <t>Schedule 7</t>
  </si>
  <si>
    <t>Governmental Funds - Local Assistance Disbursements - by Program</t>
  </si>
  <si>
    <t>Statement of Appropriation Transactions (in Force):</t>
  </si>
  <si>
    <t>Schedule 8</t>
  </si>
  <si>
    <t>All Funds by Fund Type</t>
  </si>
  <si>
    <t>Schedule 9</t>
  </si>
  <si>
    <t>All Funds by Business Unit</t>
  </si>
  <si>
    <t>Schedule of Disbursements of Federal Awards:</t>
  </si>
  <si>
    <t>Schedule 10</t>
  </si>
  <si>
    <t>American Recovery and Reinvestment  Act of 2009</t>
  </si>
  <si>
    <t>Appropriated Loans Receivable:</t>
  </si>
  <si>
    <t>Schedule 11</t>
  </si>
  <si>
    <t>Summary of Appropriated Loans Receivable Transactions By Fund and Business Unit - Governmental Funds</t>
  </si>
  <si>
    <t>Schedule 12</t>
  </si>
  <si>
    <t>Summary of Appropriated Loans Receivable Transactions By Fund, Business Unit and Department - General Fund</t>
  </si>
  <si>
    <t>Schedule 13</t>
  </si>
  <si>
    <t>Summary of Appropriated Loans Receivable Transactions By Fund, Business Unit and Department - Special Revenue Funds</t>
  </si>
  <si>
    <t>Schedule 14</t>
  </si>
  <si>
    <t>Summary of Appropriated Loans Receivable Transactions By Fund, Business Unit and Department - Capital Projects Funds</t>
  </si>
  <si>
    <t>State Debt Activity:</t>
  </si>
  <si>
    <t>Schedule 15</t>
  </si>
  <si>
    <t>Statement of State General Obligation Debt Activity</t>
  </si>
  <si>
    <t>Schedule 16</t>
  </si>
  <si>
    <t>General Obligation Debt - Authorized, Issued and Outstanding</t>
  </si>
  <si>
    <t>Schedule 17</t>
  </si>
  <si>
    <t>Schedule 18</t>
  </si>
  <si>
    <t>Future General Obligation Debt Service Requirements Payable from Debt Service Funds</t>
  </si>
  <si>
    <t>Schedule 19</t>
  </si>
  <si>
    <t>Schedule 20</t>
  </si>
  <si>
    <t>Future Lease/Purchase and Contractual Obligation Requirements Payable from Debt Service Funds</t>
  </si>
  <si>
    <t>Schedule 21</t>
  </si>
  <si>
    <t>Combining Statements of Selected Departmental Disbursements:</t>
  </si>
  <si>
    <t>Schedule 22</t>
  </si>
  <si>
    <t>Schedule 23</t>
  </si>
  <si>
    <t>Special Revenue Funds - State</t>
  </si>
  <si>
    <t>Schedule 24</t>
  </si>
  <si>
    <t>Schedule 25</t>
  </si>
  <si>
    <t>Schedule 26</t>
  </si>
  <si>
    <t>Capital Projects Funds - State</t>
  </si>
  <si>
    <t>Schedule 27</t>
  </si>
  <si>
    <t>Capital Projects Funds - Federal</t>
  </si>
  <si>
    <t>Other Supplementary Schedules:</t>
  </si>
  <si>
    <t>Schedule 28</t>
  </si>
  <si>
    <t>Schedule 29</t>
  </si>
  <si>
    <t>Schedule 30</t>
  </si>
  <si>
    <t>Report of Investment Yields, Portfolio Balances and Interest Earnings</t>
  </si>
  <si>
    <t>Schedule 31</t>
  </si>
  <si>
    <t>Short-Term Investment Portfolio Balances</t>
  </si>
  <si>
    <t>Schedule 32</t>
  </si>
  <si>
    <t>Schedule 33</t>
  </si>
  <si>
    <t>Summary of Cash Advance Accounts by Business Unit and Department</t>
  </si>
  <si>
    <t>Appendix</t>
  </si>
  <si>
    <t>APPENDIX</t>
  </si>
  <si>
    <t>FUND STRUCTURE AND LIST OF JOINT CUSTODY FUNDS</t>
  </si>
  <si>
    <t>YEAR</t>
  </si>
  <si>
    <t>NUMBER</t>
  </si>
  <si>
    <t>FUND NAME</t>
  </si>
  <si>
    <t>CLASSIFICATION</t>
  </si>
  <si>
    <t>ESTABLISHED</t>
  </si>
  <si>
    <t>AUTHORIZATION</t>
  </si>
  <si>
    <t>10000-10049</t>
  </si>
  <si>
    <t>Local Assistance Account</t>
  </si>
  <si>
    <t>State Finance Law, §72 (2a)</t>
  </si>
  <si>
    <t>10050-10099</t>
  </si>
  <si>
    <t>State Operations Account</t>
  </si>
  <si>
    <t>State Finance Law, §72 (2b)</t>
  </si>
  <si>
    <t>10100-10149</t>
  </si>
  <si>
    <t xml:space="preserve">Tax Stabilization Reserve </t>
  </si>
  <si>
    <t>State Finance Law, §92</t>
  </si>
  <si>
    <t>10150-10199</t>
  </si>
  <si>
    <t>Contingency Reserve</t>
  </si>
  <si>
    <t xml:space="preserve">Laws of 1993, Chapter 60, §41 </t>
  </si>
  <si>
    <t>10200-10249</t>
  </si>
  <si>
    <t>Universal Pre-Kindergarten Reserve</t>
  </si>
  <si>
    <t>State Finance Law, §97-vvv</t>
  </si>
  <si>
    <t>10250-10299</t>
  </si>
  <si>
    <t>Community Projects</t>
  </si>
  <si>
    <t>State Finance Law, §99-d</t>
  </si>
  <si>
    <t>10300-10349</t>
  </si>
  <si>
    <t xml:space="preserve">Rainy Day Reserve </t>
  </si>
  <si>
    <t>State Finance Law, §92-cc</t>
  </si>
  <si>
    <t>10400-10449</t>
  </si>
  <si>
    <t>Refund Reserve Account</t>
  </si>
  <si>
    <t>State Finance Law, §71 and Tax Law §171-a</t>
  </si>
  <si>
    <t>10500-10549</t>
  </si>
  <si>
    <t>Fringe Benefit Escrow Account</t>
  </si>
  <si>
    <t>State Finance Law, §8-b, Civil Service Law §168</t>
  </si>
  <si>
    <t>10550-10599</t>
  </si>
  <si>
    <t>Tobacco Revenue Guarantee</t>
  </si>
  <si>
    <t>State Finance Law, §97-cccc</t>
  </si>
  <si>
    <t>20000-20099</t>
  </si>
  <si>
    <t>Mental Health Gifts and Donations</t>
  </si>
  <si>
    <t>Special Revenue - State</t>
  </si>
  <si>
    <t>Mental Hygiene Law, §7.29 and §13.29</t>
  </si>
  <si>
    <t>20100-20299</t>
  </si>
  <si>
    <t>Combined Expendable Trust</t>
  </si>
  <si>
    <t>State Finance Law, §71 and State Finance Law §11</t>
  </si>
  <si>
    <t>20300-20349</t>
  </si>
  <si>
    <t>New York Interest on Lawyer Account (IOLA)</t>
  </si>
  <si>
    <t>State Finance Law, §97-v</t>
  </si>
  <si>
    <t>20350-20399</t>
  </si>
  <si>
    <t xml:space="preserve">New York State Archives Partnership Trust </t>
  </si>
  <si>
    <t>Laws of 1992, Chapter 758, §7</t>
  </si>
  <si>
    <t>20400-20449</t>
  </si>
  <si>
    <t>Child Performer's Protection</t>
  </si>
  <si>
    <t>State Finance Law, §99-j</t>
  </si>
  <si>
    <t>20450-20499</t>
  </si>
  <si>
    <t xml:space="preserve">Tuition Reimbursement  </t>
  </si>
  <si>
    <t>State Finance Law, §97-hh</t>
  </si>
  <si>
    <t>20500-20549</t>
  </si>
  <si>
    <t>Local Government Records Management Improvement</t>
  </si>
  <si>
    <t>State Finance Law, §97-i</t>
  </si>
  <si>
    <t>20550-20599</t>
  </si>
  <si>
    <t>School Tax Relief</t>
  </si>
  <si>
    <t>State Finance Law, §97-rrr</t>
  </si>
  <si>
    <t>20600-20649</t>
  </si>
  <si>
    <t>Charter Schools Stimulus</t>
  </si>
  <si>
    <t>State Finance Law, §97-sss</t>
  </si>
  <si>
    <t>20650-20699</t>
  </si>
  <si>
    <t>Not-For-Profit Short-Term Revolving Loan</t>
  </si>
  <si>
    <t>State Finance Law, §97-jj</t>
  </si>
  <si>
    <t>20800-20849</t>
  </si>
  <si>
    <t>Health Care Reform Act Resources</t>
  </si>
  <si>
    <t>State Finance Law, §92-dd</t>
  </si>
  <si>
    <t>20850-20899</t>
  </si>
  <si>
    <t>Dedicated Mass Transportation Trust</t>
  </si>
  <si>
    <t>State Finance Law, §89-c</t>
  </si>
  <si>
    <t>20900-20949</t>
  </si>
  <si>
    <t>State Lottery</t>
  </si>
  <si>
    <t>State Finance Law, §92-c</t>
  </si>
  <si>
    <t>20950-20999</t>
  </si>
  <si>
    <t xml:space="preserve">Combined Student Loan </t>
  </si>
  <si>
    <t>State Finance Law, §71</t>
  </si>
  <si>
    <t>21000-21049</t>
  </si>
  <si>
    <t>Sewage Treatment Program Management and Administration</t>
  </si>
  <si>
    <t>State Finance Law, §97-1</t>
  </si>
  <si>
    <t>21050-21149</t>
  </si>
  <si>
    <t>ENCON Special Revenue</t>
  </si>
  <si>
    <t>21150-21199</t>
  </si>
  <si>
    <t xml:space="preserve">Conservation </t>
  </si>
  <si>
    <t>State Finance Law, §83</t>
  </si>
  <si>
    <t>21200-21249</t>
  </si>
  <si>
    <t>Environmental Protection and Oil Spill Compensation</t>
  </si>
  <si>
    <t>Navigation Law, §179</t>
  </si>
  <si>
    <t>21250-21299</t>
  </si>
  <si>
    <t>Training and Education Program on Occupational Safety and Health</t>
  </si>
  <si>
    <t>State Finance Law, §97-c</t>
  </si>
  <si>
    <t>21300-21349</t>
  </si>
  <si>
    <t>Lawyers' Fund For Client Protection</t>
  </si>
  <si>
    <t>State Finance Law, §97-t</t>
  </si>
  <si>
    <t>21350-21399</t>
  </si>
  <si>
    <t>Equipment Loan Fund for the Disabled</t>
  </si>
  <si>
    <t>Social Services Law, §326-b</t>
  </si>
  <si>
    <t>21400-21449</t>
  </si>
  <si>
    <t>Mass Transportation Operating Assistance</t>
  </si>
  <si>
    <t>State Finance Law, §88-a</t>
  </si>
  <si>
    <t>21450-21499</t>
  </si>
  <si>
    <t>Clean Air</t>
  </si>
  <si>
    <t>State Finance Law, §97-oo</t>
  </si>
  <si>
    <t>21500-21549</t>
  </si>
  <si>
    <t xml:space="preserve">New York State Infrastructure Trust </t>
  </si>
  <si>
    <t>State Finance Law, §88</t>
  </si>
  <si>
    <t>21550-21599</t>
  </si>
  <si>
    <t>Legislative Computer Services</t>
  </si>
  <si>
    <t>State Finance Law, §97-uu</t>
  </si>
  <si>
    <t>21600-21649</t>
  </si>
  <si>
    <t>Biodiversity Stewardship and Research</t>
  </si>
  <si>
    <t>21650-21699</t>
  </si>
  <si>
    <t>Combined Non-Expendable Trust</t>
  </si>
  <si>
    <t>21700-21749</t>
  </si>
  <si>
    <t>Winter Sports Education Trust</t>
  </si>
  <si>
    <t>Education Law, §495-a</t>
  </si>
  <si>
    <t>21750-21799</t>
  </si>
  <si>
    <t>Musical Instrument Revolving</t>
  </si>
  <si>
    <t>21850-21899</t>
  </si>
  <si>
    <t>Arts Capital Revolving</t>
  </si>
  <si>
    <t>21900-22499</t>
  </si>
  <si>
    <t>Miscellaneous State Special Revenue</t>
  </si>
  <si>
    <t>22500-22549</t>
  </si>
  <si>
    <t>Court Facilities Incentive Aid</t>
  </si>
  <si>
    <t>State Finance Law, §94</t>
  </si>
  <si>
    <t>22550-22599</t>
  </si>
  <si>
    <t>Employment Training</t>
  </si>
  <si>
    <t>22650-22699</t>
  </si>
  <si>
    <t>State University Income</t>
  </si>
  <si>
    <t>Education Law, §355 (4)</t>
  </si>
  <si>
    <t>22700-22749</t>
  </si>
  <si>
    <t>Chemical Dependence Service</t>
  </si>
  <si>
    <t>State Finance Law, §97-w</t>
  </si>
  <si>
    <t>22750-22799</t>
  </si>
  <si>
    <t>Lake George Park Trust</t>
  </si>
  <si>
    <t>State Finance Law, §97-h</t>
  </si>
  <si>
    <t>22800-22849</t>
  </si>
  <si>
    <t>State Finance Law, §89-d and §97-mm</t>
  </si>
  <si>
    <t>22850-22899</t>
  </si>
  <si>
    <t xml:space="preserve">New York Great Lakes Protection </t>
  </si>
  <si>
    <t>State Finance Law, §97-ee</t>
  </si>
  <si>
    <t>22900-22949</t>
  </si>
  <si>
    <t>Federal Revenue Maximization Contract</t>
  </si>
  <si>
    <t>State Finance Law, §97-ttt</t>
  </si>
  <si>
    <t>22950-22999</t>
  </si>
  <si>
    <t>Housing Development</t>
  </si>
  <si>
    <t xml:space="preserve">Private Housing Finance Law, §574 </t>
  </si>
  <si>
    <t>23000-23049</t>
  </si>
  <si>
    <t>NYS DOT Highway Safety Program</t>
  </si>
  <si>
    <t>State Finance Law, §90</t>
  </si>
  <si>
    <t>23050-23099</t>
  </si>
  <si>
    <t>Vocational Rehabilitation</t>
  </si>
  <si>
    <t>23100-23149</t>
  </si>
  <si>
    <t>Drinking Water Program Management and Administration</t>
  </si>
  <si>
    <t>State Finance Law, §97-ddd</t>
  </si>
  <si>
    <t>23150-23199</t>
  </si>
  <si>
    <t>New York City County Clerks' Operations Offset</t>
  </si>
  <si>
    <t>State Finance Law, §94-a</t>
  </si>
  <si>
    <t>23200-23249</t>
  </si>
  <si>
    <t>Judiciary Data Processing Offset</t>
  </si>
  <si>
    <t>State Finance Law, §94-b</t>
  </si>
  <si>
    <t>23250-23449</t>
  </si>
  <si>
    <t>City University Tuition Reimbursement (CUTRA)</t>
  </si>
  <si>
    <t>23500-23549</t>
  </si>
  <si>
    <t>US Olympic Committee/Lake Placid Olympic Training</t>
  </si>
  <si>
    <t>State Finance Law, §84</t>
  </si>
  <si>
    <t>23550-23599</t>
  </si>
  <si>
    <t xml:space="preserve">Indigent Legal Services </t>
  </si>
  <si>
    <t>23600-23649</t>
  </si>
  <si>
    <t>Unemployment Insurance Interest and Penalty</t>
  </si>
  <si>
    <t>Labor Law, §552</t>
  </si>
  <si>
    <t>23650-23699</t>
  </si>
  <si>
    <t>MTA Financial Assistance</t>
  </si>
  <si>
    <t>State Finance Law, §92-ff</t>
  </si>
  <si>
    <t>State Finance Law, §97-nnnn</t>
  </si>
  <si>
    <t>Federal USDA/Food and Nutrition Services</t>
  </si>
  <si>
    <t>Special Revenue - Federal</t>
  </si>
  <si>
    <t>Federal Health and Human Services</t>
  </si>
  <si>
    <t xml:space="preserve">Federal Education </t>
  </si>
  <si>
    <t>Federal Miscellaneous Operating Grants</t>
  </si>
  <si>
    <t>Unemployment Insurance Administration</t>
  </si>
  <si>
    <t>25950-25999</t>
  </si>
  <si>
    <t>Unemployment Insurance Occupational Training</t>
  </si>
  <si>
    <t>Federal Employment and Training Grants</t>
  </si>
  <si>
    <t>30000-30049</t>
  </si>
  <si>
    <t xml:space="preserve">State Capital Projects </t>
  </si>
  <si>
    <t>Capital Projects - State</t>
  </si>
  <si>
    <t>State Finance Law, §93</t>
  </si>
  <si>
    <t>30050-30099</t>
  </si>
  <si>
    <t>Dedicated Highway and Bridge Trust</t>
  </si>
  <si>
    <t>State Finance Law, §89-b</t>
  </si>
  <si>
    <t>30100-30299</t>
  </si>
  <si>
    <t>State University Residence Halls Rehabilitation and Repair</t>
  </si>
  <si>
    <t>30300-30349</t>
  </si>
  <si>
    <t>New York State Canal System Development</t>
  </si>
  <si>
    <t>State Finance Law, §92-u</t>
  </si>
  <si>
    <t>30350-30399</t>
  </si>
  <si>
    <t>State Park Infrastructure</t>
  </si>
  <si>
    <t>State Finance Law, §97-mm</t>
  </si>
  <si>
    <t>30400-30449</t>
  </si>
  <si>
    <t>Passenger Facility Charge</t>
  </si>
  <si>
    <t>State Finance Law, §90-a</t>
  </si>
  <si>
    <t>30450-30499</t>
  </si>
  <si>
    <t>Environmental Protection</t>
  </si>
  <si>
    <t>State Finance Law, §92-s</t>
  </si>
  <si>
    <t>30500-30549</t>
  </si>
  <si>
    <t>Clean Water/Clean Air Implementation</t>
  </si>
  <si>
    <t>State Finance Law, §97-eee</t>
  </si>
  <si>
    <t>30600-30609</t>
  </si>
  <si>
    <t>Energy Conservation Through Improved Transportation Bond</t>
  </si>
  <si>
    <t>State Finance Law, §57 (5) and §76 (2) and §76 (3)</t>
  </si>
  <si>
    <t>30610-30619</t>
  </si>
  <si>
    <t>Park and Recreation Land Acquisition Bond</t>
  </si>
  <si>
    <t>State Finance Law, §57 (5)</t>
  </si>
  <si>
    <t>30620-30629</t>
  </si>
  <si>
    <t>Pure Waters Bond</t>
  </si>
  <si>
    <t>30630-30639</t>
  </si>
  <si>
    <t>Transportation Capital Facilities Bond</t>
  </si>
  <si>
    <t>30640-30649</t>
  </si>
  <si>
    <t>Environmental Quality Protection Bond Act (1972)</t>
  </si>
  <si>
    <t>State Finance Law, §97-a</t>
  </si>
  <si>
    <t>30650-30659</t>
  </si>
  <si>
    <t>Rebuild and Renew New York Transportation Bond</t>
  </si>
  <si>
    <t>State Finance Law, §97-eeee</t>
  </si>
  <si>
    <t>30660-30669</t>
  </si>
  <si>
    <t>Transportation Infrastructure Renewal Bond</t>
  </si>
  <si>
    <t>State Finance Law, §74</t>
  </si>
  <si>
    <t>30670-30679</t>
  </si>
  <si>
    <t>Environmental Quality Bond Act (1986)</t>
  </si>
  <si>
    <t>State Finance Law, §97-d</t>
  </si>
  <si>
    <t>30680-30689</t>
  </si>
  <si>
    <t>Accelerated Capacity and Transportation Improvements Bond</t>
  </si>
  <si>
    <t>State Finance Law, §77</t>
  </si>
  <si>
    <t>30690-30699</t>
  </si>
  <si>
    <t>Clean Water/Clean Air Bond</t>
  </si>
  <si>
    <t>State Finance Law, §97-aaa</t>
  </si>
  <si>
    <t>State Housing Bond</t>
  </si>
  <si>
    <t>State Finance Law, §60 (5)</t>
  </si>
  <si>
    <t>30750-30799</t>
  </si>
  <si>
    <t>Outdoor Recreation Development Bond</t>
  </si>
  <si>
    <t>30900-30949</t>
  </si>
  <si>
    <t>Rail Preservation and Development Bond</t>
  </si>
  <si>
    <t>State Finance Law, §76</t>
  </si>
  <si>
    <t>Federal Capital Projects</t>
  </si>
  <si>
    <t>Capital Projects - Federal</t>
  </si>
  <si>
    <t>31450-31499</t>
  </si>
  <si>
    <t>Forest Preserve Expansion</t>
  </si>
  <si>
    <t>State Finance Law, §97-e</t>
  </si>
  <si>
    <t>31500-31549</t>
  </si>
  <si>
    <t>Hazardous Waste Remedial</t>
  </si>
  <si>
    <t>State Finance Law, §97-b</t>
  </si>
  <si>
    <t>31650-31699</t>
  </si>
  <si>
    <t>Suburban Transportation</t>
  </si>
  <si>
    <t>State Finance Law, §88-b</t>
  </si>
  <si>
    <t>31700-31749</t>
  </si>
  <si>
    <t xml:space="preserve">Division For Youth Facilities Improvement </t>
  </si>
  <si>
    <t>State Finance Law, §97-gg</t>
  </si>
  <si>
    <t>31800-31849</t>
  </si>
  <si>
    <t xml:space="preserve">Housing Assistance </t>
  </si>
  <si>
    <t>State Finance Law, §92-q</t>
  </si>
  <si>
    <t>31850-31899</t>
  </si>
  <si>
    <t xml:space="preserve">Housing Program </t>
  </si>
  <si>
    <t>31900-31949</t>
  </si>
  <si>
    <t>Natural Resource Damages</t>
  </si>
  <si>
    <t xml:space="preserve">State Finance Law, §71 </t>
  </si>
  <si>
    <t>31950-31999</t>
  </si>
  <si>
    <t>Department of Transportation Engineering Services</t>
  </si>
  <si>
    <t>32200-32249</t>
  </si>
  <si>
    <t>Miscellaneous Capital Projects</t>
  </si>
  <si>
    <t>32250-32299</t>
  </si>
  <si>
    <t>City University of New York Capital Projects</t>
  </si>
  <si>
    <t>State Finance Law, §71 and Education Law §377</t>
  </si>
  <si>
    <t>32300-32349</t>
  </si>
  <si>
    <t xml:space="preserve">Mental Hygiene Facilities Capital Improvement </t>
  </si>
  <si>
    <t>32350-32399</t>
  </si>
  <si>
    <t xml:space="preserve">Correctional Facilities Capital Improvement </t>
  </si>
  <si>
    <t>32400-32999</t>
  </si>
  <si>
    <t>State University Capital Projects</t>
  </si>
  <si>
    <t>33000-33049</t>
  </si>
  <si>
    <t>State Finance Law, §93-a</t>
  </si>
  <si>
    <t>40000-40049</t>
  </si>
  <si>
    <t>Debt Reduction Reserve</t>
  </si>
  <si>
    <t>40100-40149</t>
  </si>
  <si>
    <t>Mental Health Services</t>
  </si>
  <si>
    <t>State Finance Law, §97-f</t>
  </si>
  <si>
    <t>40150-40199</t>
  </si>
  <si>
    <t>General Debt Service</t>
  </si>
  <si>
    <t>40250-40299</t>
  </si>
  <si>
    <t xml:space="preserve">Housing Debt </t>
  </si>
  <si>
    <t>State Finance Law, §97</t>
  </si>
  <si>
    <t>40300-40349</t>
  </si>
  <si>
    <t>Department of Health Income</t>
  </si>
  <si>
    <t>Public Health Law, §409</t>
  </si>
  <si>
    <t>40350-40399</t>
  </si>
  <si>
    <t>State University Dormitory Income</t>
  </si>
  <si>
    <t>40400-40449</t>
  </si>
  <si>
    <t>Clean Water/Clean Air</t>
  </si>
  <si>
    <t>State Finance Law, §97-bbb</t>
  </si>
  <si>
    <t>40450-40499</t>
  </si>
  <si>
    <t xml:space="preserve">Local Government Assistance Tax </t>
  </si>
  <si>
    <t>State Finance Law, §92-r</t>
  </si>
  <si>
    <t>50000-50049</t>
  </si>
  <si>
    <t>Youth Commissary</t>
  </si>
  <si>
    <t>Enterprise</t>
  </si>
  <si>
    <t>Executive Law, §517</t>
  </si>
  <si>
    <t>50050-50099</t>
  </si>
  <si>
    <t>State Exposition Special</t>
  </si>
  <si>
    <t>50100-50299</t>
  </si>
  <si>
    <t>Correctional Services Commissary</t>
  </si>
  <si>
    <t>Correction Law, §26</t>
  </si>
  <si>
    <t>50300-50399</t>
  </si>
  <si>
    <t>Agencies Enterprise</t>
  </si>
  <si>
    <t>50400-50449</t>
  </si>
  <si>
    <t>Sheltered Workshop</t>
  </si>
  <si>
    <t>50450-50499</t>
  </si>
  <si>
    <t xml:space="preserve">Patient Workshop </t>
  </si>
  <si>
    <t>50500-50599</t>
  </si>
  <si>
    <t>Mental Hygiene Community Stores</t>
  </si>
  <si>
    <t>50650-50699</t>
  </si>
  <si>
    <t>Unemployment Insurance Benefit</t>
  </si>
  <si>
    <t>Labor Law, §550</t>
  </si>
  <si>
    <t>55000-55049</t>
  </si>
  <si>
    <t>Centralized Services</t>
  </si>
  <si>
    <t>Internal Service</t>
  </si>
  <si>
    <t>State Finance Law, §97-g</t>
  </si>
  <si>
    <t>55050-55099</t>
  </si>
  <si>
    <t xml:space="preserve">Agency Internal Service </t>
  </si>
  <si>
    <t>55100-55149</t>
  </si>
  <si>
    <t>Mental Hygiene Revolving</t>
  </si>
  <si>
    <t>55150-55199</t>
  </si>
  <si>
    <t>Youth Vocational Education</t>
  </si>
  <si>
    <t>Executive Law, §513</t>
  </si>
  <si>
    <t>55200-55249</t>
  </si>
  <si>
    <t>Joint Labor and Management Administration</t>
  </si>
  <si>
    <t>55250-55299</t>
  </si>
  <si>
    <t>Audit and Control Revolving</t>
  </si>
  <si>
    <t>55300-55349</t>
  </si>
  <si>
    <t>Health Insurance Revolving</t>
  </si>
  <si>
    <t>55350-55399</t>
  </si>
  <si>
    <t>Correctional Industries Revolving</t>
  </si>
  <si>
    <t>60050-60149</t>
  </si>
  <si>
    <t>School Capital Facilities Financing Reserve</t>
  </si>
  <si>
    <t>Agency</t>
  </si>
  <si>
    <t>Education Law, §407-a and §407-b</t>
  </si>
  <si>
    <t>60150-60199</t>
  </si>
  <si>
    <t>Child Performer's Holding</t>
  </si>
  <si>
    <t>State Finance Law, §99-k</t>
  </si>
  <si>
    <t>60200-60249</t>
  </si>
  <si>
    <t>Employees Health Insurance</t>
  </si>
  <si>
    <t>Civil Service Law, §167 (6)</t>
  </si>
  <si>
    <t>60250-60299</t>
  </si>
  <si>
    <t>Social Security Contribution</t>
  </si>
  <si>
    <t>60300-60399</t>
  </si>
  <si>
    <t xml:space="preserve">Employee Payroll Withholding </t>
  </si>
  <si>
    <t>60400-60449</t>
  </si>
  <si>
    <t>Employees Dental Insurance</t>
  </si>
  <si>
    <t>60450-60499</t>
  </si>
  <si>
    <t>Management Confidential Group Insurance</t>
  </si>
  <si>
    <t>60500-60549</t>
  </si>
  <si>
    <t xml:space="preserve">Lottery Prize </t>
  </si>
  <si>
    <t>Tax Law, §1612</t>
  </si>
  <si>
    <t>60550-60599</t>
  </si>
  <si>
    <t>Health Insurance Reserve Receipts</t>
  </si>
  <si>
    <t>State Finance Law, §99-c (3)</t>
  </si>
  <si>
    <t>60600-60799</t>
  </si>
  <si>
    <t>Miscellaneous New York State Agency</t>
  </si>
  <si>
    <t>60800-60849</t>
  </si>
  <si>
    <t>Elderly Pharmaceutical Insurance Coverage (EPIC) Escrow</t>
  </si>
  <si>
    <t>60850-60899</t>
  </si>
  <si>
    <t>CUNY Senior College Operating</t>
  </si>
  <si>
    <t>Education Law, §6221</t>
  </si>
  <si>
    <t>60900-60949</t>
  </si>
  <si>
    <t>Medicaid Management Information System (MMIS) Escrow</t>
  </si>
  <si>
    <t>Social Services Law, §367-b</t>
  </si>
  <si>
    <t>60950-60999</t>
  </si>
  <si>
    <t>Special Education</t>
  </si>
  <si>
    <t>Civil Service Law, §154-b, §154-c, and Executive Law §227-a (3)</t>
  </si>
  <si>
    <t>61000-61099</t>
  </si>
  <si>
    <t>State University of New York Revenue Collection</t>
  </si>
  <si>
    <t>61100-61999</t>
  </si>
  <si>
    <t>State University Federal Direct Lending Program</t>
  </si>
  <si>
    <t>62000-62049</t>
  </si>
  <si>
    <t>SSI SSP Payment</t>
  </si>
  <si>
    <t>65000-65049</t>
  </si>
  <si>
    <t>Common Retirement Administration</t>
  </si>
  <si>
    <t>Pension Trust</t>
  </si>
  <si>
    <t>Retirement and Social Security Law, §422</t>
  </si>
  <si>
    <t>66000-66049</t>
  </si>
  <si>
    <t xml:space="preserve">Agriculture Producers' Security </t>
  </si>
  <si>
    <t>Private Purpose Trust</t>
  </si>
  <si>
    <t>Agriculture and Markets Law, §250</t>
  </si>
  <si>
    <t>66050-66099</t>
  </si>
  <si>
    <t>Milk Producers' Security</t>
  </si>
  <si>
    <t>Agriculture and Markets Law, §258-b (4) (a)</t>
  </si>
  <si>
    <t>FISCAL YEAR ENDED MARCH 31, 2015</t>
  </si>
  <si>
    <t xml:space="preserve"> 2014-15</t>
  </si>
  <si>
    <t xml:space="preserve">FISCAL YEAR ENDED MARCH 31, 2015   </t>
  </si>
  <si>
    <t>Governmental Funds - Schedule of Tax Receipts: Fiscal Years 2005-06 thru 2014-15</t>
  </si>
  <si>
    <t>Governmental Funds - State Tax Receipts per Capita: Fiscal Years 2005-06 thru 2014-15</t>
  </si>
  <si>
    <t>Governmental Funds - Schedule of Receipts, Disbursements and Other Financing Sources (Uses):  Fiscal Years 2005-06 thru 2014-15</t>
  </si>
  <si>
    <t>Fiscal Years 2005-06 thru 2014-15</t>
  </si>
  <si>
    <t>General Obligation Debt - Principal and Interest Payments: Fiscal Years 2005-06 thru 2014-15</t>
  </si>
  <si>
    <t>Short-Term Investment Pool: Fiscal Years 2005-06 thru 2014-15</t>
  </si>
  <si>
    <t>Temporary Loans Outstanding: Fiscal Years 2005-06 thru 2014-15</t>
  </si>
  <si>
    <t>Temporary Loans Outstanding as of March 31, 2015</t>
  </si>
  <si>
    <t>2014-15</t>
  </si>
  <si>
    <t>APRIL 1, 2014</t>
  </si>
  <si>
    <t>23700-23749</t>
  </si>
  <si>
    <t>FISCAL YEARS 2005-06 THRU 2014-15</t>
  </si>
  <si>
    <t xml:space="preserve">                             STATE OF NEW YORK</t>
  </si>
  <si>
    <t>THOMAS P. DiNAPOLI</t>
  </si>
  <si>
    <t xml:space="preserve">                               OFFICE OF OPERATIONS  </t>
  </si>
  <si>
    <t>STATE COMPTROLLER</t>
  </si>
  <si>
    <t xml:space="preserve">DIVISION OF PAYROLL, ACCOUNTING AND REVENUE SERVICES    </t>
  </si>
  <si>
    <t xml:space="preserve">BUREAU OF FINANCIAL REPORTING AND OIL SPILL REMEDIATION   </t>
  </si>
  <si>
    <t>Statewide Financial System...........................................................................................</t>
  </si>
  <si>
    <t xml:space="preserve">      2015…………………………………………………………………….</t>
  </si>
  <si>
    <t xml:space="preserve">       be repaid within six years in at least three equal annual installments.  As of March 31, 2015, there are no loans outstanding.   </t>
  </si>
  <si>
    <t>MARCH 31, 2015</t>
  </si>
  <si>
    <t>(**) Includes March 2015 Refunding Bonds as follows: Refunded $198,375,000 and Refunding $181,030,000 resulting in a decrease in debt outstanding.</t>
  </si>
  <si>
    <t xml:space="preserve">         DASNY Revenue Bond…………………………………………..</t>
  </si>
  <si>
    <t xml:space="preserve">         UDC Revenue Bond………………………………………….….</t>
  </si>
  <si>
    <t>FISCAL YEARS 1945-46 THRU 2014-15</t>
  </si>
  <si>
    <t xml:space="preserve">FISCAL YEAR ENDED MARCH 31, 2015  </t>
  </si>
  <si>
    <t>CHANGE FROM 2005-06 TO 2014-15</t>
  </si>
  <si>
    <t>Temporary Loans are authorized pursuant to Subdivision 5 of Section 4 of the State Finance Law and Chapter 55, Part I, Section 1 and 1A, of the Laws of 2014-15. These loans represent authorizations made by the Legislature to allow certain funds/accounts to make appropriated payments regardless of the fund (cash) balance. Such loans are made from the State's Short-Term Investment Pool (STIP) and are intended to satisfy temporary cash shortfalls whenever scheduled disbursements exceed available revenues during the fiscal year. Generally, temporary loans are repaid from the first cash receipts of the fund or account.  In some cases, actual revenues are not sufficient to repay all loans made to the fund or account and a transfer from the General Fund "Repayment of Receivables" appropriation is approved by the Budget Director.</t>
  </si>
  <si>
    <t xml:space="preserve">Temporary Loans are authorized pursuant to Subdivision 5 of Section 4 of the State Finance Law and Chapter 55, Part I, Section 1 and 1A, of the Laws of 2014-15. The loans represent authorizations made by the Legislature to allow certain funds to make appropriated payments regardless of the fund (cash) balance. Such loans are made from the State's Short-Term Investment Pool (STIP) and are intended to satisfy temporary cash shortfalls whenever scheduled disbursements exceed available revenues during the fiscal year. Generally, temporary loans are repaid from the first cash receipts of the fund.  In some cases, actual revenues are not sufficient to repay all loans made to the fund and a transfer from the General Fund "Repayment of Receivables" appropriation is approved by the Budget Director. </t>
  </si>
  <si>
    <t>AS OF MARCH 31, 2015</t>
  </si>
  <si>
    <t xml:space="preserve"> MARCH 31, 2015</t>
  </si>
  <si>
    <t>2014-2015 MONTHLY RESULTS</t>
  </si>
  <si>
    <r>
      <t xml:space="preserve">     Improvements of the Nineties (ACTION)</t>
    </r>
    <r>
      <rPr>
        <sz val="12"/>
        <rFont val="Arial"/>
        <family val="2"/>
      </rPr>
      <t>............................</t>
    </r>
  </si>
  <si>
    <r>
      <t>Higher Education Facilities</t>
    </r>
    <r>
      <rPr>
        <sz val="12"/>
        <rFont val="Arial"/>
        <family val="2"/>
      </rPr>
      <t>....................................................................................................................................</t>
    </r>
  </si>
  <si>
    <r>
      <t>Outdoor Recreation Development</t>
    </r>
    <r>
      <rPr>
        <sz val="12"/>
        <rFont val="Arial"/>
        <family val="2"/>
      </rPr>
      <t>....................................................................................................................................</t>
    </r>
  </si>
  <si>
    <r>
      <t>Park and Recreation Land Acquisition</t>
    </r>
    <r>
      <rPr>
        <sz val="12"/>
        <rFont val="Arial"/>
        <family val="2"/>
      </rPr>
      <t>....................................................................................................................................</t>
    </r>
  </si>
  <si>
    <r>
      <t>Pure Waters</t>
    </r>
    <r>
      <rPr>
        <sz val="12"/>
        <rFont val="Arial"/>
        <family val="2"/>
      </rPr>
      <t>....................................................................................................................................</t>
    </r>
  </si>
  <si>
    <r>
      <t>Rail Preservation</t>
    </r>
    <r>
      <rPr>
        <sz val="12"/>
        <rFont val="Arial"/>
        <family val="2"/>
      </rPr>
      <t>....................................................................................................................................</t>
    </r>
  </si>
  <si>
    <r>
      <t>TOTAL FUTURE DEBT SERVICE REQUIREMENTS</t>
    </r>
    <r>
      <rPr>
        <sz val="12"/>
        <rFont val="Arial"/>
        <family val="2"/>
      </rPr>
      <t>................</t>
    </r>
  </si>
  <si>
    <r>
      <t xml:space="preserve">     Improvements of the Nineties (ACTION)</t>
    </r>
    <r>
      <rPr>
        <sz val="12"/>
        <rFont val="Arial"/>
        <family val="2"/>
      </rPr>
      <t>...................................................................................................................................</t>
    </r>
  </si>
  <si>
    <r>
      <t>TOTAL FUTURE DEBT SERVICE REQUIREMENTS</t>
    </r>
    <r>
      <rPr>
        <sz val="12"/>
        <rFont val="Arial"/>
        <family val="2"/>
      </rPr>
      <t>................................................................................................................</t>
    </r>
  </si>
  <si>
    <t xml:space="preserve">      branches in areas where there is a demonstrated need for banking services.  Actual earnings are increased by $401,110 to include earnings of the Linked Deposit </t>
  </si>
  <si>
    <t xml:space="preserve">     change in market conditions over the past year, actual earnings are increased by $401,110 due to the effect of the Linked Deposit and Banking Development District programs.</t>
  </si>
  <si>
    <t xml:space="preserve">FISCAL YEARS 2005-06 THRU 2014-15    </t>
  </si>
  <si>
    <t>PERSONAL INCOME TAX:</t>
  </si>
  <si>
    <t>State Finance Law, §97-z</t>
  </si>
  <si>
    <t>23750-23799</t>
  </si>
  <si>
    <t>State Finance Law, §89-h</t>
  </si>
  <si>
    <t>Labor Law, §551, §552-a, §552-b and §530</t>
  </si>
  <si>
    <t>30700-30709</t>
  </si>
  <si>
    <t>30710-30719</t>
  </si>
  <si>
    <t>Smart Schools Bond</t>
  </si>
  <si>
    <t>State Finance Law, §97-oooo</t>
  </si>
  <si>
    <t>Agriculture and Markets Law, §31-c</t>
  </si>
  <si>
    <t>Mental Hygiene Law, §7.27 (c) and §13.27 (c)</t>
  </si>
  <si>
    <t>Retirement and Social Security Law, §134 and §141</t>
  </si>
  <si>
    <t>SCHEDULE OF DISBURSEMENTS OF FEDERAL AWARDS</t>
  </si>
  <si>
    <t>AMERICAN RECOVERY AND REINVESTMENT ACT OF 2009</t>
  </si>
  <si>
    <t xml:space="preserve">    Thruway Authority………………………………………………………………….</t>
  </si>
  <si>
    <t>PRINCIPAL (**)</t>
  </si>
  <si>
    <t>Beginning Fund Balances..................................................................</t>
  </si>
  <si>
    <t>(*) See Accompanying Footnotes</t>
  </si>
  <si>
    <t>Justice Center for the Protection of People with Special Needs ………………………………………………………………</t>
  </si>
  <si>
    <t>Energy and Environment</t>
  </si>
  <si>
    <t>Health and Social Services</t>
  </si>
  <si>
    <t>Housing</t>
  </si>
  <si>
    <t>Labor</t>
  </si>
  <si>
    <t>Public Protection</t>
  </si>
  <si>
    <t xml:space="preserve">REQUIREMENTS PAYABLE FROM DEBT SERVICE FUNDS (*)           </t>
  </si>
  <si>
    <t xml:space="preserve">REQUIREMENTS PAYABLE FROM DEBT SERVICE FUNDS (*)        </t>
  </si>
  <si>
    <t>FISCAL YEARS 2008-09 THRU 2014-15</t>
  </si>
  <si>
    <t>2014 LEGISLATURE</t>
  </si>
  <si>
    <t>2014 LEGISLATIVE</t>
  </si>
  <si>
    <t xml:space="preserve">    TOTAL INTERNAL SERVICE.........................................................................</t>
  </si>
  <si>
    <t>Governmental Funds - State Operating Funds - Schedule of Receipts, Disbursements and Other Financing Sources (Uses):</t>
  </si>
  <si>
    <t xml:space="preserve">   Environmental Conservation .................................................................................................................................</t>
  </si>
  <si>
    <t>TOTAL GOVERNMENTAL FUNDS .........................................................................................................................</t>
  </si>
  <si>
    <t>TOTAL CAPITAL PROJECTS FUNDS .....................................................................................................................................................</t>
  </si>
  <si>
    <t xml:space="preserve">                TOTAL STATE CAPITAL PROJECTS FUND .................................................................................................................</t>
  </si>
  <si>
    <t>FEDERAL FUNDS……………………………………………………………………………………………………………</t>
  </si>
  <si>
    <t>ENTERPRISE FUNDS……………………………………………………………………………………………………………</t>
  </si>
  <si>
    <t>INTERNAL SERVICE FUNDS……………………………………………………………………………………………………………</t>
  </si>
  <si>
    <t>CAPITAL AND BOND REIMBURSABLE FUNDS……………………………………………………………………………………………………………</t>
  </si>
  <si>
    <t>TUITION REIMBURSEMENT ACCOUNT………………………………………………………………………………………….</t>
  </si>
  <si>
    <t>VOCATIONAL SCHOOL SUPERVISION………………………………………………………………………………………….</t>
  </si>
  <si>
    <t>LOCAL GOVERNMENT RECORDS MANAGEMENT………………………………………………………………………………………….</t>
  </si>
  <si>
    <t>CHILD HEALTH INSURANCE………………………………………………………………………………………….</t>
  </si>
  <si>
    <t>HOSPITAL BASED GRANTS PROGRAM………………………………………………………………………………………….</t>
  </si>
  <si>
    <t>EPIC PREMIUM ACCOUNT………………………………………………………………………………………….</t>
  </si>
  <si>
    <t>LOTTERY-EDUCATION………………………………………………………………………………………….</t>
  </si>
  <si>
    <t>VLT EDUCATION………………………………………………………………………………………….</t>
  </si>
  <si>
    <t>ENVIR FACILITIES CORPORATE ADMINISTRATION ACCOUNT………………………………………………………………………………………….</t>
  </si>
  <si>
    <t>ENCON ADMINISTRATION ACCOUNT………………………………………………………………………………………….</t>
  </si>
  <si>
    <t>WASTE MANAGEMENT AND RECYCLE………………………………………………………………………………………….</t>
  </si>
  <si>
    <t>HAZARDOUS BULK STORAGE ACCOUNT………………………………………………………………………………………….</t>
  </si>
  <si>
    <t>FEDERAL GRANTS INDIRECT COST RECOVERY ACCOUNT………………………………………………………………………………………….</t>
  </si>
  <si>
    <t>ENCON -  LOW LEVEL RADIOACTIVE WASTE SITING………………………………………………………………………………………….</t>
  </si>
  <si>
    <t>ENCON -  RECREATION ACCOUNT………………………………………………………………………………………….</t>
  </si>
  <si>
    <t>PUBLIC SAFETY RECOVERY ACCOUNT………………………………………………………………………………………….</t>
  </si>
  <si>
    <t>ENCON CONSERVATIONIST MAGAZINE ACCOUNT………………………………………………………………………………………….</t>
  </si>
  <si>
    <t>ENVIRONMENTAL REGULATORY ACCOUNT………………………………………………………………………………………….</t>
  </si>
  <si>
    <t>MINED LAND RECLAMATION ACCOUNT………………………………………………………………………………………….</t>
  </si>
  <si>
    <t>NATURAL RESOURCES ACCOUNT………………………………………………………………………………………….</t>
  </si>
  <si>
    <t>GREAT LAKES RESTORATION INITIATIVE………………………………………………………………………………………….</t>
  </si>
  <si>
    <t>AUDIT AND CONTROL OIL SPILL………………………………………………………………………………………….</t>
  </si>
  <si>
    <t>HEALTH DEPARTMENT OIL SPILL………………………………………………………………………………………….</t>
  </si>
  <si>
    <t>DEPT OF ENVIRONMENTAL CONSERVATION OIL SPILL………………………………………………………………………………………….</t>
  </si>
  <si>
    <t>OIL SPILL COMPENSATION………………………………………………………………………………………….</t>
  </si>
  <si>
    <t>LICENSE FEE SURCHARGES………………………………………………………………………………………….</t>
  </si>
  <si>
    <t>PUBLIC TRANSPORTATION SYSTEMS………………………………………………………………………………………….</t>
  </si>
  <si>
    <t>METROPOLITAN MASS TRANSPORTATION………………………………………………………………………………………….</t>
  </si>
  <si>
    <t>OPERATING PERMIT PROGRAM………………………………………………………………………………………….</t>
  </si>
  <si>
    <t>MOBILE SOURCE ACCOUNT………………………………………………………………………………………….</t>
  </si>
  <si>
    <t>OPWDD PROVIDER OF SERVICE………………………………………………………………………………………….</t>
  </si>
  <si>
    <t>MENTAL HYGIENE PROGRAM………………………………………………………………………………………….</t>
  </si>
  <si>
    <t>MENTAL HYGIENE PATIENT INCOME ACCOUNT………………………………………………………………………………………….</t>
  </si>
  <si>
    <t>FINANCIAL CONTROL BOARD ACCOUNT………………………………………………………………………………………….</t>
  </si>
  <si>
    <t>RACING REGULATION ACCOUNT………………………………………………………………………………………….</t>
  </si>
  <si>
    <t>NY METROPOLITAN TRANSPORTATION COUNCIL………………………………………………………………………………………….</t>
  </si>
  <si>
    <t>CYBER SECURITY UPGRADE………………………………………………………………………………………….</t>
  </si>
  <si>
    <t>STATE UNIVERSITY DORMITORY INCOME REIMBURSEMENTS ACCT………………………………………………………………………………………….</t>
  </si>
  <si>
    <t>ENERGY RESEARCH ACCOUNT………………………………………………………………………………………….</t>
  </si>
  <si>
    <t>CRIMINAL JUSTICE IMPROVEMENT………………………………………………………………………………………….</t>
  </si>
  <si>
    <t>FINGERPRINT IDENTIFICATION AND TECHNOLOGY ACCOUNT………………………………………………………………………………………….</t>
  </si>
  <si>
    <t>ENVIRONMENTAL LABORATORY REFERENCE FEE ACCOUNT………………………………………………………………………………………….</t>
  </si>
  <si>
    <t>CLINICAL LABORATORY FEE REFERENCE ACCOUNT………………………………………………………………………………………….</t>
  </si>
  <si>
    <t>PUBLIC EMPLOYEE RELATIONS BOARD………………………………………………………………………………………….</t>
  </si>
  <si>
    <t>INDIRECT COST RECOVERY………………………………………………………………………………………….</t>
  </si>
  <si>
    <t>HIGH SCHOOL EQUIVALENCY PROGRAM………………………………………………………………………………………….</t>
  </si>
  <si>
    <t>MULTI -  AGENCY TRAINING ACCOUNT ………………………………………………………………………………………….</t>
  </si>
  <si>
    <t>BELL JAR COLLECTION ACCOUNT………………………………………………………………………………………….</t>
  </si>
  <si>
    <t>INDUSTRY AND UTILITY SERVICE………………………………………………………………………………………….</t>
  </si>
  <si>
    <t>REAL PROPERTY DISPOSITION………………………………………………………………………………………….</t>
  </si>
  <si>
    <t>PARKING ACCOUNT………………………………………………………………………………………….</t>
  </si>
  <si>
    <t>ASBESTOS SAFETY TRAINING………………………………………………………………………………………….</t>
  </si>
  <si>
    <t>TOTAL FEDERAL FUNDS ………………………………………………………………………………………….</t>
  </si>
  <si>
    <t>FEDERAL CAPITAL PROJECTS FUND………………………………………………………………………………………….</t>
  </si>
  <si>
    <t>FEDERAL HEALTH AND HUMAN SERVICES………………………………………………………………………………………….</t>
  </si>
  <si>
    <t>FEDERAL EDUCATION GRANTS………………………………………………………………………………………….</t>
  </si>
  <si>
    <t>FEDERAL USDA/FOOD AND NUTRITION SERVICES………………………………………………………………………………………….</t>
  </si>
  <si>
    <t>FEDERAL MISCELLANEOUS OPERATING GRANTS………………………………………………………………………………………….</t>
  </si>
  <si>
    <t>UI ADMINISTRATION………………………………………………………………………………………….</t>
  </si>
  <si>
    <t>FEDERAL UNEMPLOYMENT INS OCCUPATIONAL TRAINING………………………………………………………………………………………….</t>
  </si>
  <si>
    <t>FEDERAL EMPLOYMENT AND TRAINING GRANTS………………………………………………………………………………………….</t>
  </si>
  <si>
    <t>MILITARY AND NAVAL AFFAIRS………………………………………………………………………………………….</t>
  </si>
  <si>
    <t>DEPARTMENT OF TRANSPORTATION………………………………………………………………………………………….</t>
  </si>
  <si>
    <t>TOTAL STATE SPECIAL REVENUE FUNDS………………………………………………………………………………………….</t>
  </si>
  <si>
    <t>COMMERCIAL GAMING REGULATION………………………………………………………………………………………….</t>
  </si>
  <si>
    <t>COMMERCIAL GAMING REVENUE………………………………………………………………………………………….</t>
  </si>
  <si>
    <t>BATAVIA SCHOOL FOR THE BLIND………………………………………………………………………………………….</t>
  </si>
  <si>
    <t>INVESTMENT SERVICES………………………………………………………………………………………….</t>
  </si>
  <si>
    <t>SURPLUS PROPERTY ACCOUNT………………………………………………………………………………………….</t>
  </si>
  <si>
    <t>FINANCIAL OVERSIGHT ACCOUNT………………………………………………………………………………………….</t>
  </si>
  <si>
    <t>REGULATION INDIAN GAMING………………………………………………………………………………………….</t>
  </si>
  <si>
    <t>ROME SCHOOL FOR THE DEAF………………………………………………………………………………………….</t>
  </si>
  <si>
    <t>SEIZED ASSETS ACCOUNT………………………………………………………………………………………….</t>
  </si>
  <si>
    <t>ADMINISTRATIVE ADJUDICATION ACCOUNT………………………………………………………………………………………….</t>
  </si>
  <si>
    <t>FEDERAL SALARY SHARING ACCOUNT………………………………………………………………………………………….</t>
  </si>
  <si>
    <t>NYC ASSESSMENT ACCOUNT………………………………………………………………………………………….</t>
  </si>
  <si>
    <t>CULTURAL EDUCATION ACCOUNT…………………………………………………………………………………………..</t>
  </si>
  <si>
    <t>LOCAL SERVICES ACCOUNT………………………………………………………………………………………….</t>
  </si>
  <si>
    <t>DHCR - MORTGAGE SERVICING………………………………………………………………………………………….</t>
  </si>
  <si>
    <t>DMV - COMPULSORY INSURANCE PROGRAM………………………………………………………………………………………….</t>
  </si>
  <si>
    <t>HOUSING INDIRECT COST RECOVERY………………………………………………………………………………………….</t>
  </si>
  <si>
    <t>ACCIDENT PREVENTION COURSE PROGRAM………………………………………………………………………………………….</t>
  </si>
  <si>
    <t>DHCR - HOUSING CREDIT AGENCY APPLY FEE………………………………………………………………………………………….</t>
  </si>
  <si>
    <t>LOW INCOME HOUSING CREDIT MONITORING………………………………………………………………………………………….</t>
  </si>
  <si>
    <t>EFC - CORPORATION ADMINISTRATION ACCOUNT………………………………………………………………………………………….</t>
  </si>
  <si>
    <t>MONTROSE VETERAN'S HOME………………………………………………………………………………………….</t>
  </si>
  <si>
    <t>DEFERRED COMPENSATION BOARD ADMIN ACCOUNT………………………………………………………………………………………….</t>
  </si>
  <si>
    <t>RENT REVENUE OTHER - NYC………………………………………………………………………………………….</t>
  </si>
  <si>
    <t>RENT REVENUE ACCOUNT………………………………………………………………………………………….</t>
  </si>
  <si>
    <t>TAX REVENUE ARREARAGE ACCOUNT………………………………………………………………………………………….</t>
  </si>
  <si>
    <t>STATE UNIVERSITY INCOME OFFSET………………………………………………………………………………………….</t>
  </si>
  <si>
    <t>DOT - HIGHWAY SAFETY PROGRAM………………………………………………………………………………………….</t>
  </si>
  <si>
    <t>EFC DRINKING WATER PROGRAM………………………………………………………………………………………….</t>
  </si>
  <si>
    <t>DOH DRINKING WATER PROGRAM………………………………………………………………………………………….</t>
  </si>
  <si>
    <t>NYCCC OPERATING OFFSET………………………………………………………………………………………….</t>
  </si>
  <si>
    <t>HIGHWAY AND BRIDGE CAPITAL………………………………………………………………………………………….</t>
  </si>
  <si>
    <t>REHAB/REPAIR MARITIME………………………………………………………………………………………….</t>
  </si>
  <si>
    <t>D21RVE - MARITIME………………………………………………………………………………………….</t>
  </si>
  <si>
    <t>D36RVE - CENTRAL ADMIN………………………………………………………………………………………….</t>
  </si>
  <si>
    <t>RESIDENCE HALL CAMPUS LET BOND PROCEEDS………………………………………………………………………………………….</t>
  </si>
  <si>
    <t>REHAB/REPAIR ALBANY………………………………………………………………………………………….</t>
  </si>
  <si>
    <t>D01RVE - ALBANY………………………………………………………………………………………….</t>
  </si>
  <si>
    <t>REHAB/REPAIR BINGHAMTON………………………………………………………………………………………….</t>
  </si>
  <si>
    <t>D07RVE - BINGHAMTON………………………………………………………………………………………….</t>
  </si>
  <si>
    <t>REHAB/REPAIR BUFFALO UNIVERSITY………………………………………………………………………………………….</t>
  </si>
  <si>
    <t>D28RVE - SUNY BUFFALO………………………………………………………………………………………….</t>
  </si>
  <si>
    <t>REHAB/REPAIR STONYBROOK………………………………………………………………………………………….</t>
  </si>
  <si>
    <t>D13RVE - STONYBROOK………………………………………………………………………………………….</t>
  </si>
  <si>
    <t>REHAB/REPAIR BROOKLYN………………………………………………………………………………………….</t>
  </si>
  <si>
    <t>D14RVE - HSC BROOKLYN………………………………………………………………………………………….</t>
  </si>
  <si>
    <t>REHAB/REPAIR SYRACUSE………………………………………………………………………………………….</t>
  </si>
  <si>
    <t>D15RVE - HSC SYRACUSE………………………………………………………………………………………….</t>
  </si>
  <si>
    <t>REHAB/REPAIR BROCKPORT………………………………………………………………………………………….</t>
  </si>
  <si>
    <t>D02RVE - BROCKPORT………………………………………………………………………………………….</t>
  </si>
  <si>
    <t>REHAB/REPAIR BUFFALO COLLEGE………………………………………………………………………………………….</t>
  </si>
  <si>
    <t>D03RVE - SUB BUFFALO………………………………………………………………………………………….</t>
  </si>
  <si>
    <t>REHAB/REPAIR CORTLAND………………………………………………………………………………………….</t>
  </si>
  <si>
    <t>D04RVE - CORTLAND………………………………………………………………………………………….</t>
  </si>
  <si>
    <t>REHAB/REPAIR FREDONIA………………………………………………………………………………………….</t>
  </si>
  <si>
    <t>D05RVE - FREDONIA………………………………………………………………………………………….</t>
  </si>
  <si>
    <t>REHAB/REPAIR GENESEO………………………………………………………………………………………….</t>
  </si>
  <si>
    <t>D06RVE - GENESEO………………………………………………………………………………………….</t>
  </si>
  <si>
    <t>REHAB/REPAIR OLD WESTBURY………………………………………………………………………………………….</t>
  </si>
  <si>
    <t>D31RVE - OLD WESTBURY………………………………………………………………………………………….</t>
  </si>
  <si>
    <t>REHAB/REPAIR NEW PALTZ………………………………………………………………………………………….</t>
  </si>
  <si>
    <t>D08RVE - NEW PALTZ………………………………………………………………………………………….</t>
  </si>
  <si>
    <t>REHAB/REPAIR ONEONTA………………………………………………………………………………………….</t>
  </si>
  <si>
    <t>D09RVE - ONEONTA………………………………………………………………………………………….</t>
  </si>
  <si>
    <t>REHAB/REPAIR OSWEGO………………………………………………………………………………………….</t>
  </si>
  <si>
    <t>D10RVE - OSWEGO………………………………………………………………………………………….</t>
  </si>
  <si>
    <t>REHAB/REPAIR PLATTSBURGH………………………………………………………………………………………….</t>
  </si>
  <si>
    <t>D11RVE - PLATTSBURGH………………………………………………………………………………………….</t>
  </si>
  <si>
    <t>REHAB/REPAIR POTSDAM………………………………………………………………………………………….</t>
  </si>
  <si>
    <t>D12RVE - POTSDAM………………………………………………………………………………………….</t>
  </si>
  <si>
    <t>REHAB/REPAIR PURCHASE………………………………………………………………………………………….</t>
  </si>
  <si>
    <t>D29RVE - PURCHASE………………………………………………………………………………………….</t>
  </si>
  <si>
    <t>REHAB/REPAIR FOR UTICA/ROME………………………………………………………………………………………….</t>
  </si>
  <si>
    <t>D27RVE - CAMPUS RESERVE………………………………………………………………………………………….</t>
  </si>
  <si>
    <t>REHAB/REPAIR ALFRED………………………………………………………………………………………….</t>
  </si>
  <si>
    <t>D22RVE - ALFRED………………………………………………………………………………………….</t>
  </si>
  <si>
    <t>REHAB/REPAIR CANTON………………………………………………………………………………………….</t>
  </si>
  <si>
    <t>D23RVE - CANTON………………………………………………………………………………………….</t>
  </si>
  <si>
    <t>REHAB/REPAIR COBLESKILL………………………………………………………………………………………….</t>
  </si>
  <si>
    <t>D24RVE - COBLESKILL………………………………………………………………………………………….</t>
  </si>
  <si>
    <t>REHAB/REPAIR DELHI………………………………………………………………………………………….</t>
  </si>
  <si>
    <t>D25RVE - DELHI………………………………………………………………………………………….</t>
  </si>
  <si>
    <t>REHAB/REPAIR FARMINGDALE………………………………………………………………………………………….</t>
  </si>
  <si>
    <t>D26RVE - FARMINGDALE………………………………………………………………………………………….</t>
  </si>
  <si>
    <t>REHAB/REPAIR MORRISVILLE………………………………………………………………………………………….</t>
  </si>
  <si>
    <t>D27RVE - MORRISVILLE………………………………………………………………………………………….</t>
  </si>
  <si>
    <t>STATE PARK INFRASTRUCTURE………………………………………………………………………………………….</t>
  </si>
  <si>
    <t>CW/CA IMPLEMENTATION DEC………………………………………………………………………………………….</t>
  </si>
  <si>
    <t>CW/CA IMPLEMENTATION STATE………………………………………………………………………………………….</t>
  </si>
  <si>
    <t>CW/CA IMPLEMENTATION ERDA………………………………………………………………………………………….</t>
  </si>
  <si>
    <t>CW/CA IMPLEMENTATION EFC………………………………………………………………………………………….</t>
  </si>
  <si>
    <t>HAZARDOUS WASTE CLEANUP ACCOUNT………………………………………………………………………………………….</t>
  </si>
  <si>
    <t>YOUTH FACILITIES IMPROVEMENT………………………………………………………………………………………….</t>
  </si>
  <si>
    <t>HOUSING ASSISTANCE………………………………………………………………………………………….</t>
  </si>
  <si>
    <t>HOUSING PROG FUND - HOUSING TRUST FUND CORPORATION………………………………………………………………………………………….</t>
  </si>
  <si>
    <t>HOUSING PROG FUND - DEPT OF SOCIAL SERVICES………………………………………………………………………………………….</t>
  </si>
  <si>
    <t>HOUSING PROG FUND - HFA………………………………………………………………………………………….</t>
  </si>
  <si>
    <t>HIGHWAY FACILITY PURPOSE………………………………………………………………………………………….</t>
  </si>
  <si>
    <t>NY RACING ACCOUNT………………………………………………………………………………………….</t>
  </si>
  <si>
    <t>OPWDD - STATE FACILITIES PRE 12/99………………………………………………………………………………………….</t>
  </si>
  <si>
    <t>DSAS - COMMUNITY FACILITIES………………………………………………………………………………………….</t>
  </si>
  <si>
    <t>OMH - COMMUNITY FACILITIES………………………………………………………………………………………….</t>
  </si>
  <si>
    <t>OPWDD - COMMUNITY FACILITIES………………………………………………………………………………………….</t>
  </si>
  <si>
    <t>OASAS - COMMUNITY FACILITIES………………………………………………………………………………………….</t>
  </si>
  <si>
    <t>DASNY - OMH ADMIN………………………………………………………………………………………….</t>
  </si>
  <si>
    <t>DASNY - OPWDD ADMIN………………………………………………………………………………………….</t>
  </si>
  <si>
    <t>DASNY - OASAS ADMIN………………………………………………………………………………………….</t>
  </si>
  <si>
    <t>OMH - STATE FACILITIES………………………………………………………………………………………….</t>
  </si>
  <si>
    <t>OPWDD - STATE FACILITIES………………………………………………………………………………………….</t>
  </si>
  <si>
    <t>OASAS - STATE FACILITIES………………………………………………………………………………………….</t>
  </si>
  <si>
    <t>CORRECTIONAL FACILITY CAPITAL IMPROVEMENT………………………………………………………………………………………….</t>
  </si>
  <si>
    <t>DOCCS - REHABILITATION PROJECTS………………………………………………………………………………………….</t>
  </si>
  <si>
    <t>STORM RECOVERY ACCOUNT………………………………………………………………………………………….</t>
  </si>
  <si>
    <t>TOTAL CAPITAL AND BOND REIMBURSABLE FUNDS………………………………………………………………………………………….</t>
  </si>
  <si>
    <t>OGS CONVENTION CENTER ACCOUNT………………………………………………………………………………………….</t>
  </si>
  <si>
    <t>TOTAL ENTERPRISE FUNDS………………………………………………………………………………………….</t>
  </si>
  <si>
    <t>GRAND TOTAL………………………………………………………………………………………….</t>
  </si>
  <si>
    <t>TOTAL INTERNAL SERVICE FUNDS………………………………………………………………………………………….</t>
  </si>
  <si>
    <t>CIVIL SERVICE LAW: SEC. 11 ADMIN………………………………………………………………………………………….</t>
  </si>
  <si>
    <t>CIVIL SERVICE EHS OCCUPATIONAL HEALTH PROGRAM………………………………………………………………………………………….</t>
  </si>
  <si>
    <t>BANKING SERVICES ACCOUNT………………………………………………………………………………………….</t>
  </si>
  <si>
    <t>CULTURAL RESOURCE SURVEY………………………………………………………………………………………….</t>
  </si>
  <si>
    <t>NEIGHBOR WORK PROJECT………………………………………………………………………………………….</t>
  </si>
  <si>
    <t>AUTOMATIC / PRINT CHARGEBACKS………………………………………………………………………………………….</t>
  </si>
  <si>
    <t>OFFICE OF INFORMATION TECHNOLOGY SERVICES/ NYT………………………………………………………………………………………….</t>
  </si>
  <si>
    <t>DATA CENTER ACCOUNT………………………………………………………………………………………….</t>
  </si>
  <si>
    <t>DOMESTIC VIOLENCE GRANT………………………………………………………………………………………….</t>
  </si>
  <si>
    <t>CENTRALIZED TECHNOLOGY SERVICES………………………………………………………………………………………….</t>
  </si>
  <si>
    <t>LABOR CONTACT CENTER………………………………………………………………………………………….</t>
  </si>
  <si>
    <t>HUMAN SERVICES CONTACT CENTER………………………………………………………………………………………….</t>
  </si>
  <si>
    <t>TAX CONTACT CENTER………………………………………………………………………………………….</t>
  </si>
  <si>
    <t>JOINT LABOR MANAGEMENT ADMIN………………………………………………………………………………………….</t>
  </si>
  <si>
    <t>EXECUTIVE DIRECTION INTERNAL AUDIT………………………………………………………………………………………….</t>
  </si>
  <si>
    <t>CIO INFORMATION TECHNOLOGY CENTRALIZED SERVICES………………………………………………………………………………………….</t>
  </si>
  <si>
    <t>HEALTH INSURANCE INTERNAL SERVICE………………………………………………………………………………………….</t>
  </si>
  <si>
    <t>CIVIL SERVICE EMPLOYEE BENEFITS DIV ADM ACCOUNT………………………………………………………………………………………….</t>
  </si>
  <si>
    <t>CORRECTIONAL INDUSTRIES INTERNAL SERVICE………………………………………………………………………………………….</t>
  </si>
  <si>
    <t>CENTRALIZED SERVICES - FLEET MANAGEMENT………………………………………………………………………………………….</t>
  </si>
  <si>
    <t>CENTRALIZED SERVICES - PRINTING………………………………………………………………………………………….</t>
  </si>
  <si>
    <t>CENTRALIZED SERVICES - REAL PROPERTY LABOR………………………………………………………………………………………….</t>
  </si>
  <si>
    <t>CENTRALIZED SERVICES - DONATED FOODS………………………………………………………………………………………….</t>
  </si>
  <si>
    <t>CENTRALIZED SERVICES - FEDERAL PERSONAL PROPERTY………………………………………………………………………………………….</t>
  </si>
  <si>
    <t>CENTRALIZED SERVICES - CONSTRUCTION SERVICES………………………………………………………………………………………….</t>
  </si>
  <si>
    <t>CENTRALIZED SERVICES - PASNY………………………………………………………………………………………….</t>
  </si>
  <si>
    <t>CENTRALIZED SERVICES - ADMINISTRATIVE SUPPORT………………………………………………………………………………………….</t>
  </si>
  <si>
    <t>CENTRALIZED SERVICES - DESIGN AND CONSTRUCTION………………………………………………………………………………………….</t>
  </si>
  <si>
    <t>CENTRALIZED SERVICES - INSURANCE SERVICE………………………………………………………………………………………….</t>
  </si>
  <si>
    <t>CENTRALIZED SERVICES - SECURITY CARD ACCESS………………………………………………………………………………………….</t>
  </si>
  <si>
    <t>CENTRALIZED SERVICES - COPS………………………………………………………………………………………….</t>
  </si>
  <si>
    <t>CENTRALIZED SERVICES - FOOD SERVICES………………………………………………………………………………………….</t>
  </si>
  <si>
    <t>CENTRALIZED SERVICES - HOMER FOLKS………………………………………………………………………………………….</t>
  </si>
  <si>
    <t>CENTRALIZED SERVICES - IMMICS………………………………………………………………………………………….</t>
  </si>
  <si>
    <t>DOWNSTATE WAREHOUSE………………………………………………………………………………………….</t>
  </si>
  <si>
    <t>BUILDING ADMINISTRATION ACCOUNT………………………………………………………………………………………….</t>
  </si>
  <si>
    <t>LEASE SPACE INITIATIVE………………………………………………………………………………………….</t>
  </si>
  <si>
    <t>OGS ENTERPRISE CONTRACTING………………………………………………………………………………………….</t>
  </si>
  <si>
    <t>NYS MEDIA CENTER………………………………………………………………………………………….</t>
  </si>
  <si>
    <t>BUSINESS SERVICES CENTER………………………………………………………………………………………….</t>
  </si>
  <si>
    <t>ARCHIVES RECORD MANAGEMENT………………………………………………………………………………………….</t>
  </si>
  <si>
    <t>FEDERAL SINGLE AUDIT………………………………………………………………………………………….</t>
  </si>
  <si>
    <t>Child Nutrition Discretionary Grants Limited Availability………………………………………………………………………………………….</t>
  </si>
  <si>
    <t>Broadband Technology Opportunities Program (BTOP)………………………………………………………………………………………….</t>
  </si>
  <si>
    <t>Promotion of the Arts - Partnership Agreements………………………………………………………………………………………….</t>
  </si>
  <si>
    <t>Education Jobs Fund…………………………………………………………………………………………………………………….………………………………………….</t>
  </si>
  <si>
    <t>ARRA - Scholarships for Disadvantaged Students………………………………………………………………………………………….</t>
  </si>
  <si>
    <t>Independent Living Services for Older Individuals Who are Blind, Recovery Act………………………………………………………………………………………….</t>
  </si>
  <si>
    <t>State Fiscal Stabilization Fund (SFSF) - Government Services, Recovery Act………………………………………………………………………………………….</t>
  </si>
  <si>
    <t>State Fiscal Stabilization Fund (SFSF) - Race-to-the-Top Incentive Grants, Recovery Act………………………………………………………………………………………….</t>
  </si>
  <si>
    <t>State Fiscal Stabilization Fund (SFSF) - Education State Grants, Recovery Act………………………………………………………………………………………….</t>
  </si>
  <si>
    <t>Special Education - Preschool Grants, Recovery Act………………………………………………………………………………………….</t>
  </si>
  <si>
    <t>Special Education Grants to States, Recovery Act………………………………………………………………………………………….</t>
  </si>
  <si>
    <t>Rehabilitation Services - Vocational Rehabilitation Grants to States, Recovery Act………………………………………………………………………………………….</t>
  </si>
  <si>
    <t>Title I Grants to Local Education Agencies, Recovery Act………………………………………………………………………………………….</t>
  </si>
  <si>
    <t>School Improvement Grants, Recovery Act………………………………………………………………………………………….</t>
  </si>
  <si>
    <t>Education for Homeless Children and Youth, Recovery Act………………………………………………………………………………………….</t>
  </si>
  <si>
    <t>Education Technology State Grants, Recovery Act………………………………………………………………………………………….</t>
  </si>
  <si>
    <t>Teacher Incentive Fund, Recovery Act………………………………………………………………………………………….</t>
  </si>
  <si>
    <t>Statewide Data Systems, Recovery Act………………………………………………………………………………………….</t>
  </si>
  <si>
    <t>Federal Work-Study Program………………………………………………………………………………………….</t>
  </si>
  <si>
    <t>Federal Pell Grant Program………………………………………………………………………………………….</t>
  </si>
  <si>
    <t>Independent Living State Grants, Recovery Act………………………………………………………………………………………….</t>
  </si>
  <si>
    <t>Total Energy and Environment………………………………………………………………………………………….</t>
  </si>
  <si>
    <t>Total Food and Nutrition Services………………………………………………………………………………………….</t>
  </si>
  <si>
    <t>Total Health and Social Services………………………………………………………………………………………….</t>
  </si>
  <si>
    <t>Total Public Protection………………………………………………………………………………………….</t>
  </si>
  <si>
    <t>Total Transportation………………………………………………………………………………………….</t>
  </si>
  <si>
    <t>TOTAL ARRA DISBURSEMENTS………………………………………………………………………………………….</t>
  </si>
  <si>
    <t>Formula Grants for Other Than Urbanized Areas………………………………………………………………………………………….</t>
  </si>
  <si>
    <t>High-Speed Rail Corridors and Intercity Passenger Rail Service – Capital Assistance Grants………………………………………………………………………………………….</t>
  </si>
  <si>
    <t>Highway Planning and Construction………………………………………………………………………………………….</t>
  </si>
  <si>
    <t>Recovery Act - State Victim Compensation Formula Grant Program………………………………………………………………………………………….</t>
  </si>
  <si>
    <t>Recovery Act - State Victim Assistance Formula Grant Program………………………………………………………………………………………….</t>
  </si>
  <si>
    <t>Recovery Act - Internet Crimes against Children Task Force Program (ICAC)………………………………………………………………………………………….</t>
  </si>
  <si>
    <t>Violence Against Women Formula Grants………………………………………………………………………………………….</t>
  </si>
  <si>
    <t>National Guard Military Operations and Maintenance (O&amp;M) Projects………………………………………………………………………………………….</t>
  </si>
  <si>
    <t>State Broadband Data and Development Grant Program………………………………………………………………………………………….</t>
  </si>
  <si>
    <t>Total Labor………………………………………………………………………………………….………………………………………………………………………………………….</t>
  </si>
  <si>
    <t>ARRA - Community Services Block Grant………………………………………………………………………………………….</t>
  </si>
  <si>
    <t>Employment Service/Wanger-Peyser Funded Activities………………………………………………………………………………………….</t>
  </si>
  <si>
    <t>Unemployment Insurance………………………………………………………………………………………….</t>
  </si>
  <si>
    <t>Senior Community Service - Employment Program………………………………………………………………………………………….</t>
  </si>
  <si>
    <t>Workforce Investment Act - Adult Program………………………………………………………………………………………….</t>
  </si>
  <si>
    <t>Workforce Investment Act - Youth Activities………………………………………………………………………………………….</t>
  </si>
  <si>
    <t>Workforce Investment Act - Dislocated Workers………………………………………………………………………………………….</t>
  </si>
  <si>
    <t>Special Supplemental Nutrition Program for Women, Infants &amp; Children (WIC)………………………………………………………………………………………….</t>
  </si>
  <si>
    <t>State Administrative Matching Grants for the Supplemental Nutrition Assistance Program………………………………………………………………………………………….</t>
  </si>
  <si>
    <t>WIC Grants To States (WGS)………………………………………………………………………………………….</t>
  </si>
  <si>
    <t>Homelessness Prevention and Rapid Re-Housing Program (Recovery Act Funded)………………………………………………………………………………………….</t>
  </si>
  <si>
    <t>Special Education - Grants for Infants and Families, Recovery Act………………………………………………………………………………………….</t>
  </si>
  <si>
    <t>Child Support Enforcement………………………………………………………………………………………….</t>
  </si>
  <si>
    <t>Foster Care - Title IV-E………………………………………………………………………………………….</t>
  </si>
  <si>
    <t>Adoption Assistance………………………………………………………………………………………….</t>
  </si>
  <si>
    <t>ARRA - Immunization………………………………………………………………………………………….</t>
  </si>
  <si>
    <t>ARRA - Child Care and Development Block Grant………………………………………………………………………………………….</t>
  </si>
  <si>
    <t>ARRA - Communities Putting Prevention to Work: Chronic Disease Self-Management Program………………………………………………………………………………………….</t>
  </si>
  <si>
    <r>
      <t>Medical Assistance Program (FMAP)</t>
    </r>
    <r>
      <rPr>
        <sz val="12"/>
        <rFont val="Arial"/>
        <family val="2"/>
      </rPr>
      <t>……………………………………………………………………………………………………………………………………………………………….…………….</t>
    </r>
  </si>
  <si>
    <t>AmeriCorps…………………………………………………………………………………………………………………………………………………………….……………………….</t>
  </si>
  <si>
    <t>Total Housing………………………………………………………………………………………………………………………………………………………….………………………….</t>
  </si>
  <si>
    <t>Aquaculture Grants Program (AGP)………………………………………………………………………………………….</t>
  </si>
  <si>
    <t>Recovery Act of 2009: Wildland Fire Management………………………………………………………………………………………….</t>
  </si>
  <si>
    <t>National Clean Diesel Emissions Reduction Program………………………………………………………………………………………….</t>
  </si>
  <si>
    <t>State Clean Diesel Grant Program………………………………………………………………………………………….</t>
  </si>
  <si>
    <t>Water Quality Management Planning………………………………………………………………………………………….</t>
  </si>
  <si>
    <t>Capitalization Grants for Clean Water State Revolving Funds………………………………………………………………………………………….</t>
  </si>
  <si>
    <t>Capitalization Grants for Drinking Water State Revolving Funds………………………………………………………………………………………….</t>
  </si>
  <si>
    <t>Leaking Underground Storage Tank Trust Fund Corrective Action Program………………………………………………………………………………………….</t>
  </si>
  <si>
    <t>Weatherization Assistance for Low-Income Persons………………………………………………………………………………………….</t>
  </si>
  <si>
    <t>Electricity Delivery and Energy Reliability, Research, Development and Analysis………………………………………………………………………………………….</t>
  </si>
  <si>
    <t>Emergency Food Assistance Program (Administrative Costs)………………………………………………………………………………………….</t>
  </si>
  <si>
    <t>Aging Home-Delivered Nutrition Services for States………………………………………………………………………………………….</t>
  </si>
  <si>
    <t>Aging Congregate Nutrition Services for States………………………………………………………………………………………….</t>
  </si>
  <si>
    <t xml:space="preserve">Recovery Act - Edward Byrne Memorial Justice Assistance Grant (JAG) Program </t>
  </si>
  <si>
    <t xml:space="preserve">
Grants to States and Territories………………………………………………………………………………………….</t>
  </si>
  <si>
    <t>Justice Center for the Protection of People with Special Needs………………………………….</t>
  </si>
  <si>
    <t xml:space="preserve">   (continued)</t>
  </si>
  <si>
    <t xml:space="preserve">    TOTAL SPECIAL EMERGENCY......................................................................</t>
  </si>
  <si>
    <t xml:space="preserve">    TOTAL ENTERPRISE......................................................................................</t>
  </si>
  <si>
    <t xml:space="preserve">    TOTAL FIDUCIARY FUNDS..................................................................................</t>
  </si>
  <si>
    <t>HEALTH -  SPARCS ACCOUNT………………………………………………………………………………………….</t>
  </si>
  <si>
    <t>STATE POLICE MOTOR VEHICLE ENFORCE ACCOUNT………………………………………………………………………………………….</t>
  </si>
  <si>
    <t>Fund Structure and List of Joint Custody Funds</t>
  </si>
  <si>
    <t>March 31, 2020</t>
  </si>
  <si>
    <t>Lake George Park Commission……………………………………….</t>
  </si>
  <si>
    <t>NYS Gaming Commission…...............................................................</t>
  </si>
  <si>
    <t>Office of Indigent Legal Services….……………………………………</t>
  </si>
  <si>
    <t>Judicial Screening ………………………………………………………………..</t>
  </si>
  <si>
    <t>Adirondack Park Agency………………………………………………………………………………………………………….…….</t>
  </si>
  <si>
    <t>Agriculture and Markets, Department of…………………………………………………..…………………………...….</t>
  </si>
  <si>
    <t>State Fair……………………………………………………...………………………………………………………………………....……</t>
  </si>
  <si>
    <t>Alcoholic Beverage Control, Division of………………….…………………………..…..………………….………………………....</t>
  </si>
  <si>
    <t>Alcoholism and Substance Abuse Services, Office of……………………………………...…..……………...…….</t>
  </si>
  <si>
    <t>Kingsboro Addiction Treatment Center………………………………..………….………………...…………………...….</t>
  </si>
  <si>
    <t>Legislative Task Force on Demographic Research and Reapportionment………………………………………………</t>
  </si>
  <si>
    <t>New York State Assembly……………………………………………………………….……………………………...……....……</t>
  </si>
  <si>
    <t>New York State Assembly Ways and Means……………………..…………………………………...…………...………….……</t>
  </si>
  <si>
    <t>Budget, Division of the………………………………….………………….……..……………………………………….….…..……</t>
  </si>
  <si>
    <t>Children and Family Services, Office of……………………………...…………………………………………………....….</t>
  </si>
  <si>
    <t>Brooklyn College…………………………………………………...………..……...……………………………………………..……..</t>
  </si>
  <si>
    <t>City College………………………………………………………...……………….……...……………………………………………....</t>
  </si>
  <si>
    <t>College of Staten Island……………………………………...……………………………….…………………………………….….</t>
  </si>
  <si>
    <t>Graduate School…………………………………………...………………………………………...……………………………..……</t>
  </si>
  <si>
    <t>Hunter College………………………..……………………………..…….………………………………………………………….……..</t>
  </si>
  <si>
    <t>John Jay College……………………………………………………..…………………………….………………………………...……</t>
  </si>
  <si>
    <t>Lehman College…………………………………………………..………………………..………………………………………….…….</t>
  </si>
  <si>
    <t>New York City College of Technology………………………….………………...………...…………………………….…..</t>
  </si>
  <si>
    <t>School of Journalism…………………..……………………..…………...………...……………………………………...………...</t>
  </si>
  <si>
    <t>School of Law………………………………………………………...………………………………………..…………………..……..</t>
  </si>
  <si>
    <t>University Accounting Office - Accounts Payable………………………………………….....……………………….…..</t>
  </si>
  <si>
    <t>York College………………………………………………...……………………………………………………………………………......</t>
  </si>
  <si>
    <t>Civil Service, Department of………………………………………………………….……………………………...………..………</t>
  </si>
  <si>
    <t>Attica Correctional Facility - Industries……………………………………………………..………………….......…….</t>
  </si>
  <si>
    <t>Central Office - Industries…………………………………………………………………………..……………………………..……</t>
  </si>
  <si>
    <t>Eastern Correctional Facility - Industries…………………………….………………………………………….………..…..</t>
  </si>
  <si>
    <t>Elmira Correctional Facility - Industries………………………………………………………………………………..………..</t>
  </si>
  <si>
    <t>Fishkill Correctional Facility - Industries………………..………………………………………………………………...….</t>
  </si>
  <si>
    <t>Great Meadow Correctional Facility - Industries…………………….………………………………………...…….….</t>
  </si>
  <si>
    <t>Green Haven Correctional Facility - Industries……………………..………………………………………………….……</t>
  </si>
  <si>
    <t>Wallkill Correctional Facility - Industries………………………………….…………………………..……………………...</t>
  </si>
  <si>
    <t>Correction, State Commission of…………………………………………………………………..………………………….…..</t>
  </si>
  <si>
    <t>Adirondack Correctional Facility……………………………………..…………………………..……………………….…….…</t>
  </si>
  <si>
    <t>Albion Correctional Facility………………………………………………………………………………………..…….…….....…</t>
  </si>
  <si>
    <t>Altona Correctional Facility……………………………………………………………………………..……………...…………</t>
  </si>
  <si>
    <t>Attica Correctional Facility…………………………………………………………………….………………………………..…....</t>
  </si>
  <si>
    <t>Auburn Correctional Facility………………………………………………..……………………………………………………..…..</t>
  </si>
  <si>
    <t>Bare Hill Correctional Facility…………………………………………..…………………………………………………...…….</t>
  </si>
  <si>
    <t>Bedford Hills Correctional Facility……………………………………...………………………………………...……...…...….</t>
  </si>
  <si>
    <t>Cape Vincent Correctional Facility………………………………….…………………………….…………………………...….</t>
  </si>
  <si>
    <t>Cayuga Correctional Facility……………………………………………………………………..................................…..</t>
  </si>
  <si>
    <t>Central Pharmacy…………………………………………………..………………………………………………………………....…..</t>
  </si>
  <si>
    <t>Clinton Correctional Facility………………………………………………………………………………………………………...…</t>
  </si>
  <si>
    <t>Collins Correctional Facility……………………………………………………………………...…………………………………..…</t>
  </si>
  <si>
    <t>Coxsackie Correctional Facility…………………………………………..……………………………………………………..….</t>
  </si>
  <si>
    <t>Downstate Correctional Facility………………………………………….…………………………………………………….....….</t>
  </si>
  <si>
    <t>Eastern  Correctional Facility…………………………………………………………..…………………………………………..…</t>
  </si>
  <si>
    <t>Edgecombe Correctional Facility……………………………………………………………….…………………………...……</t>
  </si>
  <si>
    <t>Elmira Correctional Facility……………………………………………………………………………………………………….....</t>
  </si>
  <si>
    <t>Fishkill Correctional Facility…………………………………………………………………………………………………….....…</t>
  </si>
  <si>
    <t>Five Points Correctional Facility…………………………………...………………………………………………………..…….</t>
  </si>
  <si>
    <t>Franklin Correctional Facility………………………………………….……………………………………………….…...…...</t>
  </si>
  <si>
    <t>Greene Correctional Facility……………………………………………………………………………………………...….…….</t>
  </si>
  <si>
    <t>Green Haven Correctional Facility………………………………………………………...…………………………..…….….</t>
  </si>
  <si>
    <t>Groveland Correctional Facility……………………………………….…………………………………………...………...…..</t>
  </si>
  <si>
    <t>Hale Creek Alcohol and Substance Abuse Correctional Treatment Center …………………………………………...………………………</t>
  </si>
  <si>
    <t>Hudson Correctional Facility………………………………………………………………...….……………………………….…..</t>
  </si>
  <si>
    <t>Lakeview Shock Incarceration Correctional Facility……………………………………………..…………………..…</t>
  </si>
  <si>
    <t>Lincoln Correctional Facility………………………………………………………………..……………………………...……..</t>
  </si>
  <si>
    <t>Livingston Correctional Facility…………………………………..………………………………………………………..….…..</t>
  </si>
  <si>
    <t>Marcy Correctional Facility………………………………………..………………………………………………………...………</t>
  </si>
  <si>
    <t>Mid-State Correctional Facility……………………………………..……………………………..……………………………....</t>
  </si>
  <si>
    <t>Mohawk Correctional Facility………………………………………...…………………………………………..…………….….</t>
  </si>
  <si>
    <t>New York City Central Administration…………………………..…………………………………………………...…...…..</t>
  </si>
  <si>
    <t>Ogdensburg Correctional Facility……………………………………………………………….………………………......………</t>
  </si>
  <si>
    <t>Operations - Central Office……………………………………………………………..…………………………………..………….</t>
  </si>
  <si>
    <t>Orleans Correctional Facility……………………………………….………………………………………………………...……..</t>
  </si>
  <si>
    <t>Otisville Correctional Facility……………………………………………………………..…………………………………..……….</t>
  </si>
  <si>
    <t>Queensboro Correctional Facility………………………………………...…………………………………………………......…</t>
  </si>
  <si>
    <t>Riverview Correctional Facility……………………………………………………………….…………………………………...…..</t>
  </si>
  <si>
    <t>Rochester Correctional Facility……………………………………………………………...…………………………….………..</t>
  </si>
  <si>
    <t>Shawangunk Correctional Facility…………………………………...………………………………………………………..…..</t>
  </si>
  <si>
    <t>Sing Sing Correctional Facility………………………………………………………………..………………………………..……</t>
  </si>
  <si>
    <t>Southport Correctional Facility…………………………………….…………………………………………………………..…..</t>
  </si>
  <si>
    <t>Sullivan Correctional Facility…………………………………………..…………………………………………………………....</t>
  </si>
  <si>
    <t>Taconic Correctional Facility……………………………………………………………………………………………….……..….</t>
  </si>
  <si>
    <t>Ulster Correctional Facility…………………………………………..………………………………………………………....…….</t>
  </si>
  <si>
    <t>Upstate Correctional Facility………………………………………………………………………………………………….....…..</t>
  </si>
  <si>
    <t>Wallkill Correctional Facility……………………………………………………………………………………………………….…</t>
  </si>
  <si>
    <t>Washington Correctional Facility……………………………………………………………………………………….…..…….</t>
  </si>
  <si>
    <t>Watertown Correctional Facility…………………………………………………………………………………………….…….</t>
  </si>
  <si>
    <t>Wende Correctional Facility……………………………………………………………………………………………………...…..</t>
  </si>
  <si>
    <t>Willard Drug Treatment Center………………………………………………………………….....…………………………....</t>
  </si>
  <si>
    <t>Woodbourne Correctional Facility………………………………………………………………......……………………..….</t>
  </si>
  <si>
    <t>Wyoming Correctional Facility………………………………………...…………………………..…………………………..…</t>
  </si>
  <si>
    <t>Criminal Justice Services, Division of………………….…………………..………………….……………………………...…..</t>
  </si>
  <si>
    <t>Batavia School for the Blind……………………………………………………………...….…...…………………………….….</t>
  </si>
  <si>
    <t>Education Department, State……………………………………………….……………………………………………………....</t>
  </si>
  <si>
    <t>Rome School for the Deaf…………………………………………...…………………………..……………………………….....</t>
  </si>
  <si>
    <t>Employee Relations, Governor's Office of………………………………………….………………………………………..……………..…......................................</t>
  </si>
  <si>
    <t>Environmental Conservation, Department of…………………………………………….……………………………..……</t>
  </si>
  <si>
    <t>Financial Control Board for New York City…………………………………………………………..….….………………...…</t>
  </si>
  <si>
    <t>Financial Services, Department of……………………………………………………………………………...………………….</t>
  </si>
  <si>
    <t>General Services, Office of………………………………………………………………….…………………………………..……..</t>
  </si>
  <si>
    <t>Health, Department of……………………………………………………………...……...………………………………………....</t>
  </si>
  <si>
    <t>Helen Hayes Hospital……………………………………………….…………………………………………………………...….….</t>
  </si>
  <si>
    <t>Medicaid Inspector General, Office of……………………………………………………………………………………...….</t>
  </si>
  <si>
    <t>New York State Veterans' Home at Montrose……………………………………………………………………..…..….</t>
  </si>
  <si>
    <t>New York State Veterans' Home at Oxford…………………………………………………………………………..….…..</t>
  </si>
  <si>
    <t>New York State Veterans' Home at St Albans…………………………………………………....…………………...……</t>
  </si>
  <si>
    <t>Western New York Veterans' Home at Batavia……………………...……………………………………………...…..</t>
  </si>
  <si>
    <t>Human Rights, Division of………………………………………………………………………....….…..………………..……..</t>
  </si>
  <si>
    <t>Inspector General, Office of the State………………………………………………………………………………….....….</t>
  </si>
  <si>
    <t>Interest on Lawyer Account……………………………………………….…..………………………………………....………</t>
  </si>
  <si>
    <t>Joint Operations - Legislature…………………………………………………….….……………………………………………..</t>
  </si>
  <si>
    <t>Judicial Conduct, State Commission on………………………………….……………………………………..……….……</t>
  </si>
  <si>
    <t>Justice Center for the Protection of People with Special Needs………...…...…………..………………..…</t>
  </si>
  <si>
    <t>Labor, Department of…………………………………………………..………………………………………………………....….</t>
  </si>
  <si>
    <t>Lake George Park Commission……………………………………...………………………….…….………………………....</t>
  </si>
  <si>
    <t>Attorney General, Office of the………………………………………………..………………………………………………..….</t>
  </si>
  <si>
    <t>Medicaid Fraud Control……………………………………………………..…….…………………………………………….……</t>
  </si>
  <si>
    <t>Brooklyn Children's Psychiatric Center…………………………………..……………...………………………………..…..</t>
  </si>
  <si>
    <t>Bronx Children's Psychiatric Center…………………………………...…………………….…………………………...……</t>
  </si>
  <si>
    <t>Bronx Psychiatric Center………………………………………..………………………….………………….……………………...……</t>
  </si>
  <si>
    <t>Buffalo Psychiatric Center…………………………………………………...……………………...……………………………….....</t>
  </si>
  <si>
    <t>Capital District Psychiatric Center………………………………………...…….………………………………….…………..</t>
  </si>
  <si>
    <t>Central New York Psychiatric Center……………………..…………………………..……………………………….……….</t>
  </si>
  <si>
    <t>Creedmoor Psychiatric Center…………………………………………...……………….………………………………..……</t>
  </si>
  <si>
    <t>Elmira Psychiatric Center…………………………………………………..…………...………………………………………..……</t>
  </si>
  <si>
    <t>Greater Binghamton Health Center…………………………………………...……………………………..…………...….</t>
  </si>
  <si>
    <t>Kingsboro Psychiatric Center……………………………………………………..……….…………………………………….….</t>
  </si>
  <si>
    <t>Kirby Forensic Psychiatric Center……………………………….……………………………………………………...………..</t>
  </si>
  <si>
    <t>Manhattan Psychiatric Center……………………………………………….…………………..……………………………...….</t>
  </si>
  <si>
    <t>Mental Health, Office of………………………………………………….…………………...………………………………….….</t>
  </si>
  <si>
    <t>Mid-Hudson Forensic Psychiatric Center……………………………………..……………..…………………………..…</t>
  </si>
  <si>
    <t>Mohawk Valley Psychiatric Center…………………………………………...………………………………………..……….</t>
  </si>
  <si>
    <t>Nathan Kline Institute………………………………………………………….………………………………………...………….….</t>
  </si>
  <si>
    <t>New York State Psychiatric Institute…………………………………...………………………………………...…….……..</t>
  </si>
  <si>
    <t>Sagamore Children's Psychiatric Center…………………………………………....………………………...…….……….</t>
  </si>
  <si>
    <t>South Beach Psychiatric Center………………………………………..………………………………...…….</t>
  </si>
  <si>
    <t>Western New York Children's Psychiatric Center……………………...……………….…………………….....…….</t>
  </si>
  <si>
    <t>Motor Vehicles, Department of……………………………………….………………………….………………………...……</t>
  </si>
  <si>
    <t>Brooklyn DDSO…………………………………………………..……………….………...……….…</t>
  </si>
  <si>
    <t>Metro New York DDSO……………………………………………………….….…………………………………………....……..</t>
  </si>
  <si>
    <t>Public Service, Department of……………………………………………...……………………………..………………………..….</t>
  </si>
  <si>
    <t>New York State Police - Troop L………………………………………………………………….………...………………...…….</t>
  </si>
  <si>
    <t>College at Brockport…………………………………………………………………………………………………...…….…...….</t>
  </si>
  <si>
    <t>SUNY at Buffalo……………………………………………………….…………………………………………………………..……...</t>
  </si>
  <si>
    <t>Taxation and Finance, Department of…………………………………………………………………………..….……………</t>
  </si>
  <si>
    <t>10th Judicial District Nassau County…………………………………………………….………………………………...……..</t>
  </si>
  <si>
    <t>Workers' Compensation Board………………………………………..……………………………………………………...…..</t>
  </si>
  <si>
    <t xml:space="preserve">FISCAL YEAR ENDED MARCH 31, 2015        </t>
  </si>
  <si>
    <t xml:space="preserve">FISCAL YEARS 2005-06 THRU 2014-15     </t>
  </si>
  <si>
    <t xml:space="preserve">SCHEDULE OF DISBURSEMENTS OF FEDERAL AWARDS      </t>
  </si>
  <si>
    <t xml:space="preserve">AMERICAN RECOVERY AND REINVESTMENT ACT OF 2009      </t>
  </si>
  <si>
    <t xml:space="preserve">FISCAL YEARS 2008-09 THRU 2014-15      </t>
  </si>
  <si>
    <t>PUBLIC BENEFIT CORPORATIONS:</t>
  </si>
  <si>
    <t>Development Authority of the North Country:</t>
  </si>
  <si>
    <t>Expansion of US Army Fort Drum……………………………………………………….</t>
  </si>
  <si>
    <t>Regional Economic Development Program……………………………………………….</t>
  </si>
  <si>
    <t>New York Racing Association - Economic Development…………………..</t>
  </si>
  <si>
    <t>TOTAL LOCAL ASSISTANCE ACCOUNT.................................................................................................................</t>
  </si>
  <si>
    <t>High Risk Targeted Investment Program………………………………………</t>
  </si>
  <si>
    <t>TOTAL STATE OPERATIONS ACCOUNT.................................................................................................................................................</t>
  </si>
  <si>
    <t>TOTAL GENERAL FUND.....................................................................................................................................................</t>
  </si>
  <si>
    <t>ARRA - Emergency Contingency Fund for Temporary Assistance for Needy Families</t>
  </si>
  <si>
    <t>(TANF) State Programs………………………………...……………………………………………………………….………..</t>
  </si>
  <si>
    <t>Emerging Industry Sectors………………….………………….……………………………………………………………………….……….</t>
  </si>
  <si>
    <t>Program of Competitive Grants for Worker Training and Placement in High Growth and</t>
  </si>
  <si>
    <t>Total Education……………………………………………………………………………………………………</t>
  </si>
  <si>
    <t>ARRA - Head Start…………………………………………………………………………………………………</t>
  </si>
  <si>
    <t xml:space="preserve">     NYS GAMING COMMISSION:</t>
  </si>
  <si>
    <t xml:space="preserve">Medical Marihuana Trust </t>
  </si>
  <si>
    <t xml:space="preserve">NYS Storm Recovery </t>
  </si>
  <si>
    <t>CENTRALIZED SERVICES - INFORMATION RESOURCE MANAGEMENT………………………………………………………………………………………….</t>
  </si>
  <si>
    <t>HUMAN SERVICES TELECOM ACCOUNT………………………………………………………………………………………….</t>
  </si>
  <si>
    <t>CYBER SECURITY INTRUSION ACCOUNT………………………………………………………………………………………….</t>
  </si>
  <si>
    <t>HOUSING PROG FUND - AFFORD HOUSING-CORPORATION………………………………………………………………………………………….</t>
  </si>
  <si>
    <t>STATE SPECIAL REVENUE FUNDS………………………………………………………………………………………………………………………</t>
  </si>
  <si>
    <t>State Finance Law, §98-b</t>
  </si>
  <si>
    <t>State Police Motor Vehicle Law Enforcement and Motor Vehicle Theft</t>
  </si>
  <si>
    <t xml:space="preserve">and Insurance Fraud Prevention </t>
  </si>
  <si>
    <t>State Finance Law §97-lll</t>
  </si>
  <si>
    <t>New York State Commercial Gaming Revenue</t>
  </si>
  <si>
    <t>State Finance Law, §71, §72, §73, §92-h  and §92-z</t>
  </si>
  <si>
    <t>SCHEDULE 24</t>
  </si>
  <si>
    <t xml:space="preserve">SCHEDULE 25         </t>
  </si>
  <si>
    <t>SCHEDULE 28</t>
  </si>
  <si>
    <t xml:space="preserve">            SCHEDULE 29</t>
  </si>
  <si>
    <t>SCHEDULE 34</t>
  </si>
  <si>
    <t>TOTAL DEBT OUTSTANDING………………………..</t>
  </si>
  <si>
    <t>State Guaranteed Authority Debt…………………………………..</t>
  </si>
  <si>
    <t xml:space="preserve">Moral Obligation Debt…………………………………………..  </t>
  </si>
  <si>
    <t>STATE RELATED DEBT</t>
  </si>
  <si>
    <t>SUBTOTAL - STATE FUNDED DEBT…………………</t>
  </si>
  <si>
    <t>Transitional Finance Agency (TFA)…………………………..</t>
  </si>
  <si>
    <t xml:space="preserve">Sales Tax Asset Receivable Corporation (STARC)………..  </t>
  </si>
  <si>
    <t xml:space="preserve">Municipal Bond Bank Agency (MBBA)………………………….     </t>
  </si>
  <si>
    <t xml:space="preserve">Tobacco Settlement Financing Corporation………………..     </t>
  </si>
  <si>
    <t>STATE FUNDED DEBT</t>
  </si>
  <si>
    <t xml:space="preserve">SUBTOTAL - STATE SUPPORTED DEBT………...  </t>
  </si>
  <si>
    <t xml:space="preserve">  Obligation Debt……………………………………………..</t>
  </si>
  <si>
    <t xml:space="preserve">Lease/Purchase and Contractual               </t>
  </si>
  <si>
    <t>Certificates of Participation……………………………..……….</t>
  </si>
  <si>
    <t>General Obligation Debt………………………………………….</t>
  </si>
  <si>
    <t>STATE SUPPORTED DEBT</t>
  </si>
  <si>
    <t xml:space="preserve">DEBT OUTSTANDING AS OF MARCH 31 </t>
  </si>
  <si>
    <t xml:space="preserve">(*)    Population estimates are based on current information published by the US Census Bureau.  </t>
  </si>
  <si>
    <t xml:space="preserve">   Per Capita…………………………….  </t>
  </si>
  <si>
    <t xml:space="preserve">   Change from Prior Year……………...   </t>
  </si>
  <si>
    <t xml:space="preserve">   Millions of Dollars……………………..</t>
  </si>
  <si>
    <t xml:space="preserve">TOTAL STATE SUPPORTED DEBT:  </t>
  </si>
  <si>
    <t>Obligation Debt</t>
  </si>
  <si>
    <t xml:space="preserve">Lease/Purchase and Contractual     </t>
  </si>
  <si>
    <t xml:space="preserve">Certificates of Participation </t>
  </si>
  <si>
    <t>General Obligation Debt</t>
  </si>
  <si>
    <t xml:space="preserve">STATE SUPPORTED DEBT: </t>
  </si>
  <si>
    <t>SCHEDULE 21a</t>
  </si>
  <si>
    <t xml:space="preserve">STATE SUPPORTED DEBT OUTSTANDING AS OF MARCH 31 PER CAPITA (*)         </t>
  </si>
  <si>
    <t xml:space="preserve">   Per Capita……………………………………………          </t>
  </si>
  <si>
    <t xml:space="preserve">   Change from Prior Year………………………………..</t>
  </si>
  <si>
    <t xml:space="preserve">   Millions of Dollars…………………………………. </t>
  </si>
  <si>
    <t>TOTAL STATE FUNDED DEBT:</t>
  </si>
  <si>
    <t xml:space="preserve">   Per Capita……………………………………………           </t>
  </si>
  <si>
    <t xml:space="preserve">   Change from Prior Year…………………………………</t>
  </si>
  <si>
    <t xml:space="preserve">   Millions of Dollars…………………………………..  </t>
  </si>
  <si>
    <t xml:space="preserve">Transitional Finance Agency (TFA)  </t>
  </si>
  <si>
    <t>SUNY Dormitory Facilities Revenue Bonds</t>
  </si>
  <si>
    <t xml:space="preserve">   Per Capita……………………………………………             </t>
  </si>
  <si>
    <t xml:space="preserve">   Change from Prior Year………………………………….   </t>
  </si>
  <si>
    <t xml:space="preserve">Sales Tax Asset Receivable Corporation (STARC)       </t>
  </si>
  <si>
    <t xml:space="preserve">   Per Capita……………………………………………            </t>
  </si>
  <si>
    <t xml:space="preserve">   Change from Prior Year………………………………..   </t>
  </si>
  <si>
    <t xml:space="preserve">Municipal Bond Bank Agency (MBBA)   </t>
  </si>
  <si>
    <t xml:space="preserve">   Per Capita……………………………………………        </t>
  </si>
  <si>
    <t xml:space="preserve">   Change from Prior Year……………………………….</t>
  </si>
  <si>
    <t xml:space="preserve">Tobacco Settlement Financing Corporation     </t>
  </si>
  <si>
    <t xml:space="preserve">   Change from Prior Year……………………………….   </t>
  </si>
  <si>
    <t xml:space="preserve">FISCAL YEARS 2005-06 THRU 2014-15  </t>
  </si>
  <si>
    <t>SCHEDULE 21b</t>
  </si>
  <si>
    <t xml:space="preserve">STATE FUNDED DEBT OBLIGATIONS OUTSTANDING AS OF MARCH 31 PER CAPITA (*)         </t>
  </si>
  <si>
    <t xml:space="preserve">   Per Capita………………………………..…..…..                                                                      </t>
  </si>
  <si>
    <t xml:space="preserve">   Change from Prior Year……………..…                                  </t>
  </si>
  <si>
    <t xml:space="preserve">   Millions of Dollars……………………….                              </t>
  </si>
  <si>
    <t xml:space="preserve">   Per Capita……………………………………………                                  </t>
  </si>
  <si>
    <t xml:space="preserve">   Change from Prior Year………………………………                                           </t>
  </si>
  <si>
    <t xml:space="preserve">   Millions of Dollars……………………………………………                                   </t>
  </si>
  <si>
    <t>State Guaranteed Authority Debt</t>
  </si>
  <si>
    <t xml:space="preserve">   Per Capita…………………………...…….                                </t>
  </si>
  <si>
    <t xml:space="preserve">   Change from Prior Year…………..                              </t>
  </si>
  <si>
    <t xml:space="preserve">   Millions of Dollars…………………..                           </t>
  </si>
  <si>
    <t xml:space="preserve">   Per Capita………………...……………..                               </t>
  </si>
  <si>
    <t xml:space="preserve">   Change from Prior Year…………..                                     </t>
  </si>
  <si>
    <t xml:space="preserve">   Millions of Dollars…………………..                    </t>
  </si>
  <si>
    <t xml:space="preserve">Moral Obligation Debt  </t>
  </si>
  <si>
    <t xml:space="preserve">   Per Capita………………………...……                     </t>
  </si>
  <si>
    <t xml:space="preserve">   Change from Prior Year…………..                         </t>
  </si>
  <si>
    <t xml:space="preserve">   Millions of Dollars…………………………..       </t>
  </si>
  <si>
    <t xml:space="preserve">FISCAL YEARS 2005-06 THRU 2014-15 </t>
  </si>
  <si>
    <t>SCHEDULE 21c</t>
  </si>
  <si>
    <t xml:space="preserve">STATE RELATED DEBT OBLIGATIONS OUTSTANDING AS OF MARCH 31 PER CAPITA (*)      </t>
  </si>
  <si>
    <t>State Debt Outstanding as of March 31: Fiscal Years 2005-06 thru 2014-15</t>
  </si>
  <si>
    <t>Schedule 21a</t>
  </si>
  <si>
    <t>State Supported Debt Outstanding as of March 31 Per Capita: Fiscal Years 2005-06 thru 2014-15</t>
  </si>
  <si>
    <t>Schedule 21b</t>
  </si>
  <si>
    <t>State Funded Debt Obligations Outstanding as of March 31 Per Capita: Fiscal Years 2005-06 thru 2014-15</t>
  </si>
  <si>
    <t>Schedule 21c</t>
  </si>
  <si>
    <t>State Related Debt Obligations Outstanding as of March 31 Per Capita: Fiscal Years 2005-06 thru 2014-15</t>
  </si>
  <si>
    <t>Schedule 34</t>
  </si>
  <si>
    <t xml:space="preserve"> MARCH 31, 2014   </t>
  </si>
  <si>
    <t xml:space="preserve">        Returns……….....................................................................................</t>
  </si>
  <si>
    <t xml:space="preserve">        Racing and Exhibitions....................................................</t>
  </si>
  <si>
    <t xml:space="preserve"> Racing and Exhibitions..........................................</t>
  </si>
  <si>
    <t xml:space="preserve">     Returns..............................................................................</t>
  </si>
  <si>
    <t xml:space="preserve">     Racing and Exhibitions .....................................................</t>
  </si>
  <si>
    <t xml:space="preserve">        Racing and Exhibitions……….........................................</t>
  </si>
  <si>
    <t xml:space="preserve">         Other Public Health...............................................................................................</t>
  </si>
  <si>
    <t xml:space="preserve">           and Miscellaneous......................................................…………………..</t>
  </si>
  <si>
    <t>HEALTH CARE</t>
  </si>
  <si>
    <t>Tax Stabilization Reserve Account - Statement of Net Cash Transactions: Fiscal Years 1945-46 thru 2014-15</t>
  </si>
  <si>
    <t xml:space="preserve">          Transportation Purposes (excluding MTA):</t>
  </si>
  <si>
    <t xml:space="preserve">          Total Transportation Purposes (excluding MTA)...............................................................................................................................</t>
  </si>
  <si>
    <t xml:space="preserve">(**)     Legislation authorizing the issuance of Rebuild and Renew New York Transportation Bonds only specified the total amount of bonds authorized to be issued for transportation purposes (excluding MTA).   </t>
  </si>
  <si>
    <t xml:space="preserve">     Criminal Justice, Emergency Management &amp; Security Services ……………………..</t>
  </si>
  <si>
    <t xml:space="preserve">Secured Hospital Debt- Contingent </t>
  </si>
  <si>
    <t xml:space="preserve">Secured Hospital Debt- Contingent…………………………………….. </t>
  </si>
  <si>
    <t>Secured Hospital Debt</t>
  </si>
  <si>
    <r>
      <t>Smart Schools Bond Act</t>
    </r>
    <r>
      <rPr>
        <sz val="12"/>
        <rFont val="Arial"/>
        <family val="2"/>
      </rPr>
      <t xml:space="preserve">…………………………….……………... </t>
    </r>
  </si>
  <si>
    <r>
      <t>Smart Schools Bond Act</t>
    </r>
    <r>
      <rPr>
        <sz val="12"/>
        <rFont val="Arial"/>
        <family val="2"/>
      </rPr>
      <t>……………………………………….…………</t>
    </r>
  </si>
  <si>
    <t>LEASE/PURCHASE AND OTHER FINANCING AGREEMENT DISBURSEMENTS</t>
  </si>
  <si>
    <t>STATEMENT OF APPROPRIATION TRANSACTIONS (IN FORCE)</t>
  </si>
  <si>
    <t>BUDGET PERIOD ENDED MARCH 31, 2015</t>
  </si>
  <si>
    <t>BALANCE OF</t>
  </si>
  <si>
    <t>BUDGET PERIOD</t>
  </si>
  <si>
    <t>APRIL 1, 2014 (*)</t>
  </si>
  <si>
    <t>EXPENDITURES</t>
  </si>
  <si>
    <t>Includes adjustments to Appropriations in Force at April 1, 2014 for obligations made in fiscal year 2014-15 with fiscal year 2013-14 accounting dates.</t>
  </si>
  <si>
    <t xml:space="preserve">COMBINED STATEMENT OF RECEIPTS AND OTHER FINANCING RESOURCES    </t>
  </si>
  <si>
    <t>Justice Center for the Protection of People with Special Needs…………..</t>
  </si>
  <si>
    <t>Office of Information Technology Services……………………………..</t>
  </si>
  <si>
    <t>Debt Service Funds - Lease/Purchase and Other Financing Agreement Disbursements</t>
  </si>
  <si>
    <t>Lease/Purchase and Other Contractual Financing Obligations:</t>
  </si>
  <si>
    <t xml:space="preserve">COMBINED STATEMENT OF RECEIPTS AND OTHER FINANCING RESOURCES   </t>
  </si>
  <si>
    <t xml:space="preserve">FISCAL YEAR ENDED MARCH 31, 2015    </t>
  </si>
  <si>
    <r>
      <t xml:space="preserve">     Improvements of the Nineties (ACTION) </t>
    </r>
    <r>
      <rPr>
        <sz val="12"/>
        <rFont val="Arial"/>
        <family val="2"/>
      </rPr>
      <t>..................................</t>
    </r>
  </si>
  <si>
    <t xml:space="preserve">STATE OPERATING FUNDS (*) </t>
  </si>
  <si>
    <t xml:space="preserve">       Support and Regulate Business.......................................................</t>
  </si>
  <si>
    <t xml:space="preserve">       Transportation......................................................................................</t>
  </si>
  <si>
    <t xml:space="preserve">       Public Safety.......................................................................................</t>
  </si>
  <si>
    <t xml:space="preserve">     Other Social Services........................................................................................</t>
  </si>
  <si>
    <t xml:space="preserve">     Personal Service......................................................................................</t>
  </si>
  <si>
    <t xml:space="preserve">  Capital Projects.............................................................................................</t>
  </si>
  <si>
    <t xml:space="preserve">       Public Welfare..............................................................................................</t>
  </si>
  <si>
    <t xml:space="preserve">  Federal Receipts.............................................................................................</t>
  </si>
  <si>
    <t xml:space="preserve">     Criminal Justice, Emergency Management &amp; Security Services     </t>
  </si>
  <si>
    <t xml:space="preserve">       Public Safety...............................................................................................</t>
  </si>
  <si>
    <t xml:space="preserve">       Support and Regulate Business...............................................................................................</t>
  </si>
  <si>
    <t xml:space="preserve">       Transportation.................................................................................................</t>
  </si>
  <si>
    <t xml:space="preserve">     Non-Personal Service...........................................................................</t>
  </si>
  <si>
    <t>Secured Hospital Debt…………………………………</t>
  </si>
  <si>
    <t>SUNY Dormitory Facilities Revenue Bonds………………</t>
  </si>
  <si>
    <t xml:space="preserve">FISCAL YEAR ENDED MARCH 31, 2015     </t>
  </si>
  <si>
    <t>Moriah Shock Incarceration Correctional Facility………………..…………………………………………….….…..</t>
  </si>
  <si>
    <r>
      <t xml:space="preserve">     Improvements of the Nineties (ACTION) </t>
    </r>
    <r>
      <rPr>
        <sz val="12"/>
        <rFont val="Arial"/>
        <family val="2"/>
      </rPr>
      <t>....................................................................................................................................</t>
    </r>
  </si>
  <si>
    <t>State supported debt includes certificates of participation (COPS), capital leases for State facilities, and debt as defined in State Finance Law 67-a, where the State is constitutionally obligated to pay debt service to bondholders or where it is contractually obligated to pay money to public authorities to enable it to make payments on its outstanding bonds.</t>
  </si>
  <si>
    <r>
      <t>State funded debt obligations include all state-supported debt from Schedule 21a, plus certain other debt where the State has agreed to allow certain other entities to pledge or assign State resources to pay debt service on debt issued for State purposes or to finance State assistance payments to another entity.  These obligations include those associated with the sale of the State’s share of Tobacco Settlement proceeds, prior year school aid claims, debt issued by the Sales Tax Asset Receivable Corporation (STARC) for NYC debt relief, debt issued by the Transitional Finance Agency (TFA) for NYC school building aid, portions of the secured hospital program and obligations issued to finance certain State University of New York (SUNY) dormitory facilities.  Debt service on these obligations is secured by future State local assistance payments (financed with available General Fund resources or taxes), future tobacco settlement payments, contingent debt service appropriations or SUNY dormitory rental income</t>
    </r>
    <r>
      <rPr>
        <sz val="12"/>
        <rFont val="Arial"/>
        <family val="2"/>
      </rPr>
      <t>.</t>
    </r>
  </si>
  <si>
    <t>TOTAL STATE RELATED DEBT:</t>
  </si>
  <si>
    <t xml:space="preserve">State related debt obligations include all state funded debt from Schedule 21b, plus certain other debt issued by various authorities that may be supported by contingent State obligations to make payments. Such moral obligation, contingent obligation (secured hospital debt where the State has not been called on to pay debt service) and State guaranteed authority debt carries a pledge by the State to finance deficiencies in the authority's debt service or debt service reserve funds, if necessary. </t>
  </si>
  <si>
    <t xml:space="preserve">  School Tax Relief (STAR)…………………………………………</t>
  </si>
  <si>
    <r>
      <t>Smart Schools Bond Act</t>
    </r>
    <r>
      <rPr>
        <sz val="12"/>
        <rFont val="Arial"/>
        <family val="2"/>
      </rPr>
      <t>..................................................................................................................................</t>
    </r>
  </si>
  <si>
    <t>Lieutenant Governor ……………………………...…...…………………………..</t>
  </si>
  <si>
    <t>Safety (*)</t>
  </si>
  <si>
    <t xml:space="preserve">    Housing Finance Agency………………………………………………………………………………………………………………………………………………….</t>
  </si>
  <si>
    <t xml:space="preserve">    Dormitory Authority.………………………………………………………………………………………………………………………..</t>
  </si>
  <si>
    <t xml:space="preserve">    City University of New York.……………………………………………………………………………………</t>
  </si>
  <si>
    <t>All Other..................................................................................................</t>
  </si>
  <si>
    <t>All Other.....................................................................................................................................</t>
  </si>
  <si>
    <t>Queens Facility Wide………………………………………….…………………………..</t>
  </si>
  <si>
    <t>Food and Nutrition Services</t>
  </si>
  <si>
    <t xml:space="preserve">COMBINING STATEMENT OF SELECTED DEPARTMENTAL DISBURSEMENTS        </t>
  </si>
  <si>
    <t xml:space="preserve">FISCAL YEAR ENDED MARCH 31, 2015                               </t>
  </si>
  <si>
    <t xml:space="preserve">Regulate Business    </t>
  </si>
  <si>
    <r>
      <t xml:space="preserve">Higher Education Facilities </t>
    </r>
    <r>
      <rPr>
        <sz val="12"/>
        <rFont val="Arial"/>
        <family val="2"/>
      </rPr>
      <t>..........................................................</t>
    </r>
  </si>
  <si>
    <r>
      <t xml:space="preserve">Park and Recreation Land Acquisition </t>
    </r>
    <r>
      <rPr>
        <sz val="12"/>
        <rFont val="Arial"/>
        <family val="2"/>
      </rPr>
      <t>....................................................................................................................................</t>
    </r>
  </si>
  <si>
    <r>
      <t xml:space="preserve">Outdoor Recreation Development </t>
    </r>
    <r>
      <rPr>
        <sz val="12"/>
        <rFont val="Arial"/>
        <family val="2"/>
      </rPr>
      <t>....................................................................................................................................</t>
    </r>
  </si>
  <si>
    <t xml:space="preserve">FISCAL YEAR ENDED MARCH 31, 2015       </t>
  </si>
  <si>
    <t xml:space="preserve">Other legislative actions represent additional appropriations enacted outside of the Executive budget process (i.e., deficiency and supplemental appropriation bills) and increases or reductions by the Legislature to a prior year appropriation.         </t>
  </si>
</sst>
</file>

<file path=xl/styles.xml><?xml version="1.0" encoding="utf-8"?>
<styleSheet xmlns="http://schemas.openxmlformats.org/spreadsheetml/2006/main" xmlns:mc="http://schemas.openxmlformats.org/markup-compatibility/2006" xmlns:x14ac="http://schemas.microsoft.com/office/spreadsheetml/2009/9/ac" mc:Ignorable="x14ac">
  <numFmts count="34">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409]mmmm\ d\,\ yyyy;@"/>
    <numFmt numFmtId="166" formatCode="[$$-409]#,##0"/>
    <numFmt numFmtId="167" formatCode="0.000%"/>
    <numFmt numFmtId="168" formatCode="&quot;$&quot;#,##0"/>
    <numFmt numFmtId="169" formatCode="#,##0.0_);\(#,##0.0\)"/>
    <numFmt numFmtId="170" formatCode="0_);\(0\)"/>
    <numFmt numFmtId="171" formatCode="_(&quot;$&quot;* #,##0_);_(&quot;$&quot;* \(#,##0\);_(&quot;$&quot;* &quot;-&quot;??_);_(@_)"/>
    <numFmt numFmtId="172" formatCode="_(&quot;$&quot;* #,##0.00_);_(&quot;$&quot;* \(#,##0.00\);_(&quot;$&quot;* &quot;-&quot;_);_(@_)"/>
    <numFmt numFmtId="173" formatCode="_(* #,##0_);_(* \(#,##0\);_(* &quot;-&quot;??_);_(@_)"/>
    <numFmt numFmtId="174" formatCode="0.000"/>
    <numFmt numFmtId="175" formatCode="&quot;$&quot;#,##0.00"/>
    <numFmt numFmtId="176" formatCode="#,##0.000"/>
    <numFmt numFmtId="177" formatCode="&quot;$&quot;#,##0.0"/>
    <numFmt numFmtId="178" formatCode="_(&quot;$&quot;* #,##0.000_);_(&quot;$&quot;* \(#,##0.000\);_(&quot;$&quot;* &quot;-&quot;???_);_(@_)"/>
    <numFmt numFmtId="179" formatCode="#,##0.000_);\(#,##0.000\)"/>
    <numFmt numFmtId="180" formatCode="&quot;$&quot;#,##0.000_);\(&quot;$&quot;#,##0.000\)"/>
    <numFmt numFmtId="181" formatCode="_(* #,##0.000_);_(* \(#,##0.000\);_(* &quot;-&quot;???_);_(@_)"/>
    <numFmt numFmtId="182" formatCode="&quot;$&quot;#,##0.000"/>
    <numFmt numFmtId="183" formatCode="_(&quot;$&quot;* #,##0.0_);_(&quot;$&quot;* \(#,##0.0\);_(&quot;$&quot;* &quot;-&quot;?_);_(@_)"/>
    <numFmt numFmtId="184" formatCode="&quot;$&quot;#,##0.0;[Red]&quot;$&quot;#,##0.0"/>
    <numFmt numFmtId="185" formatCode="[$$-409]#,##0.00"/>
    <numFmt numFmtId="186" formatCode="_([$$-409]* #,##0.00_);_([$$-409]* \(#,##0.00\);_([$$-409]* &quot;-&quot;??_);_(@_)"/>
    <numFmt numFmtId="187" formatCode="mm/dd/yy;@"/>
    <numFmt numFmtId="188" formatCode="0.0%"/>
    <numFmt numFmtId="189" formatCode="_(* #,##0.00_);_(* \(#,##0.00\);_(* &quot;-&quot;_);_(@_)"/>
  </numFmts>
  <fonts count="147" x14ac:knownFonts="1">
    <font>
      <sz val="12"/>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name val="Arial"/>
      <family val="2"/>
    </font>
    <font>
      <b/>
      <sz val="16"/>
      <name val="Arial"/>
      <family val="2"/>
    </font>
    <font>
      <b/>
      <sz val="10"/>
      <name val="Arial"/>
      <family val="2"/>
    </font>
    <font>
      <sz val="10"/>
      <name val="Arial"/>
      <family val="2"/>
    </font>
    <font>
      <sz val="10"/>
      <name val="SWISS"/>
    </font>
    <font>
      <b/>
      <sz val="14"/>
      <name val="Arial"/>
      <family val="2"/>
    </font>
    <font>
      <sz val="14"/>
      <name val="Arial"/>
      <family val="2"/>
    </font>
    <font>
      <sz val="14"/>
      <name val="SWISS"/>
    </font>
    <font>
      <sz val="12"/>
      <color rgb="FFFF0000"/>
      <name val="Arial"/>
      <family val="2"/>
    </font>
    <font>
      <sz val="14"/>
      <color rgb="FFFF0000"/>
      <name val="SWISS"/>
    </font>
    <font>
      <sz val="10"/>
      <color rgb="FFFF0000"/>
      <name val="SWISS"/>
    </font>
    <font>
      <b/>
      <sz val="18"/>
      <name val="Arial"/>
      <family val="2"/>
    </font>
    <font>
      <b/>
      <sz val="10"/>
      <name val="SWISS"/>
    </font>
    <font>
      <b/>
      <sz val="17"/>
      <name val="Arial"/>
      <family val="2"/>
    </font>
    <font>
      <b/>
      <sz val="12"/>
      <name val="Arial"/>
      <family val="2"/>
    </font>
    <font>
      <b/>
      <sz val="12"/>
      <color indexed="8"/>
      <name val="Arial"/>
      <family val="2"/>
    </font>
    <font>
      <sz val="12"/>
      <color indexed="8"/>
      <name val="Arial"/>
      <family val="2"/>
    </font>
    <font>
      <sz val="12"/>
      <color theme="0"/>
      <name val="Arial"/>
      <family val="2"/>
    </font>
    <font>
      <sz val="12"/>
      <color theme="0"/>
      <name val="SWISS"/>
    </font>
    <font>
      <sz val="10"/>
      <color theme="0"/>
      <name val="SWISS"/>
    </font>
    <font>
      <sz val="12"/>
      <name val="SWISS"/>
    </font>
    <font>
      <sz val="8"/>
      <name val="Arial"/>
      <family val="2"/>
    </font>
    <font>
      <sz val="9.5"/>
      <name val="Arial"/>
      <family val="2"/>
    </font>
    <font>
      <sz val="14"/>
      <color indexed="8"/>
      <name val="Arial"/>
      <family val="2"/>
    </font>
    <font>
      <b/>
      <sz val="14"/>
      <color indexed="8"/>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1"/>
      <name val="Arial"/>
      <family val="2"/>
    </font>
    <font>
      <sz val="12"/>
      <name val="Times New Roman"/>
      <family val="1"/>
    </font>
    <font>
      <sz val="11"/>
      <color theme="1"/>
      <name val="Calibri"/>
      <family val="2"/>
      <scheme val="minor"/>
    </font>
    <font>
      <sz val="15"/>
      <name val="Arial"/>
      <family val="2"/>
    </font>
    <font>
      <sz val="16"/>
      <name val="Arial"/>
      <family val="2"/>
    </font>
    <font>
      <b/>
      <sz val="15"/>
      <name val="Arial"/>
      <family val="2"/>
    </font>
    <font>
      <b/>
      <sz val="8"/>
      <name val="Arial"/>
      <family val="2"/>
    </font>
    <font>
      <b/>
      <sz val="13"/>
      <name val="Arial"/>
      <family val="2"/>
    </font>
    <font>
      <b/>
      <u/>
      <sz val="13"/>
      <name val="Arial"/>
      <family val="2"/>
    </font>
    <font>
      <sz val="13"/>
      <name val="Arial"/>
      <family val="2"/>
    </font>
    <font>
      <sz val="10"/>
      <name val="Tahoma"/>
      <family val="2"/>
    </font>
    <font>
      <sz val="10"/>
      <color theme="1"/>
      <name val="Arial"/>
      <family val="2"/>
    </font>
    <font>
      <sz val="10"/>
      <color indexed="8"/>
      <name val="Arial"/>
      <family val="2"/>
    </font>
    <font>
      <sz val="10"/>
      <name val="Arial Unicode MS"/>
      <family val="2"/>
    </font>
    <font>
      <sz val="12"/>
      <color theme="1"/>
      <name val="Arial"/>
      <family val="2"/>
    </font>
    <font>
      <b/>
      <sz val="10"/>
      <name val="Arial Unicode MS"/>
      <family val="2"/>
    </font>
    <font>
      <sz val="11"/>
      <color theme="1"/>
      <name val="Calibri"/>
      <family val="2"/>
    </font>
    <font>
      <sz val="11"/>
      <color indexed="8"/>
      <name val="Calibri"/>
      <family val="2"/>
    </font>
    <font>
      <b/>
      <u/>
      <sz val="12"/>
      <color indexed="8"/>
      <name val="Arial"/>
      <family val="2"/>
    </font>
    <font>
      <sz val="12"/>
      <color indexed="9"/>
      <name val="Arial"/>
      <family val="2"/>
    </font>
    <font>
      <b/>
      <sz val="12"/>
      <color indexed="9"/>
      <name val="Arial"/>
      <family val="2"/>
    </font>
    <font>
      <u/>
      <sz val="12"/>
      <color indexed="8"/>
      <name val="Arial"/>
      <family val="2"/>
    </font>
    <font>
      <sz val="12"/>
      <color indexed="10"/>
      <name val="Arial"/>
      <family val="2"/>
    </font>
    <font>
      <sz val="10"/>
      <name val="Arial MT"/>
    </font>
    <font>
      <sz val="12"/>
      <name val="Arial MT"/>
    </font>
    <font>
      <b/>
      <sz val="12"/>
      <name val="Arial MT"/>
    </font>
    <font>
      <b/>
      <sz val="12"/>
      <color indexed="10"/>
      <name val="Arial"/>
      <family val="2"/>
    </font>
    <font>
      <sz val="12.5"/>
      <name val="Arial"/>
      <family val="2"/>
    </font>
    <font>
      <b/>
      <sz val="12.5"/>
      <name val="Arial"/>
      <family val="2"/>
    </font>
    <font>
      <sz val="12.5"/>
      <color indexed="8"/>
      <name val="Arial"/>
      <family val="2"/>
    </font>
    <font>
      <b/>
      <u/>
      <sz val="12"/>
      <name val="Arial"/>
      <family val="2"/>
    </font>
    <font>
      <u/>
      <sz val="10.45"/>
      <color indexed="12"/>
      <name val="Arial"/>
      <family val="2"/>
    </font>
    <font>
      <sz val="8"/>
      <name val="Times New Roman"/>
      <family val="1"/>
    </font>
    <font>
      <sz val="7"/>
      <name val="Times New Roman"/>
      <family val="1"/>
    </font>
    <font>
      <sz val="12"/>
      <color indexed="8"/>
      <name val="HLV"/>
    </font>
    <font>
      <b/>
      <sz val="12"/>
      <name val="SWISS"/>
    </font>
    <font>
      <sz val="8"/>
      <name val="SWISS"/>
    </font>
    <font>
      <b/>
      <i/>
      <sz val="14"/>
      <name val="Arial"/>
      <family val="2"/>
    </font>
    <font>
      <b/>
      <sz val="11"/>
      <name val="Arial"/>
      <family val="2"/>
    </font>
    <font>
      <b/>
      <sz val="24"/>
      <name val="Arial Narrow"/>
      <family val="2"/>
    </font>
    <font>
      <b/>
      <i/>
      <sz val="12"/>
      <name val="Arial"/>
      <family val="2"/>
    </font>
    <font>
      <i/>
      <sz val="12"/>
      <name val="Arial"/>
      <family val="2"/>
    </font>
    <font>
      <sz val="9"/>
      <name val="Arial"/>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sz val="8"/>
      <color indexed="38"/>
      <name val="Arial"/>
      <family val="2"/>
    </font>
    <font>
      <b/>
      <sz val="9"/>
      <name val="Arial"/>
      <family val="2"/>
    </font>
    <font>
      <b/>
      <i/>
      <sz val="16"/>
      <name val="Arial"/>
      <family val="2"/>
    </font>
    <font>
      <b/>
      <sz val="12"/>
      <color indexed="32"/>
      <name val="Arial"/>
      <family val="2"/>
    </font>
    <font>
      <i/>
      <sz val="11"/>
      <name val="Arial"/>
      <family val="2"/>
    </font>
    <font>
      <sz val="18"/>
      <name val="Arial"/>
      <family val="2"/>
    </font>
    <font>
      <b/>
      <u/>
      <sz val="11"/>
      <name val="Arial"/>
      <family val="2"/>
    </font>
    <font>
      <sz val="11"/>
      <color indexed="8"/>
      <name val="Arial"/>
      <family val="2"/>
    </font>
    <font>
      <sz val="11"/>
      <name val="SWISS"/>
    </font>
    <font>
      <b/>
      <sz val="10"/>
      <color indexed="8"/>
      <name val="Arial"/>
      <family val="2"/>
    </font>
    <font>
      <vertAlign val="superscript"/>
      <sz val="11"/>
      <name val="Arial"/>
      <family val="2"/>
    </font>
    <font>
      <u/>
      <sz val="12"/>
      <name val="Arial"/>
      <family val="2"/>
    </font>
    <font>
      <b/>
      <sz val="12"/>
      <name val="Times New Roman"/>
      <family val="1"/>
    </font>
    <font>
      <b/>
      <u/>
      <sz val="12"/>
      <name val="Times New Roman"/>
      <family val="1"/>
    </font>
    <font>
      <sz val="12"/>
      <color rgb="FF0000FF"/>
      <name val="Times New Roman"/>
      <family val="1"/>
    </font>
    <font>
      <sz val="12"/>
      <name val="Arial"/>
      <family val="2"/>
    </font>
    <font>
      <sz val="12"/>
      <color indexed="12"/>
      <name val="Arial"/>
      <family val="2"/>
    </font>
    <font>
      <b/>
      <sz val="20"/>
      <name val="Arial"/>
      <family val="2"/>
    </font>
    <font>
      <b/>
      <sz val="20"/>
      <name val="SWISS"/>
    </font>
    <font>
      <sz val="20"/>
      <name val="SWISS"/>
    </font>
    <font>
      <b/>
      <sz val="10"/>
      <color indexed="10"/>
      <name val="Arial"/>
      <family val="2"/>
    </font>
    <font>
      <sz val="16"/>
      <name val="SWISS"/>
    </font>
    <font>
      <b/>
      <sz val="16"/>
      <color indexed="8"/>
      <name val="Arial"/>
      <family val="2"/>
    </font>
    <font>
      <b/>
      <sz val="18"/>
      <color indexed="8"/>
      <name val="Arial"/>
      <family val="2"/>
    </font>
    <font>
      <sz val="18"/>
      <name val="SWISS"/>
    </font>
    <font>
      <sz val="18"/>
      <color indexed="8"/>
      <name val="Arial"/>
      <family val="2"/>
    </font>
    <font>
      <sz val="16"/>
      <color indexed="8"/>
      <name val="Arial"/>
      <family val="2"/>
    </font>
    <font>
      <b/>
      <sz val="15"/>
      <color indexed="8"/>
      <name val="Arial"/>
      <family val="2"/>
    </font>
    <font>
      <sz val="15"/>
      <name val="SWISS"/>
    </font>
    <font>
      <b/>
      <sz val="11"/>
      <color indexed="8"/>
      <name val="Arial"/>
      <family val="2"/>
    </font>
    <font>
      <sz val="12"/>
      <name val="Arial"/>
      <family val="2"/>
    </font>
    <font>
      <b/>
      <u val="singleAccounting"/>
      <sz val="11"/>
      <name val="Arial"/>
      <family val="2"/>
    </font>
    <font>
      <b/>
      <u val="doubleAccounting"/>
      <sz val="11"/>
      <name val="Arial"/>
      <family val="2"/>
    </font>
    <font>
      <sz val="12"/>
      <name val="Arial"/>
      <family val="2"/>
    </font>
    <font>
      <sz val="12"/>
      <name val="Arial"/>
      <family val="2"/>
    </font>
    <font>
      <u/>
      <sz val="8"/>
      <color indexed="12"/>
      <name val="Arial"/>
      <family val="2"/>
    </font>
    <font>
      <sz val="12"/>
      <name val="Arial"/>
      <family val="2"/>
    </font>
    <font>
      <sz val="9"/>
      <name val="SWISS"/>
    </font>
    <font>
      <sz val="12"/>
      <name val="Arial"/>
      <family val="2"/>
    </font>
    <font>
      <sz val="10"/>
      <name val="Arial"/>
      <family val="2"/>
    </font>
    <font>
      <sz val="12"/>
      <name val="Arial"/>
      <family val="2"/>
    </font>
    <font>
      <sz val="12"/>
      <name val="Arial"/>
      <family val="2"/>
    </font>
    <font>
      <sz val="12"/>
      <name val="Arial"/>
      <family val="2"/>
    </font>
    <font>
      <sz val="12"/>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2"/>
      <name val="Arial"/>
      <family val="2"/>
    </font>
    <font>
      <i/>
      <sz val="12"/>
      <name val="Times New Roman"/>
      <family val="1"/>
    </font>
    <font>
      <b/>
      <u/>
      <sz val="14"/>
      <name val="Arial"/>
      <family val="2"/>
    </font>
    <font>
      <b/>
      <sz val="12"/>
      <color theme="1"/>
      <name val="Arial"/>
      <family val="2"/>
    </font>
  </fonts>
  <fills count="39">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9"/>
        <bgColor indexed="64"/>
      </patternFill>
    </fill>
    <fill>
      <patternFill patternType="solid">
        <fgColor theme="0"/>
        <bgColor indexed="64"/>
      </patternFill>
    </fill>
    <fill>
      <patternFill patternType="solid">
        <fgColor indexed="9"/>
        <bgColor indexed="9"/>
      </patternFill>
    </fill>
    <fill>
      <patternFill patternType="solid">
        <fgColor rgb="FFFFFF00"/>
        <bgColor indexed="64"/>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theme="1"/>
        <bgColor indexed="64"/>
      </patternFill>
    </fill>
  </fills>
  <borders count="41">
    <border>
      <left/>
      <right/>
      <top/>
      <bottom/>
      <diagonal/>
    </border>
    <border>
      <left style="thin">
        <color rgb="FFB2B2B2"/>
      </left>
      <right style="thin">
        <color rgb="FFB2B2B2"/>
      </right>
      <top style="thin">
        <color rgb="FFB2B2B2"/>
      </top>
      <bottom style="thin">
        <color rgb="FFB2B2B2"/>
      </bottom>
      <diagonal/>
    </border>
    <border>
      <left/>
      <right/>
      <top/>
      <bottom style="thin">
        <color auto="1"/>
      </bottom>
      <diagonal/>
    </border>
    <border>
      <left/>
      <right/>
      <top style="thin">
        <color auto="1"/>
      </top>
      <bottom style="thin">
        <color auto="1"/>
      </bottom>
      <diagonal/>
    </border>
    <border>
      <left/>
      <right/>
      <top style="thin">
        <color indexed="8"/>
      </top>
      <bottom/>
      <diagonal/>
    </border>
    <border>
      <left/>
      <right/>
      <top/>
      <bottom style="thin">
        <color indexed="8"/>
      </bottom>
      <diagonal/>
    </border>
    <border>
      <left/>
      <right/>
      <top style="double">
        <color indexed="8"/>
      </top>
      <bottom/>
      <diagonal/>
    </border>
    <border>
      <left/>
      <right/>
      <top style="thin">
        <color indexed="8"/>
      </top>
      <bottom style="thin">
        <color indexed="8"/>
      </bottom>
      <diagonal/>
    </border>
    <border>
      <left/>
      <right/>
      <top style="thin">
        <color indexed="8"/>
      </top>
      <bottom style="thin">
        <color auto="1"/>
      </bottom>
      <diagonal/>
    </border>
    <border>
      <left/>
      <right/>
      <top/>
      <bottom style="double">
        <color auto="1"/>
      </bottom>
      <diagonal/>
    </border>
    <border>
      <left/>
      <right/>
      <top style="thin">
        <color auto="1"/>
      </top>
      <bottom style="double">
        <color auto="1"/>
      </bottom>
      <diagonal/>
    </border>
    <border>
      <left/>
      <right style="thin">
        <color auto="1"/>
      </right>
      <top/>
      <bottom/>
      <diagonal/>
    </border>
    <border>
      <left style="thin">
        <color auto="1"/>
      </left>
      <right/>
      <top/>
      <bottom/>
      <diagonal/>
    </border>
    <border>
      <left/>
      <right/>
      <top style="thin">
        <color auto="1"/>
      </top>
      <bottom/>
      <diagonal/>
    </border>
    <border>
      <left/>
      <right/>
      <top style="thin">
        <color indexed="8"/>
      </top>
      <bottom style="double">
        <color auto="1"/>
      </bottom>
      <diagonal/>
    </border>
    <border>
      <left/>
      <right/>
      <top/>
      <bottom style="medium">
        <color auto="1"/>
      </bottom>
      <diagonal/>
    </border>
    <border>
      <left style="thin">
        <color auto="1"/>
      </left>
      <right style="thin">
        <color auto="1"/>
      </right>
      <top/>
      <bottom/>
      <diagonal/>
    </border>
    <border>
      <left/>
      <right/>
      <top style="thin">
        <color auto="1"/>
      </top>
      <bottom/>
      <diagonal/>
    </border>
    <border>
      <left/>
      <right/>
      <top style="double">
        <color auto="1"/>
      </top>
      <bottom/>
      <diagonal/>
    </border>
    <border>
      <left style="thin">
        <color auto="1"/>
      </left>
      <right style="thin">
        <color auto="1"/>
      </right>
      <top style="thin">
        <color auto="1"/>
      </top>
      <bottom style="thin">
        <color auto="1"/>
      </bottom>
      <diagonal/>
    </border>
    <border>
      <left/>
      <right/>
      <top style="thin">
        <color indexed="8"/>
      </top>
      <bottom style="double">
        <color indexed="8"/>
      </bottom>
      <diagonal/>
    </border>
    <border>
      <left/>
      <right/>
      <top style="thin">
        <color auto="1"/>
      </top>
      <bottom style="double">
        <color indexed="8"/>
      </bottom>
      <diagonal/>
    </border>
    <border>
      <left/>
      <right/>
      <top/>
      <bottom style="thin">
        <color auto="1"/>
      </bottom>
      <diagonal/>
    </border>
    <border>
      <left style="double">
        <color indexed="8"/>
      </left>
      <right/>
      <top style="double">
        <color indexed="8"/>
      </top>
      <bottom/>
      <diagonal/>
    </border>
    <border>
      <left style="double">
        <color indexed="8"/>
      </left>
      <right/>
      <top/>
      <bottom/>
      <diagonal/>
    </border>
    <border>
      <left/>
      <right/>
      <top style="thin">
        <color auto="1"/>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style="medium">
        <color auto="1"/>
      </right>
      <top/>
      <bottom style="medium">
        <color auto="1"/>
      </bottom>
      <diagonal/>
    </border>
    <border>
      <left style="medium">
        <color auto="1"/>
      </left>
      <right/>
      <top/>
      <bottom style="medium">
        <color auto="1"/>
      </bottom>
      <diagonal/>
    </border>
    <border>
      <left/>
      <right style="medium">
        <color auto="1"/>
      </right>
      <top/>
      <bottom/>
      <diagonal/>
    </border>
    <border>
      <left style="medium">
        <color auto="1"/>
      </left>
      <right/>
      <top/>
      <bottom/>
      <diagonal/>
    </border>
    <border>
      <left/>
      <right style="medium">
        <color auto="1"/>
      </right>
      <top style="medium">
        <color auto="1"/>
      </top>
      <bottom/>
      <diagonal/>
    </border>
    <border>
      <left/>
      <right/>
      <top style="medium">
        <color auto="1"/>
      </top>
      <bottom/>
      <diagonal/>
    </border>
    <border>
      <left style="medium">
        <color auto="1"/>
      </left>
      <right/>
      <top style="medium">
        <color auto="1"/>
      </top>
      <bottom/>
      <diagonal/>
    </border>
  </borders>
  <cellStyleXfs count="60913">
    <xf numFmtId="0" fontId="0" fillId="0" borderId="0"/>
    <xf numFmtId="9" fontId="5" fillId="0" borderId="0" applyFont="0" applyFill="0" applyBorder="0" applyAlignment="0" applyProtection="0"/>
    <xf numFmtId="40" fontId="30" fillId="15" borderId="0">
      <alignment horizontal="right"/>
    </xf>
    <xf numFmtId="0" fontId="31" fillId="15" borderId="0">
      <alignment horizontal="right"/>
    </xf>
    <xf numFmtId="0" fontId="32" fillId="15" borderId="11"/>
    <xf numFmtId="0" fontId="32" fillId="0" borderId="0" applyBorder="0">
      <alignment horizontal="centerContinuous"/>
    </xf>
    <xf numFmtId="0" fontId="33" fillId="0" borderId="0" applyBorder="0">
      <alignment horizontal="centerContinuous"/>
    </xf>
    <xf numFmtId="0" fontId="5" fillId="0" borderId="0"/>
    <xf numFmtId="0" fontId="5" fillId="0" borderId="0"/>
    <xf numFmtId="0" fontId="8" fillId="0" borderId="0"/>
    <xf numFmtId="0" fontId="35" fillId="0" borderId="0"/>
    <xf numFmtId="0" fontId="5" fillId="0" borderId="0"/>
    <xf numFmtId="0" fontId="36" fillId="0" borderId="0"/>
    <xf numFmtId="0" fontId="8" fillId="0" borderId="0"/>
    <xf numFmtId="0" fontId="5" fillId="0" borderId="0"/>
    <xf numFmtId="0" fontId="5" fillId="0" borderId="0"/>
    <xf numFmtId="0" fontId="5" fillId="0" borderId="0"/>
    <xf numFmtId="0" fontId="5" fillId="0" borderId="0"/>
    <xf numFmtId="44" fontId="44" fillId="0" borderId="0" applyFont="0" applyFill="0" applyBorder="0" applyAlignment="0" applyProtection="0"/>
    <xf numFmtId="0" fontId="5" fillId="0" borderId="0"/>
    <xf numFmtId="44" fontId="35" fillId="0" borderId="0" applyFont="0" applyFill="0" applyBorder="0" applyAlignment="0" applyProtection="0"/>
    <xf numFmtId="44" fontId="36" fillId="0" borderId="0" applyFont="0" applyFill="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4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44"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44"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5"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5" fillId="0" borderId="0"/>
    <xf numFmtId="0" fontId="35" fillId="0" borderId="0"/>
    <xf numFmtId="0" fontId="3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6" fillId="0" borderId="0"/>
    <xf numFmtId="0" fontId="4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47" fillId="0" borderId="0"/>
    <xf numFmtId="0" fontId="5" fillId="0" borderId="0"/>
    <xf numFmtId="0" fontId="5" fillId="0" borderId="0"/>
    <xf numFmtId="0" fontId="5" fillId="0" borderId="0"/>
    <xf numFmtId="0" fontId="5"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5" fillId="0" borderId="0"/>
    <xf numFmtId="0" fontId="5" fillId="0" borderId="0"/>
    <xf numFmtId="0" fontId="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5" fillId="0" borderId="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44" fontId="36" fillId="0" borderId="0" applyFont="0" applyFill="0" applyBorder="0" applyAlignment="0" applyProtection="0"/>
    <xf numFmtId="0" fontId="45" fillId="0" borderId="0"/>
    <xf numFmtId="44" fontId="36" fillId="0" borderId="0" applyFont="0" applyFill="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47"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5"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5" fillId="0" borderId="0"/>
    <xf numFmtId="0" fontId="3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5" fillId="0" borderId="0"/>
    <xf numFmtId="0" fontId="5" fillId="0" borderId="0"/>
    <xf numFmtId="0" fontId="5" fillId="0" borderId="0"/>
    <xf numFmtId="0" fontId="47" fillId="0" borderId="0"/>
    <xf numFmtId="0" fontId="47" fillId="0" borderId="0"/>
    <xf numFmtId="0" fontId="47" fillId="0" borderId="0"/>
    <xf numFmtId="0" fontId="5" fillId="0" borderId="0"/>
    <xf numFmtId="0" fontId="5" fillId="0" borderId="0"/>
    <xf numFmtId="0" fontId="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50" fillId="0" borderId="0"/>
    <xf numFmtId="43" fontId="51" fillId="0" borderId="0" applyFont="0" applyFill="0" applyBorder="0" applyAlignment="0" applyProtection="0"/>
    <xf numFmtId="44" fontId="50"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5" fillId="0" borderId="0"/>
    <xf numFmtId="0" fontId="5" fillId="0" borderId="0"/>
    <xf numFmtId="43" fontId="35" fillId="0" borderId="0" applyFont="0" applyFill="0" applyBorder="0" applyAlignment="0" applyProtection="0"/>
    <xf numFmtId="0" fontId="65" fillId="0" borderId="0" applyNumberFormat="0" applyFill="0" applyBorder="0" applyAlignment="0" applyProtection="0">
      <alignment vertical="top"/>
      <protection locked="0"/>
    </xf>
    <xf numFmtId="9" fontId="35" fillId="0" borderId="0" applyFont="0" applyFill="0" applyBorder="0" applyAlignment="0" applyProtection="0"/>
    <xf numFmtId="3" fontId="66" fillId="0" borderId="0">
      <alignment horizontal="right"/>
      <protection locked="0"/>
    </xf>
    <xf numFmtId="0" fontId="67" fillId="0" borderId="0">
      <alignment horizontal="left"/>
      <protection locked="0"/>
    </xf>
    <xf numFmtId="3" fontId="66" fillId="0" borderId="5">
      <alignment horizontal="right"/>
      <protection locked="0"/>
    </xf>
    <xf numFmtId="0" fontId="66" fillId="0" borderId="0">
      <alignment horizontal="left"/>
    </xf>
    <xf numFmtId="0" fontId="68" fillId="17" borderId="0"/>
    <xf numFmtId="0" fontId="68" fillId="17" borderId="0"/>
    <xf numFmtId="0" fontId="68" fillId="17" borderId="0"/>
    <xf numFmtId="0" fontId="68" fillId="17" borderId="0"/>
    <xf numFmtId="0" fontId="68" fillId="17" borderId="0"/>
    <xf numFmtId="0" fontId="68" fillId="17" borderId="0"/>
    <xf numFmtId="0" fontId="68" fillId="17" borderId="0"/>
    <xf numFmtId="0" fontId="68" fillId="17" borderId="0"/>
    <xf numFmtId="175" fontId="26" fillId="0" borderId="0" applyFill="0"/>
    <xf numFmtId="175" fontId="26" fillId="0" borderId="0">
      <alignment horizontal="center"/>
    </xf>
    <xf numFmtId="0" fontId="26" fillId="0" borderId="0" applyFill="0">
      <alignment horizontal="center"/>
    </xf>
    <xf numFmtId="175" fontId="10" fillId="0" borderId="18" applyFill="0"/>
    <xf numFmtId="0" fontId="8" fillId="0" borderId="0" applyFont="0" applyAlignment="0"/>
    <xf numFmtId="0" fontId="71" fillId="0" borderId="0" applyFill="0">
      <alignment vertical="top"/>
    </xf>
    <xf numFmtId="0" fontId="10" fillId="0" borderId="0" applyFill="0">
      <alignment horizontal="left" vertical="top"/>
    </xf>
    <xf numFmtId="175" fontId="19" fillId="0" borderId="17" applyFill="0"/>
    <xf numFmtId="0" fontId="8" fillId="0" borderId="0" applyNumberFormat="0" applyFont="0" applyAlignment="0"/>
    <xf numFmtId="0" fontId="71" fillId="0" borderId="0" applyFill="0">
      <alignment wrapText="1"/>
    </xf>
    <xf numFmtId="0" fontId="10" fillId="0" borderId="0" applyFill="0">
      <alignment horizontal="left" vertical="top" wrapText="1"/>
    </xf>
    <xf numFmtId="175" fontId="72" fillId="0" borderId="0" applyFill="0"/>
    <xf numFmtId="0" fontId="73" fillId="0" borderId="0" applyNumberFormat="0" applyFont="0" applyAlignment="0">
      <alignment horizontal="center"/>
    </xf>
    <xf numFmtId="0" fontId="74" fillId="0" borderId="0" applyFill="0">
      <alignment vertical="top" wrapText="1"/>
    </xf>
    <xf numFmtId="0" fontId="19" fillId="0" borderId="0" applyFill="0">
      <alignment horizontal="left" vertical="top" wrapText="1"/>
    </xf>
    <xf numFmtId="175" fontId="8" fillId="0" borderId="0" applyFill="0"/>
    <xf numFmtId="0" fontId="73" fillId="0" borderId="0" applyNumberFormat="0" applyFont="0" applyAlignment="0">
      <alignment horizontal="center"/>
    </xf>
    <xf numFmtId="0" fontId="75" fillId="0" borderId="0" applyFill="0">
      <alignment vertical="center" wrapText="1"/>
    </xf>
    <xf numFmtId="0" fontId="5" fillId="0" borderId="0">
      <alignment horizontal="left" vertical="center" wrapText="1"/>
    </xf>
    <xf numFmtId="175" fontId="76" fillId="0" borderId="0" applyFill="0"/>
    <xf numFmtId="0" fontId="73" fillId="0" borderId="0" applyNumberFormat="0" applyFont="0" applyAlignment="0">
      <alignment horizontal="center"/>
    </xf>
    <xf numFmtId="0" fontId="77" fillId="0" borderId="0" applyFill="0">
      <alignment horizontal="center" vertical="center" wrapText="1"/>
    </xf>
    <xf numFmtId="0" fontId="8" fillId="0" borderId="0" applyFill="0">
      <alignment horizontal="center" vertical="center" wrapText="1"/>
    </xf>
    <xf numFmtId="175" fontId="78" fillId="0" borderId="0" applyFill="0"/>
    <xf numFmtId="0" fontId="73" fillId="0" borderId="0" applyNumberFormat="0" applyFont="0" applyAlignment="0">
      <alignment horizontal="center"/>
    </xf>
    <xf numFmtId="0" fontId="79" fillId="0" borderId="0" applyFill="0">
      <alignment horizontal="center" vertical="center" wrapText="1"/>
    </xf>
    <xf numFmtId="0" fontId="80" fillId="0" borderId="0" applyFill="0">
      <alignment horizontal="center" vertical="center" wrapText="1"/>
    </xf>
    <xf numFmtId="175" fontId="81" fillId="0" borderId="0" applyFill="0"/>
    <xf numFmtId="0" fontId="73" fillId="0" borderId="0" applyNumberFormat="0" applyFont="0" applyAlignment="0">
      <alignment horizontal="center"/>
    </xf>
    <xf numFmtId="0" fontId="82" fillId="0" borderId="0">
      <alignment horizontal="center" wrapText="1"/>
    </xf>
    <xf numFmtId="0" fontId="78" fillId="0" borderId="0" applyFill="0">
      <alignment horizontal="center" wrapText="1"/>
    </xf>
    <xf numFmtId="4" fontId="26" fillId="19" borderId="0" applyFill="0"/>
    <xf numFmtId="0" fontId="83" fillId="0" borderId="0">
      <alignment horizontal="left" indent="7"/>
    </xf>
    <xf numFmtId="0" fontId="26" fillId="0" borderId="0" applyFill="0">
      <alignment horizontal="left" indent="7"/>
    </xf>
    <xf numFmtId="175" fontId="84" fillId="0" borderId="2" applyFill="0">
      <alignment horizontal="right"/>
    </xf>
    <xf numFmtId="0" fontId="7" fillId="0" borderId="19" applyNumberFormat="0" applyFont="0" applyBorder="0">
      <alignment horizontal="right"/>
    </xf>
    <xf numFmtId="0" fontId="85" fillId="0" borderId="0" applyFill="0"/>
    <xf numFmtId="0" fontId="19" fillId="0" borderId="0" applyFill="0"/>
    <xf numFmtId="4" fontId="84" fillId="0" borderId="2" applyFill="0"/>
    <xf numFmtId="0" fontId="8" fillId="0" borderId="0" applyNumberFormat="0" applyFont="0" applyBorder="0" applyAlignment="0"/>
    <xf numFmtId="0" fontId="8" fillId="0" borderId="0" applyNumberFormat="0" applyFont="0" applyBorder="0" applyAlignment="0"/>
    <xf numFmtId="0" fontId="8" fillId="0" borderId="0" applyNumberFormat="0" applyFont="0" applyBorder="0" applyAlignment="0"/>
    <xf numFmtId="0" fontId="74" fillId="0" borderId="0" applyFill="0">
      <alignment horizontal="left" indent="1"/>
    </xf>
    <xf numFmtId="0" fontId="86" fillId="0" borderId="0" applyFill="0">
      <alignment horizontal="left" indent="1"/>
    </xf>
    <xf numFmtId="4" fontId="76" fillId="0" borderId="0" applyFill="0"/>
    <xf numFmtId="0" fontId="8" fillId="0" borderId="0" applyNumberFormat="0" applyFont="0" applyFill="0" applyBorder="0" applyAlignment="0"/>
    <xf numFmtId="0" fontId="74" fillId="0" borderId="0" applyFill="0">
      <alignment horizontal="left" indent="2"/>
    </xf>
    <xf numFmtId="0" fontId="19" fillId="0" borderId="0" applyFill="0">
      <alignment horizontal="left" indent="2"/>
    </xf>
    <xf numFmtId="4" fontId="76" fillId="0" borderId="0" applyFill="0"/>
    <xf numFmtId="0" fontId="8" fillId="0" borderId="0" applyNumberFormat="0" applyFont="0" applyBorder="0" applyAlignment="0"/>
    <xf numFmtId="0" fontId="87" fillId="0" borderId="0">
      <alignment horizontal="left" indent="3"/>
    </xf>
    <xf numFmtId="0" fontId="34" fillId="0" borderId="0" applyFill="0">
      <alignment horizontal="left" indent="3"/>
    </xf>
    <xf numFmtId="4" fontId="76" fillId="0" borderId="0" applyFill="0"/>
    <xf numFmtId="0" fontId="8" fillId="0" borderId="0" applyNumberFormat="0" applyFont="0" applyBorder="0" applyAlignment="0"/>
    <xf numFmtId="0" fontId="77" fillId="0" borderId="0">
      <alignment horizontal="left" indent="4"/>
    </xf>
    <xf numFmtId="0" fontId="8" fillId="0" borderId="0" applyFill="0">
      <alignment horizontal="left" indent="4"/>
    </xf>
    <xf numFmtId="4" fontId="78" fillId="0" borderId="0" applyFill="0"/>
    <xf numFmtId="0" fontId="8" fillId="0" borderId="0" applyNumberFormat="0" applyFont="0" applyBorder="0" applyAlignment="0"/>
    <xf numFmtId="0" fontId="79" fillId="0" borderId="0">
      <alignment horizontal="left" indent="5"/>
    </xf>
    <xf numFmtId="0" fontId="80" fillId="0" borderId="0" applyFill="0">
      <alignment horizontal="left" indent="5"/>
    </xf>
    <xf numFmtId="4" fontId="81" fillId="0" borderId="0" applyFill="0"/>
    <xf numFmtId="0" fontId="8" fillId="0" borderId="0" applyNumberFormat="0" applyFont="0" applyFill="0" applyBorder="0" applyAlignment="0"/>
    <xf numFmtId="0" fontId="82" fillId="0" borderId="0" applyFill="0">
      <alignment horizontal="left" indent="6"/>
    </xf>
    <xf numFmtId="0" fontId="78" fillId="0" borderId="0" applyFill="0">
      <alignment horizontal="left" indent="6"/>
    </xf>
    <xf numFmtId="0" fontId="5" fillId="0" borderId="0"/>
    <xf numFmtId="43" fontId="8" fillId="0" borderId="0" applyFont="0" applyFill="0" applyBorder="0" applyAlignment="0" applyProtection="0"/>
    <xf numFmtId="0" fontId="5" fillId="0" borderId="0"/>
    <xf numFmtId="177" fontId="5" fillId="0" borderId="0"/>
    <xf numFmtId="3" fontId="9" fillId="0" borderId="0"/>
    <xf numFmtId="0" fontId="98" fillId="0" borderId="0"/>
    <xf numFmtId="43" fontId="5"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113" fillId="0" borderId="0"/>
    <xf numFmtId="188" fontId="5" fillId="0" borderId="0"/>
    <xf numFmtId="0" fontId="116" fillId="0" borderId="0"/>
    <xf numFmtId="0" fontId="117" fillId="0" borderId="0"/>
    <xf numFmtId="0" fontId="119" fillId="0" borderId="0"/>
    <xf numFmtId="0" fontId="121" fillId="0" borderId="0"/>
    <xf numFmtId="0" fontId="122" fillId="0" borderId="0"/>
    <xf numFmtId="0" fontId="4" fillId="0" borderId="0"/>
    <xf numFmtId="0" fontId="4" fillId="0" borderId="0"/>
    <xf numFmtId="43" fontId="8" fillId="0" borderId="0" applyFont="0" applyFill="0" applyBorder="0" applyAlignment="0" applyProtection="0"/>
    <xf numFmtId="0" fontId="4" fillId="0" borderId="0"/>
    <xf numFmtId="0" fontId="4" fillId="0" borderId="0"/>
    <xf numFmtId="0" fontId="3" fillId="0" borderId="0"/>
    <xf numFmtId="0" fontId="121" fillId="0" borderId="0"/>
    <xf numFmtId="0" fontId="123" fillId="0" borderId="0"/>
    <xf numFmtId="0" fontId="2" fillId="0" borderId="0"/>
    <xf numFmtId="0" fontId="123" fillId="0" borderId="0"/>
    <xf numFmtId="177" fontId="124" fillId="0" borderId="0"/>
    <xf numFmtId="0" fontId="125" fillId="0" borderId="0"/>
    <xf numFmtId="0" fontId="1" fillId="0" borderId="0"/>
    <xf numFmtId="0" fontId="125" fillId="0" borderId="0"/>
    <xf numFmtId="0" fontId="126" fillId="0" borderId="0"/>
    <xf numFmtId="0" fontId="127" fillId="0" borderId="0" applyNumberFormat="0" applyFill="0" applyBorder="0" applyAlignment="0" applyProtection="0"/>
    <xf numFmtId="0" fontId="128" fillId="0" borderId="26" applyNumberFormat="0" applyFill="0" applyAlignment="0" applyProtection="0"/>
    <xf numFmtId="0" fontId="129" fillId="0" borderId="27" applyNumberFormat="0" applyFill="0" applyAlignment="0" applyProtection="0"/>
    <xf numFmtId="0" fontId="130" fillId="0" borderId="28" applyNumberFormat="0" applyFill="0" applyAlignment="0" applyProtection="0"/>
    <xf numFmtId="0" fontId="130" fillId="0" borderId="0" applyNumberFormat="0" applyFill="0" applyBorder="0" applyAlignment="0" applyProtection="0"/>
    <xf numFmtId="0" fontId="131" fillId="20" borderId="0" applyNumberFormat="0" applyBorder="0" applyAlignment="0" applyProtection="0"/>
    <xf numFmtId="0" fontId="132" fillId="21" borderId="0" applyNumberFormat="0" applyBorder="0" applyAlignment="0" applyProtection="0"/>
    <xf numFmtId="0" fontId="133" fillId="22" borderId="0" applyNumberFormat="0" applyBorder="0" applyAlignment="0" applyProtection="0"/>
    <xf numFmtId="0" fontId="134" fillId="23" borderId="29" applyNumberFormat="0" applyAlignment="0" applyProtection="0"/>
    <xf numFmtId="0" fontId="135" fillId="24" borderId="30" applyNumberFormat="0" applyAlignment="0" applyProtection="0"/>
    <xf numFmtId="0" fontId="136" fillId="24" borderId="29" applyNumberFormat="0" applyAlignment="0" applyProtection="0"/>
    <xf numFmtId="0" fontId="137" fillId="0" borderId="31" applyNumberFormat="0" applyFill="0" applyAlignment="0" applyProtection="0"/>
    <xf numFmtId="0" fontId="138" fillId="25" borderId="32" applyNumberFormat="0" applyAlignment="0" applyProtection="0"/>
    <xf numFmtId="0" fontId="139" fillId="0" borderId="0" applyNumberFormat="0" applyFill="0" applyBorder="0" applyAlignment="0" applyProtection="0"/>
    <xf numFmtId="0" fontId="140" fillId="0" borderId="0" applyNumberFormat="0" applyFill="0" applyBorder="0" applyAlignment="0" applyProtection="0"/>
    <xf numFmtId="0" fontId="141" fillId="0" borderId="33" applyNumberFormat="0" applyFill="0" applyAlignment="0" applyProtection="0"/>
    <xf numFmtId="0" fontId="142" fillId="26"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42" fillId="27" borderId="0" applyNumberFormat="0" applyBorder="0" applyAlignment="0" applyProtection="0"/>
    <xf numFmtId="0" fontId="142" fillId="28"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42" fillId="29" borderId="0" applyNumberFormat="0" applyBorder="0" applyAlignment="0" applyProtection="0"/>
    <xf numFmtId="0" fontId="142" fillId="30"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42" fillId="31" borderId="0" applyNumberFormat="0" applyBorder="0" applyAlignment="0" applyProtection="0"/>
    <xf numFmtId="0" fontId="142" fillId="32"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42" fillId="33" borderId="0" applyNumberFormat="0" applyBorder="0" applyAlignment="0" applyProtection="0"/>
    <xf numFmtId="0" fontId="142" fillId="34"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42" fillId="35" borderId="0" applyNumberFormat="0" applyBorder="0" applyAlignment="0" applyProtection="0"/>
    <xf numFmtId="0" fontId="142" fillId="36"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42" fillId="37" borderId="0" applyNumberFormat="0" applyBorder="0" applyAlignment="0" applyProtection="0"/>
    <xf numFmtId="0" fontId="1" fillId="0" borderId="0"/>
    <xf numFmtId="0" fontId="1" fillId="2" borderId="1" applyNumberFormat="0" applyFont="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8" fillId="0" borderId="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5" fillId="0" borderId="0"/>
  </cellStyleXfs>
  <cellXfs count="2446">
    <xf numFmtId="0" fontId="0" fillId="0" borderId="0" xfId="0"/>
    <xf numFmtId="0" fontId="6" fillId="0" borderId="0" xfId="0" applyNumberFormat="1" applyFont="1" applyAlignment="1"/>
    <xf numFmtId="0" fontId="7" fillId="0" borderId="0" xfId="0" applyNumberFormat="1" applyFont="1" applyAlignment="1"/>
    <xf numFmtId="0" fontId="8" fillId="0" borderId="0" xfId="0" applyNumberFormat="1" applyFont="1" applyAlignment="1"/>
    <xf numFmtId="0" fontId="9" fillId="0" borderId="0" xfId="0" applyNumberFormat="1" applyFont="1" applyAlignment="1"/>
    <xf numFmtId="0" fontId="6" fillId="0" borderId="0" xfId="0" quotePrefix="1" applyNumberFormat="1" applyFont="1" applyAlignment="1">
      <alignment horizontal="left"/>
    </xf>
    <xf numFmtId="0" fontId="10" fillId="0" borderId="0" xfId="0" applyNumberFormat="1" applyFont="1" applyAlignment="1">
      <alignment horizontal="right"/>
    </xf>
    <xf numFmtId="164" fontId="10" fillId="0" borderId="0" xfId="0" applyNumberFormat="1" applyFont="1" applyAlignment="1"/>
    <xf numFmtId="0" fontId="10" fillId="0" borderId="0" xfId="0" applyNumberFormat="1" applyFont="1" applyAlignment="1"/>
    <xf numFmtId="0" fontId="9" fillId="0" borderId="0" xfId="0" quotePrefix="1" applyNumberFormat="1" applyFont="1" applyAlignment="1">
      <alignment horizontal="center"/>
    </xf>
    <xf numFmtId="0" fontId="10" fillId="0" borderId="0" xfId="0" applyNumberFormat="1" applyFont="1" applyAlignment="1">
      <alignment horizontal="center"/>
    </xf>
    <xf numFmtId="0" fontId="9" fillId="0" borderId="0" xfId="0" applyNumberFormat="1" applyFont="1" applyAlignment="1">
      <alignment horizontal="center"/>
    </xf>
    <xf numFmtId="0" fontId="10" fillId="0" borderId="3" xfId="0" quotePrefix="1" applyNumberFormat="1" applyFont="1" applyBorder="1" applyAlignment="1">
      <alignment horizontal="center"/>
    </xf>
    <xf numFmtId="0" fontId="10" fillId="0" borderId="0" xfId="0" applyNumberFormat="1" applyFont="1" applyBorder="1" applyAlignment="1">
      <alignment horizontal="center"/>
    </xf>
    <xf numFmtId="0" fontId="11" fillId="0" borderId="4" xfId="0" applyNumberFormat="1" applyFont="1" applyBorder="1" applyAlignment="1"/>
    <xf numFmtId="0" fontId="11" fillId="0" borderId="0" xfId="0" applyNumberFormat="1" applyFont="1" applyAlignment="1"/>
    <xf numFmtId="0" fontId="11" fillId="0" borderId="0" xfId="0" applyNumberFormat="1" applyFont="1" applyBorder="1" applyAlignment="1"/>
    <xf numFmtId="42" fontId="11" fillId="0" borderId="0" xfId="0" applyNumberFormat="1" applyFont="1" applyAlignment="1"/>
    <xf numFmtId="42" fontId="10" fillId="0" borderId="0" xfId="0" applyNumberFormat="1" applyFont="1" applyAlignment="1">
      <alignment horizontal="fill"/>
    </xf>
    <xf numFmtId="42" fontId="10" fillId="0" borderId="0" xfId="0" applyNumberFormat="1" applyFont="1" applyAlignment="1">
      <alignment horizontal="right"/>
    </xf>
    <xf numFmtId="42" fontId="10" fillId="0" borderId="0" xfId="0" applyNumberFormat="1" applyFont="1" applyAlignment="1"/>
    <xf numFmtId="42" fontId="10" fillId="0" borderId="0" xfId="0" applyNumberFormat="1" applyFont="1" applyAlignment="1" applyProtection="1">
      <protection locked="0"/>
    </xf>
    <xf numFmtId="42" fontId="10" fillId="0" borderId="5" xfId="0" applyNumberFormat="1" applyFont="1" applyBorder="1" applyAlignment="1"/>
    <xf numFmtId="42" fontId="10" fillId="0" borderId="0" xfId="0" applyNumberFormat="1" applyFont="1" applyBorder="1" applyAlignment="1">
      <alignment horizontal="right"/>
    </xf>
    <xf numFmtId="42" fontId="10" fillId="0" borderId="0" xfId="0" applyNumberFormat="1" applyFont="1" applyFill="1" applyAlignment="1" applyProtection="1">
      <protection locked="0"/>
    </xf>
    <xf numFmtId="42" fontId="9" fillId="0" borderId="0" xfId="0" applyNumberFormat="1" applyFont="1" applyAlignment="1"/>
    <xf numFmtId="37" fontId="11" fillId="0" borderId="4" xfId="0" applyNumberFormat="1" applyFont="1" applyBorder="1" applyAlignment="1"/>
    <xf numFmtId="37" fontId="11" fillId="0" borderId="0" xfId="0" applyNumberFormat="1" applyFont="1" applyAlignment="1"/>
    <xf numFmtId="37" fontId="11" fillId="0" borderId="0" xfId="0" applyNumberFormat="1" applyFont="1" applyBorder="1" applyAlignment="1"/>
    <xf numFmtId="3" fontId="11" fillId="0" borderId="0" xfId="0" applyNumberFormat="1" applyFont="1" applyAlignment="1"/>
    <xf numFmtId="3" fontId="10" fillId="0" borderId="0" xfId="0" applyNumberFormat="1" applyFont="1" applyAlignment="1"/>
    <xf numFmtId="3" fontId="11" fillId="0" borderId="0" xfId="0" applyNumberFormat="1" applyFont="1" applyAlignment="1">
      <alignment horizontal="fill"/>
    </xf>
    <xf numFmtId="41" fontId="11" fillId="0" borderId="0" xfId="0" applyNumberFormat="1" applyFont="1" applyAlignment="1" applyProtection="1">
      <protection locked="0"/>
    </xf>
    <xf numFmtId="37" fontId="11" fillId="0" borderId="0" xfId="0" applyNumberFormat="1" applyFont="1" applyAlignment="1" applyProtection="1">
      <protection locked="0"/>
    </xf>
    <xf numFmtId="37" fontId="9" fillId="0" borderId="0" xfId="0" applyNumberFormat="1" applyFont="1" applyAlignment="1"/>
    <xf numFmtId="41" fontId="11" fillId="0" borderId="0" xfId="0" quotePrefix="1" applyNumberFormat="1" applyFont="1" applyAlignment="1">
      <alignment horizontal="center"/>
    </xf>
    <xf numFmtId="41" fontId="11" fillId="0" borderId="0" xfId="0" applyNumberFormat="1" applyFont="1" applyAlignment="1" applyProtection="1">
      <alignment horizontal="right"/>
      <protection locked="0"/>
    </xf>
    <xf numFmtId="3" fontId="11" fillId="0" borderId="0" xfId="0" quotePrefix="1" applyNumberFormat="1" applyFont="1" applyAlignment="1">
      <alignment horizontal="left"/>
    </xf>
    <xf numFmtId="164" fontId="11" fillId="0" borderId="0" xfId="0" applyNumberFormat="1" applyFont="1" applyAlignment="1"/>
    <xf numFmtId="41" fontId="11" fillId="0" borderId="0" xfId="0" applyNumberFormat="1" applyFont="1" applyFill="1" applyAlignment="1" applyProtection="1">
      <alignment horizontal="right"/>
      <protection locked="0"/>
    </xf>
    <xf numFmtId="37" fontId="11" fillId="0" borderId="0" xfId="0" applyNumberFormat="1" applyFont="1" applyBorder="1" applyAlignment="1" applyProtection="1">
      <protection locked="0"/>
    </xf>
    <xf numFmtId="3" fontId="10" fillId="0" borderId="0" xfId="0" applyNumberFormat="1" applyFont="1" applyAlignment="1">
      <alignment horizontal="fill"/>
    </xf>
    <xf numFmtId="37" fontId="10" fillId="0" borderId="4" xfId="0" applyNumberFormat="1" applyFont="1" applyBorder="1" applyAlignment="1"/>
    <xf numFmtId="37" fontId="10" fillId="0" borderId="0" xfId="0" applyNumberFormat="1" applyFont="1" applyAlignment="1"/>
    <xf numFmtId="37" fontId="10" fillId="0" borderId="0" xfId="0" applyNumberFormat="1" applyFont="1" applyBorder="1" applyAlignment="1"/>
    <xf numFmtId="37" fontId="11" fillId="0" borderId="0" xfId="0" quotePrefix="1" applyNumberFormat="1" applyFont="1" applyAlignment="1">
      <alignment horizontal="right"/>
    </xf>
    <xf numFmtId="37" fontId="9" fillId="0" borderId="0" xfId="0" applyNumberFormat="1" applyFont="1" applyBorder="1" applyAlignment="1"/>
    <xf numFmtId="0" fontId="9" fillId="0" borderId="0" xfId="0" applyNumberFormat="1" applyFont="1" applyBorder="1" applyAlignment="1"/>
    <xf numFmtId="44" fontId="9" fillId="0" borderId="0" xfId="0" applyNumberFormat="1" applyFont="1" applyAlignment="1"/>
    <xf numFmtId="44" fontId="10" fillId="0" borderId="0" xfId="0" applyNumberFormat="1" applyFont="1" applyAlignment="1">
      <alignment horizontal="fill"/>
    </xf>
    <xf numFmtId="44" fontId="10" fillId="0" borderId="0" xfId="0" applyNumberFormat="1" applyFont="1" applyAlignment="1">
      <alignment horizontal="right"/>
    </xf>
    <xf numFmtId="42" fontId="10" fillId="0" borderId="4" xfId="0" applyNumberFormat="1" applyFont="1" applyBorder="1" applyAlignment="1"/>
    <xf numFmtId="0" fontId="12" fillId="0" borderId="0" xfId="0" applyNumberFormat="1" applyFont="1" applyAlignment="1"/>
    <xf numFmtId="3" fontId="12" fillId="0" borderId="0" xfId="0" applyNumberFormat="1" applyFont="1" applyAlignment="1"/>
    <xf numFmtId="3" fontId="12" fillId="0" borderId="6" xfId="0" applyNumberFormat="1" applyFont="1" applyBorder="1" applyAlignment="1"/>
    <xf numFmtId="3" fontId="12" fillId="0" borderId="0" xfId="0" applyNumberFormat="1" applyFont="1" applyBorder="1" applyAlignment="1"/>
    <xf numFmtId="0" fontId="13" fillId="0" borderId="0" xfId="0" quotePrefix="1" applyNumberFormat="1" applyFont="1" applyAlignment="1"/>
    <xf numFmtId="3" fontId="13" fillId="0" borderId="0" xfId="0" applyNumberFormat="1" applyFont="1" applyAlignment="1"/>
    <xf numFmtId="3" fontId="14" fillId="0" borderId="0" xfId="0" applyNumberFormat="1" applyFont="1" applyAlignment="1"/>
    <xf numFmtId="0" fontId="15" fillId="0" borderId="0" xfId="0" applyNumberFormat="1" applyFont="1" applyBorder="1" applyAlignment="1"/>
    <xf numFmtId="0" fontId="15" fillId="0" borderId="0" xfId="0" applyNumberFormat="1" applyFont="1" applyAlignment="1"/>
    <xf numFmtId="164" fontId="13" fillId="0" borderId="0" xfId="0" applyNumberFormat="1" applyFont="1" applyAlignment="1"/>
    <xf numFmtId="3" fontId="14" fillId="0" borderId="0" xfId="0" applyNumberFormat="1" applyFont="1" applyBorder="1" applyAlignment="1"/>
    <xf numFmtId="4" fontId="12" fillId="0" borderId="0" xfId="0" applyNumberFormat="1" applyFont="1" applyAlignment="1"/>
    <xf numFmtId="3" fontId="9" fillId="0" borderId="0" xfId="0" applyNumberFormat="1" applyFont="1" applyAlignment="1"/>
    <xf numFmtId="4" fontId="9" fillId="0" borderId="0" xfId="0" applyNumberFormat="1" applyFont="1" applyAlignment="1"/>
    <xf numFmtId="164" fontId="16" fillId="0" borderId="0" xfId="0" applyNumberFormat="1" applyFont="1" applyAlignment="1"/>
    <xf numFmtId="164" fontId="7" fillId="0" borderId="0" xfId="0" applyNumberFormat="1" applyFont="1" applyAlignment="1"/>
    <xf numFmtId="164" fontId="17" fillId="0" borderId="0" xfId="0" applyNumberFormat="1" applyFont="1" applyAlignment="1"/>
    <xf numFmtId="164" fontId="9" fillId="0" borderId="0" xfId="0" applyNumberFormat="1" applyFont="1" applyAlignment="1"/>
    <xf numFmtId="164" fontId="18" fillId="0" borderId="0" xfId="0" applyNumberFormat="1" applyFont="1" applyAlignment="1">
      <alignment horizontal="right"/>
    </xf>
    <xf numFmtId="164" fontId="16" fillId="0" borderId="0" xfId="0" quotePrefix="1" applyNumberFormat="1" applyFont="1" applyAlignment="1">
      <alignment horizontal="left"/>
    </xf>
    <xf numFmtId="164" fontId="6" fillId="0" borderId="0" xfId="0" applyNumberFormat="1" applyFont="1" applyAlignment="1"/>
    <xf numFmtId="164" fontId="8" fillId="0" borderId="0" xfId="0" applyNumberFormat="1" applyFont="1" applyAlignment="1"/>
    <xf numFmtId="164" fontId="5" fillId="0" borderId="0" xfId="0" applyNumberFormat="1" applyFont="1" applyAlignment="1"/>
    <xf numFmtId="164" fontId="19" fillId="0" borderId="0" xfId="0" applyNumberFormat="1" applyFont="1" applyAlignment="1"/>
    <xf numFmtId="164" fontId="19" fillId="0" borderId="0" xfId="0" applyNumberFormat="1" applyFont="1" applyAlignment="1">
      <alignment horizontal="centerContinuous"/>
    </xf>
    <xf numFmtId="164" fontId="19" fillId="0" borderId="0" xfId="0" quotePrefix="1" applyNumberFormat="1" applyFont="1" applyAlignment="1">
      <alignment horizontal="center"/>
    </xf>
    <xf numFmtId="164" fontId="19" fillId="0" borderId="4" xfId="0" applyNumberFormat="1" applyFont="1" applyBorder="1" applyAlignment="1"/>
    <xf numFmtId="164" fontId="5" fillId="0" borderId="0" xfId="0" applyNumberFormat="1" applyFont="1" applyAlignment="1" applyProtection="1">
      <protection locked="0"/>
    </xf>
    <xf numFmtId="164" fontId="20" fillId="0" borderId="0" xfId="0" quotePrefix="1" applyNumberFormat="1" applyFont="1" applyAlignment="1" applyProtection="1">
      <alignment horizontal="center"/>
      <protection locked="0"/>
    </xf>
    <xf numFmtId="164" fontId="20" fillId="0" borderId="0" xfId="0" applyNumberFormat="1" applyFont="1" applyAlignment="1" applyProtection="1">
      <protection locked="0"/>
    </xf>
    <xf numFmtId="164" fontId="19" fillId="0" borderId="0" xfId="0" applyNumberFormat="1" applyFont="1" applyAlignment="1" applyProtection="1">
      <protection locked="0"/>
    </xf>
    <xf numFmtId="164" fontId="5" fillId="0" borderId="4" xfId="0" applyNumberFormat="1" applyFont="1" applyBorder="1" applyAlignment="1" applyProtection="1">
      <protection locked="0"/>
    </xf>
    <xf numFmtId="164" fontId="5" fillId="0" borderId="4" xfId="0" applyNumberFormat="1" applyFont="1" applyBorder="1" applyAlignment="1"/>
    <xf numFmtId="164" fontId="5" fillId="0" borderId="0" xfId="0" applyNumberFormat="1" applyFont="1" applyBorder="1" applyAlignment="1"/>
    <xf numFmtId="164" fontId="5" fillId="0" borderId="0" xfId="0" applyNumberFormat="1" applyFont="1" applyBorder="1" applyAlignment="1" applyProtection="1">
      <protection locked="0"/>
    </xf>
    <xf numFmtId="164" fontId="8" fillId="0" borderId="0" xfId="0" applyNumberFormat="1" applyFont="1" applyBorder="1" applyAlignment="1"/>
    <xf numFmtId="164" fontId="9" fillId="0" borderId="0" xfId="0" applyNumberFormat="1" applyFont="1" applyBorder="1" applyAlignment="1"/>
    <xf numFmtId="44" fontId="0" fillId="0" borderId="0" xfId="0" applyNumberFormat="1" applyAlignment="1"/>
    <xf numFmtId="44" fontId="5" fillId="0" borderId="0" xfId="0" applyNumberFormat="1" applyFont="1" applyBorder="1" applyAlignment="1"/>
    <xf numFmtId="42" fontId="5" fillId="0" borderId="0" xfId="0" applyNumberFormat="1" applyFont="1" applyAlignment="1"/>
    <xf numFmtId="44" fontId="8" fillId="0" borderId="0" xfId="0" applyNumberFormat="1" applyFont="1" applyBorder="1" applyAlignment="1"/>
    <xf numFmtId="44" fontId="9" fillId="0" borderId="0" xfId="0" applyNumberFormat="1" applyFont="1" applyBorder="1" applyAlignment="1"/>
    <xf numFmtId="37" fontId="21" fillId="0" borderId="0" xfId="0" applyNumberFormat="1" applyFont="1" applyAlignment="1" applyProtection="1">
      <protection locked="0"/>
    </xf>
    <xf numFmtId="37" fontId="5" fillId="0" borderId="0" xfId="0" applyNumberFormat="1" applyFont="1" applyAlignment="1"/>
    <xf numFmtId="164" fontId="5" fillId="0" borderId="0" xfId="0" applyNumberFormat="1" applyFont="1" applyAlignment="1" applyProtection="1">
      <alignment horizontal="right"/>
      <protection locked="0"/>
    </xf>
    <xf numFmtId="164" fontId="5" fillId="0" borderId="0" xfId="0" applyNumberFormat="1" applyFont="1" applyAlignment="1">
      <alignment horizontal="right"/>
    </xf>
    <xf numFmtId="37" fontId="21" fillId="0" borderId="4" xfId="0" applyNumberFormat="1" applyFont="1" applyBorder="1" applyAlignment="1" applyProtection="1">
      <protection locked="0"/>
    </xf>
    <xf numFmtId="37" fontId="5" fillId="0" borderId="4" xfId="0" applyNumberFormat="1" applyFont="1" applyBorder="1" applyAlignment="1"/>
    <xf numFmtId="37" fontId="5" fillId="0" borderId="0" xfId="0" applyNumberFormat="1" applyFont="1" applyFill="1" applyAlignment="1"/>
    <xf numFmtId="3" fontId="8" fillId="0" borderId="0" xfId="0" applyNumberFormat="1" applyFont="1" applyAlignment="1"/>
    <xf numFmtId="164" fontId="5" fillId="0" borderId="0" xfId="0" quotePrefix="1" applyNumberFormat="1" applyFont="1" applyAlignment="1">
      <alignment horizontal="left"/>
    </xf>
    <xf numFmtId="37" fontId="19" fillId="0" borderId="0" xfId="0" applyNumberFormat="1" applyFont="1" applyAlignment="1"/>
    <xf numFmtId="37" fontId="19" fillId="0" borderId="4" xfId="0" applyNumberFormat="1" applyFont="1" applyBorder="1" applyAlignment="1"/>
    <xf numFmtId="164" fontId="0" fillId="0" borderId="0" xfId="0" applyNumberFormat="1" applyAlignment="1"/>
    <xf numFmtId="164" fontId="5" fillId="0" borderId="0" xfId="0" applyNumberFormat="1" applyFont="1" applyAlignment="1">
      <alignment horizontal="left"/>
    </xf>
    <xf numFmtId="164" fontId="5" fillId="0" borderId="0" xfId="0" applyNumberFormat="1" applyFont="1" applyAlignment="1" applyProtection="1">
      <alignment horizontal="left"/>
      <protection locked="0"/>
    </xf>
    <xf numFmtId="164" fontId="10" fillId="0" borderId="0" xfId="0" applyNumberFormat="1" applyFont="1" applyFill="1" applyAlignment="1"/>
    <xf numFmtId="164" fontId="5" fillId="0" borderId="0" xfId="0" applyNumberFormat="1" applyFont="1" applyFill="1" applyAlignment="1"/>
    <xf numFmtId="164" fontId="5" fillId="0" borderId="0" xfId="0" applyNumberFormat="1" applyFont="1" applyFill="1" applyAlignment="1" applyProtection="1">
      <protection locked="0"/>
    </xf>
    <xf numFmtId="164" fontId="8" fillId="0" borderId="0" xfId="0" applyNumberFormat="1" applyFont="1" applyFill="1" applyAlignment="1"/>
    <xf numFmtId="164" fontId="9" fillId="0" borderId="0" xfId="0" applyNumberFormat="1" applyFont="1" applyFill="1" applyAlignment="1"/>
    <xf numFmtId="41" fontId="5" fillId="0" borderId="0" xfId="0" applyNumberFormat="1" applyFont="1" applyAlignment="1"/>
    <xf numFmtId="164" fontId="10" fillId="0" borderId="0" xfId="0" quotePrefix="1" applyNumberFormat="1" applyFont="1" applyAlignment="1">
      <alignment horizontal="left"/>
    </xf>
    <xf numFmtId="44" fontId="10" fillId="0" borderId="0" xfId="0" applyNumberFormat="1" applyFont="1" applyAlignment="1">
      <alignment horizontal="left"/>
    </xf>
    <xf numFmtId="44" fontId="10" fillId="0" borderId="0" xfId="0" applyNumberFormat="1" applyFont="1" applyAlignment="1"/>
    <xf numFmtId="42" fontId="19" fillId="0" borderId="0" xfId="0" applyNumberFormat="1" applyFont="1" applyAlignment="1">
      <alignment horizontal="right"/>
    </xf>
    <xf numFmtId="44" fontId="5" fillId="0" borderId="0" xfId="0" applyNumberFormat="1" applyFont="1" applyAlignment="1"/>
    <xf numFmtId="44" fontId="8" fillId="0" borderId="0" xfId="0" applyNumberFormat="1" applyFont="1" applyAlignment="1"/>
    <xf numFmtId="164" fontId="5" fillId="0" borderId="6" xfId="0" applyNumberFormat="1" applyFont="1" applyBorder="1" applyAlignment="1" applyProtection="1">
      <protection locked="0"/>
    </xf>
    <xf numFmtId="164" fontId="5" fillId="0" borderId="6" xfId="0" applyNumberFormat="1" applyFont="1" applyBorder="1" applyAlignment="1"/>
    <xf numFmtId="0" fontId="22" fillId="0" borderId="0" xfId="0" applyNumberFormat="1" applyFont="1" applyAlignment="1"/>
    <xf numFmtId="164" fontId="22" fillId="0" borderId="0" xfId="0" applyNumberFormat="1" applyFont="1" applyAlignment="1"/>
    <xf numFmtId="164" fontId="23" fillId="0" borderId="0" xfId="0" applyNumberFormat="1" applyFont="1" applyAlignment="1"/>
    <xf numFmtId="3" fontId="23" fillId="0" borderId="0" xfId="0" applyNumberFormat="1" applyFont="1" applyAlignment="1"/>
    <xf numFmtId="164" fontId="24" fillId="0" borderId="0" xfId="0" applyNumberFormat="1" applyFont="1" applyAlignment="1"/>
    <xf numFmtId="164" fontId="25" fillId="0" borderId="0" xfId="0" applyNumberFormat="1" applyFont="1" applyAlignment="1"/>
    <xf numFmtId="3" fontId="25" fillId="0" borderId="0" xfId="0" applyNumberFormat="1" applyFont="1" applyAlignment="1"/>
    <xf numFmtId="164" fontId="26" fillId="0" borderId="0" xfId="0" applyNumberFormat="1" applyFont="1" applyAlignment="1"/>
    <xf numFmtId="164" fontId="9" fillId="0" borderId="0" xfId="0" applyNumberFormat="1" applyFont="1"/>
    <xf numFmtId="164" fontId="6" fillId="0" borderId="0" xfId="0" quotePrefix="1" applyNumberFormat="1" applyFont="1" applyAlignment="1">
      <alignment horizontal="left"/>
    </xf>
    <xf numFmtId="164" fontId="11" fillId="0" borderId="0" xfId="0" applyNumberFormat="1" applyFont="1" applyAlignment="1">
      <alignment horizontal="centerContinuous"/>
    </xf>
    <xf numFmtId="164" fontId="10" fillId="0" borderId="0" xfId="0" applyNumberFormat="1" applyFont="1" applyAlignment="1">
      <alignment horizontal="right"/>
    </xf>
    <xf numFmtId="164" fontId="8" fillId="0" borderId="0" xfId="0" applyNumberFormat="1" applyFont="1" applyAlignment="1" applyProtection="1">
      <protection locked="0"/>
    </xf>
    <xf numFmtId="164" fontId="8" fillId="0" borderId="0" xfId="0" quotePrefix="1" applyNumberFormat="1" applyFont="1" applyAlignment="1" applyProtection="1">
      <alignment horizontal="center"/>
      <protection locked="0"/>
    </xf>
    <xf numFmtId="164" fontId="8" fillId="0" borderId="2" xfId="0" quotePrefix="1" applyNumberFormat="1" applyFont="1" applyBorder="1" applyAlignment="1" applyProtection="1">
      <alignment horizontal="center"/>
      <protection locked="0"/>
    </xf>
    <xf numFmtId="164" fontId="8" fillId="0" borderId="4" xfId="0" applyNumberFormat="1" applyFont="1" applyBorder="1" applyAlignment="1"/>
    <xf numFmtId="42" fontId="8" fillId="0" borderId="0" xfId="0" quotePrefix="1" applyNumberFormat="1" applyFont="1" applyAlignment="1">
      <alignment horizontal="left"/>
    </xf>
    <xf numFmtId="42" fontId="8" fillId="0" borderId="0" xfId="0" applyNumberFormat="1" applyFont="1" applyAlignment="1">
      <alignment horizontal="right"/>
    </xf>
    <xf numFmtId="42" fontId="8" fillId="0" borderId="0" xfId="0" applyNumberFormat="1" applyFont="1" applyAlignment="1" applyProtection="1">
      <protection locked="0"/>
    </xf>
    <xf numFmtId="42" fontId="9" fillId="0" borderId="0" xfId="0" applyNumberFormat="1" applyFont="1" applyAlignment="1">
      <alignment horizontal="center"/>
    </xf>
    <xf numFmtId="164" fontId="8" fillId="0" borderId="0" xfId="0" quotePrefix="1" applyNumberFormat="1" applyFont="1" applyAlignment="1">
      <alignment horizontal="left"/>
    </xf>
    <xf numFmtId="37" fontId="8" fillId="0" borderId="0" xfId="0" applyNumberFormat="1" applyFont="1" applyAlignment="1"/>
    <xf numFmtId="37" fontId="8" fillId="0" borderId="0" xfId="0" applyNumberFormat="1" applyFont="1" applyAlignment="1" applyProtection="1">
      <protection locked="0"/>
    </xf>
    <xf numFmtId="37" fontId="7" fillId="0" borderId="4" xfId="0" applyNumberFormat="1" applyFont="1" applyBorder="1" applyAlignment="1"/>
    <xf numFmtId="41" fontId="8" fillId="0" borderId="0" xfId="0" applyNumberFormat="1" applyFont="1" applyAlignment="1" applyProtection="1">
      <alignment horizontal="center"/>
      <protection locked="0"/>
    </xf>
    <xf numFmtId="41" fontId="8" fillId="0" borderId="0" xfId="0" quotePrefix="1" applyNumberFormat="1" applyFont="1" applyFill="1" applyAlignment="1" applyProtection="1">
      <alignment horizontal="center"/>
      <protection locked="0"/>
    </xf>
    <xf numFmtId="41" fontId="8" fillId="0" borderId="0" xfId="0" quotePrefix="1" applyNumberFormat="1" applyFont="1" applyAlignment="1" applyProtection="1">
      <alignment horizontal="center"/>
      <protection locked="0"/>
    </xf>
    <xf numFmtId="42" fontId="19" fillId="0" borderId="0" xfId="0" applyNumberFormat="1" applyFont="1" applyAlignment="1"/>
    <xf numFmtId="42" fontId="7" fillId="0" borderId="0" xfId="0" applyNumberFormat="1" applyFont="1" applyAlignment="1">
      <alignment horizontal="right"/>
    </xf>
    <xf numFmtId="42" fontId="7" fillId="0" borderId="0" xfId="0" applyNumberFormat="1" applyFont="1" applyAlignment="1"/>
    <xf numFmtId="42" fontId="7" fillId="0" borderId="9" xfId="0" applyNumberFormat="1" applyFont="1" applyBorder="1" applyAlignment="1"/>
    <xf numFmtId="37" fontId="8" fillId="0" borderId="6" xfId="0" applyNumberFormat="1" applyFont="1" applyBorder="1" applyAlignment="1" applyProtection="1">
      <protection locked="0"/>
    </xf>
    <xf numFmtId="37" fontId="8" fillId="0" borderId="0" xfId="0" applyNumberFormat="1" applyFont="1" applyAlignment="1">
      <alignment horizontal="right"/>
    </xf>
    <xf numFmtId="164" fontId="27" fillId="0" borderId="0" xfId="0" applyNumberFormat="1" applyFont="1" applyAlignment="1"/>
    <xf numFmtId="37" fontId="8" fillId="0" borderId="0" xfId="0" applyNumberFormat="1" applyFont="1" applyBorder="1" applyAlignment="1" applyProtection="1">
      <protection locked="0"/>
    </xf>
    <xf numFmtId="37" fontId="8" fillId="0" borderId="0" xfId="0" applyNumberFormat="1" applyFont="1" applyBorder="1" applyAlignment="1">
      <alignment horizontal="right"/>
    </xf>
    <xf numFmtId="0" fontId="27" fillId="0" borderId="0" xfId="0" quotePrefix="1" applyNumberFormat="1" applyFont="1" applyAlignment="1"/>
    <xf numFmtId="164" fontId="8" fillId="0" borderId="0" xfId="0" applyNumberFormat="1" applyFont="1" applyAlignment="1">
      <alignment horizontal="left"/>
    </xf>
    <xf numFmtId="0" fontId="17" fillId="0" borderId="0" xfId="0" applyNumberFormat="1" applyFont="1" applyAlignment="1"/>
    <xf numFmtId="164" fontId="18" fillId="0" borderId="0" xfId="0" quotePrefix="1" applyNumberFormat="1" applyFont="1" applyAlignment="1">
      <alignment horizontal="right"/>
    </xf>
    <xf numFmtId="0" fontId="0" fillId="0" borderId="0" xfId="0" applyAlignment="1"/>
    <xf numFmtId="164" fontId="10" fillId="0" borderId="2" xfId="0" applyNumberFormat="1" applyFont="1" applyBorder="1" applyAlignment="1">
      <alignment horizontal="center"/>
    </xf>
    <xf numFmtId="164" fontId="19" fillId="0" borderId="0" xfId="0" applyNumberFormat="1" applyFont="1" applyBorder="1" applyAlignment="1">
      <alignment horizontal="center"/>
    </xf>
    <xf numFmtId="164" fontId="19" fillId="0" borderId="0" xfId="0" applyNumberFormat="1" applyFont="1" applyBorder="1" applyAlignment="1"/>
    <xf numFmtId="164" fontId="10" fillId="0" borderId="0" xfId="0" applyNumberFormat="1" applyFont="1" applyBorder="1" applyAlignment="1">
      <alignment horizontal="center"/>
    </xf>
    <xf numFmtId="164" fontId="19" fillId="0" borderId="11" xfId="0" applyNumberFormat="1" applyFont="1" applyBorder="1" applyAlignment="1">
      <alignment horizontal="center"/>
    </xf>
    <xf numFmtId="49" fontId="5" fillId="0" borderId="11" xfId="0" applyNumberFormat="1" applyFont="1" applyBorder="1" applyAlignment="1">
      <alignment horizontal="center" wrapText="1"/>
    </xf>
    <xf numFmtId="0" fontId="25" fillId="0" borderId="0" xfId="0" applyNumberFormat="1" applyFont="1" applyAlignment="1"/>
    <xf numFmtId="164" fontId="19" fillId="0" borderId="12" xfId="0" applyNumberFormat="1" applyFont="1" applyBorder="1" applyAlignment="1"/>
    <xf numFmtId="164" fontId="25" fillId="0" borderId="12" xfId="0" applyNumberFormat="1" applyFont="1" applyBorder="1" applyAlignment="1"/>
    <xf numFmtId="164" fontId="19" fillId="0" borderId="0" xfId="0" applyNumberFormat="1" applyFont="1" applyBorder="1" applyAlignment="1">
      <alignment horizontal="center" wrapText="1"/>
    </xf>
    <xf numFmtId="37" fontId="28" fillId="0" borderId="11" xfId="0" quotePrefix="1" applyNumberFormat="1" applyFont="1" applyBorder="1" applyAlignment="1" applyProtection="1">
      <alignment horizontal="center"/>
      <protection locked="0"/>
    </xf>
    <xf numFmtId="164" fontId="19" fillId="0" borderId="0" xfId="0" quotePrefix="1" applyNumberFormat="1" applyFont="1" applyBorder="1" applyAlignment="1">
      <alignment horizontal="center" wrapText="1"/>
    </xf>
    <xf numFmtId="164" fontId="5" fillId="0" borderId="11" xfId="0" applyNumberFormat="1" applyFont="1" applyBorder="1" applyAlignment="1">
      <alignment horizontal="center" wrapText="1"/>
    </xf>
    <xf numFmtId="164" fontId="5" fillId="0" borderId="0" xfId="0" applyNumberFormat="1" applyFont="1" applyBorder="1" applyAlignment="1">
      <alignment horizontal="center"/>
    </xf>
    <xf numFmtId="164" fontId="5" fillId="0" borderId="0" xfId="0" applyNumberFormat="1" applyFont="1" applyAlignment="1">
      <alignment horizontal="center"/>
    </xf>
    <xf numFmtId="37" fontId="28" fillId="0" borderId="11" xfId="0" applyNumberFormat="1" applyFont="1" applyBorder="1" applyAlignment="1" applyProtection="1">
      <protection locked="0"/>
    </xf>
    <xf numFmtId="164" fontId="5" fillId="0" borderId="12" xfId="0" applyNumberFormat="1" applyFont="1" applyBorder="1" applyAlignment="1">
      <alignment horizontal="center"/>
    </xf>
    <xf numFmtId="164" fontId="25" fillId="0" borderId="0" xfId="0" applyNumberFormat="1" applyFont="1" applyAlignment="1">
      <alignment horizontal="center"/>
    </xf>
    <xf numFmtId="49" fontId="5" fillId="0" borderId="0" xfId="0" applyNumberFormat="1" applyFont="1" applyAlignment="1"/>
    <xf numFmtId="49" fontId="19" fillId="0" borderId="2" xfId="0" applyNumberFormat="1" applyFont="1" applyBorder="1" applyAlignment="1">
      <alignment horizontal="center" wrapText="1"/>
    </xf>
    <xf numFmtId="49" fontId="5" fillId="0" borderId="0" xfId="0" applyNumberFormat="1" applyFont="1" applyBorder="1" applyAlignment="1">
      <alignment horizontal="center"/>
    </xf>
    <xf numFmtId="49" fontId="5" fillId="0" borderId="0" xfId="0" applyNumberFormat="1" applyFont="1" applyAlignment="1">
      <alignment horizontal="center"/>
    </xf>
    <xf numFmtId="49" fontId="19" fillId="0" borderId="0" xfId="0" applyNumberFormat="1" applyFont="1" applyBorder="1" applyAlignment="1">
      <alignment horizontal="center" wrapText="1"/>
    </xf>
    <xf numFmtId="49" fontId="5" fillId="0" borderId="12" xfId="0" applyNumberFormat="1" applyFont="1" applyBorder="1" applyAlignment="1">
      <alignment horizontal="center"/>
    </xf>
    <xf numFmtId="49" fontId="25" fillId="0" borderId="0" xfId="0" applyNumberFormat="1" applyFont="1" applyBorder="1" applyAlignment="1">
      <alignment horizontal="center"/>
    </xf>
    <xf numFmtId="49" fontId="25" fillId="0" borderId="12" xfId="0" applyNumberFormat="1" applyFont="1" applyBorder="1" applyAlignment="1"/>
    <xf numFmtId="165" fontId="10" fillId="0" borderId="2" xfId="0" applyNumberFormat="1" applyFont="1" applyBorder="1" applyAlignment="1">
      <alignment horizontal="center" wrapText="1"/>
    </xf>
    <xf numFmtId="164" fontId="5" fillId="0" borderId="0" xfId="0" applyNumberFormat="1" applyFont="1" applyBorder="1" applyAlignment="1">
      <alignment horizontal="center" wrapText="1"/>
    </xf>
    <xf numFmtId="42" fontId="29" fillId="0" borderId="0" xfId="0" applyNumberFormat="1" applyFont="1" applyAlignment="1" applyProtection="1">
      <protection locked="0"/>
    </xf>
    <xf numFmtId="42" fontId="28" fillId="0" borderId="11" xfId="0" applyNumberFormat="1" applyFont="1" applyBorder="1" applyAlignment="1" applyProtection="1">
      <protection locked="0"/>
    </xf>
    <xf numFmtId="42" fontId="29" fillId="0" borderId="0" xfId="0" applyNumberFormat="1" applyFont="1" applyBorder="1" applyAlignment="1" applyProtection="1">
      <protection locked="0"/>
    </xf>
    <xf numFmtId="164" fontId="11" fillId="0" borderId="0" xfId="0" applyNumberFormat="1" applyFont="1" applyAlignment="1" applyProtection="1">
      <protection locked="0"/>
    </xf>
    <xf numFmtId="37" fontId="28" fillId="0" borderId="0" xfId="0" applyNumberFormat="1" applyFont="1" applyAlignment="1" applyProtection="1">
      <protection locked="0"/>
    </xf>
    <xf numFmtId="37" fontId="28" fillId="0" borderId="0" xfId="0" applyNumberFormat="1" applyFont="1" applyBorder="1" applyAlignment="1" applyProtection="1">
      <protection locked="0"/>
    </xf>
    <xf numFmtId="41" fontId="5" fillId="0" borderId="0" xfId="0" applyNumberFormat="1" applyFont="1" applyAlignment="1">
      <alignment horizontal="center"/>
    </xf>
    <xf numFmtId="37" fontId="28" fillId="0" borderId="0" xfId="0" quotePrefix="1" applyNumberFormat="1" applyFont="1" applyAlignment="1" applyProtection="1">
      <alignment horizontal="center"/>
      <protection locked="0"/>
    </xf>
    <xf numFmtId="164" fontId="11" fillId="0" borderId="0" xfId="0" quotePrefix="1" applyNumberFormat="1" applyFont="1" applyAlignment="1">
      <alignment horizontal="left"/>
    </xf>
    <xf numFmtId="37" fontId="29" fillId="0" borderId="0" xfId="0" applyNumberFormat="1" applyFont="1" applyBorder="1" applyAlignment="1" applyProtection="1">
      <protection locked="0"/>
    </xf>
    <xf numFmtId="164" fontId="11" fillId="0" borderId="0" xfId="0" applyNumberFormat="1" applyFont="1" applyAlignment="1">
      <alignment horizontal="left"/>
    </xf>
    <xf numFmtId="164" fontId="11" fillId="0" borderId="0" xfId="0" applyNumberFormat="1" applyFont="1" applyAlignment="1" applyProtection="1">
      <alignment horizontal="left"/>
      <protection locked="0"/>
    </xf>
    <xf numFmtId="37" fontId="28" fillId="0" borderId="0" xfId="0" quotePrefix="1" applyNumberFormat="1" applyFont="1" applyBorder="1" applyAlignment="1" applyProtection="1">
      <alignment horizontal="center"/>
      <protection locked="0"/>
    </xf>
    <xf numFmtId="37" fontId="29" fillId="0" borderId="0" xfId="0" quotePrefix="1" applyNumberFormat="1" applyFont="1" applyBorder="1" applyAlignment="1" applyProtection="1">
      <alignment horizontal="center"/>
      <protection locked="0"/>
    </xf>
    <xf numFmtId="164" fontId="11" fillId="0" borderId="0" xfId="0" applyNumberFormat="1" applyFont="1" applyBorder="1" applyAlignment="1" applyProtection="1">
      <protection locked="0"/>
    </xf>
    <xf numFmtId="42" fontId="10" fillId="0" borderId="0" xfId="0" applyNumberFormat="1" applyFont="1" applyAlignment="1">
      <alignment horizontal="left"/>
    </xf>
    <xf numFmtId="42" fontId="10" fillId="0" borderId="0" xfId="0" applyNumberFormat="1" applyFont="1" applyAlignment="1" applyProtection="1">
      <alignment horizontal="right"/>
      <protection locked="0"/>
    </xf>
    <xf numFmtId="42" fontId="29" fillId="0" borderId="11" xfId="0" applyNumberFormat="1" applyFont="1" applyBorder="1" applyAlignment="1" applyProtection="1">
      <protection locked="0"/>
    </xf>
    <xf numFmtId="37" fontId="21" fillId="0" borderId="0" xfId="0" applyNumberFormat="1" applyFont="1" applyBorder="1" applyAlignment="1" applyProtection="1">
      <protection locked="0"/>
    </xf>
    <xf numFmtId="0" fontId="5" fillId="0" borderId="0" xfId="0" quotePrefix="1" applyNumberFormat="1" applyFont="1" applyAlignment="1"/>
    <xf numFmtId="0" fontId="19" fillId="0" borderId="0" xfId="0" applyNumberFormat="1" applyFont="1" applyAlignment="1"/>
    <xf numFmtId="0" fontId="8" fillId="0" borderId="0" xfId="0" applyNumberFormat="1" applyFont="1"/>
    <xf numFmtId="0" fontId="19" fillId="0" borderId="0" xfId="0" applyNumberFormat="1" applyFont="1" applyAlignment="1">
      <alignment horizontal="right"/>
    </xf>
    <xf numFmtId="0" fontId="19" fillId="0" borderId="0" xfId="0" quotePrefix="1" applyNumberFormat="1" applyFont="1" applyAlignment="1">
      <alignment horizontal="left"/>
    </xf>
    <xf numFmtId="0" fontId="20" fillId="0" borderId="0" xfId="0" applyNumberFormat="1" applyFont="1" applyAlignment="1"/>
    <xf numFmtId="0" fontId="21" fillId="0" borderId="0" xfId="0" applyNumberFormat="1" applyFont="1" applyAlignment="1"/>
    <xf numFmtId="10" fontId="8" fillId="0" borderId="0" xfId="1" applyNumberFormat="1" applyFont="1" applyAlignment="1"/>
    <xf numFmtId="9" fontId="8" fillId="0" borderId="0" xfId="1" applyFont="1" applyAlignment="1"/>
    <xf numFmtId="0" fontId="8" fillId="0" borderId="0" xfId="0" applyNumberFormat="1" applyFont="1" applyBorder="1" applyAlignment="1"/>
    <xf numFmtId="0" fontId="21" fillId="0" borderId="2" xfId="0" applyNumberFormat="1" applyFont="1" applyBorder="1" applyAlignment="1">
      <alignment horizontal="center"/>
    </xf>
    <xf numFmtId="0" fontId="21" fillId="0" borderId="2" xfId="0" quotePrefix="1" applyNumberFormat="1" applyFont="1" applyBorder="1" applyAlignment="1">
      <alignment horizontal="center"/>
    </xf>
    <xf numFmtId="0" fontId="21" fillId="0" borderId="0" xfId="0" quotePrefix="1" applyNumberFormat="1" applyFont="1" applyBorder="1" applyAlignment="1">
      <alignment horizontal="center"/>
    </xf>
    <xf numFmtId="0" fontId="21" fillId="0" borderId="0" xfId="0" applyNumberFormat="1" applyFont="1" applyBorder="1" applyAlignment="1">
      <alignment horizontal="center"/>
    </xf>
    <xf numFmtId="0" fontId="21" fillId="0" borderId="0" xfId="0" quotePrefix="1" applyNumberFormat="1" applyFont="1" applyAlignment="1">
      <alignment horizontal="left"/>
    </xf>
    <xf numFmtId="42" fontId="21" fillId="0" borderId="0" xfId="0" applyNumberFormat="1" applyFont="1" applyAlignment="1"/>
    <xf numFmtId="42" fontId="21" fillId="0" borderId="0" xfId="0" applyNumberFormat="1" applyFont="1" applyBorder="1" applyAlignment="1"/>
    <xf numFmtId="42" fontId="8" fillId="0" borderId="0" xfId="0" applyNumberFormat="1" applyFont="1" applyAlignment="1"/>
    <xf numFmtId="42" fontId="21" fillId="0" borderId="0" xfId="0" applyNumberFormat="1" applyFont="1" applyAlignment="1">
      <alignment readingOrder="1"/>
    </xf>
    <xf numFmtId="42" fontId="21" fillId="0" borderId="0" xfId="0" applyNumberFormat="1" applyFont="1" applyFill="1" applyAlignment="1"/>
    <xf numFmtId="166" fontId="21" fillId="0" borderId="0" xfId="0" applyNumberFormat="1" applyFont="1" applyFill="1" applyAlignment="1"/>
    <xf numFmtId="167" fontId="8" fillId="0" borderId="0" xfId="0" applyNumberFormat="1" applyFont="1" applyAlignment="1"/>
    <xf numFmtId="10" fontId="21" fillId="0" borderId="0" xfId="0" applyNumberFormat="1" applyFont="1" applyAlignment="1"/>
    <xf numFmtId="10" fontId="21" fillId="0" borderId="0" xfId="1" applyNumberFormat="1" applyFont="1" applyAlignment="1"/>
    <xf numFmtId="10" fontId="21" fillId="0" borderId="0" xfId="1" applyNumberFormat="1" applyFont="1" applyBorder="1" applyAlignment="1"/>
    <xf numFmtId="10" fontId="5" fillId="0" borderId="0" xfId="1" applyNumberFormat="1" applyFont="1" applyAlignment="1"/>
    <xf numFmtId="10" fontId="21" fillId="0" borderId="0" xfId="0" applyNumberFormat="1" applyFont="1" applyFill="1" applyAlignment="1"/>
    <xf numFmtId="10" fontId="21" fillId="0" borderId="0" xfId="1" applyNumberFormat="1" applyFont="1" applyFill="1" applyAlignment="1"/>
    <xf numFmtId="41" fontId="21" fillId="0" borderId="0" xfId="0" applyNumberFormat="1" applyFont="1" applyAlignment="1"/>
    <xf numFmtId="41" fontId="21" fillId="0" borderId="0" xfId="0" applyNumberFormat="1" applyFont="1" applyBorder="1" applyAlignment="1"/>
    <xf numFmtId="41" fontId="8" fillId="0" borderId="0" xfId="0" applyNumberFormat="1" applyFont="1" applyAlignment="1"/>
    <xf numFmtId="41" fontId="21" fillId="0" borderId="0" xfId="0" applyNumberFormat="1" applyFont="1" applyAlignment="1">
      <alignment readingOrder="1"/>
    </xf>
    <xf numFmtId="41" fontId="21" fillId="0" borderId="0" xfId="0" applyNumberFormat="1" applyFont="1" applyFill="1" applyAlignment="1"/>
    <xf numFmtId="0" fontId="8" fillId="0" borderId="0" xfId="0" applyNumberFormat="1" applyFont="1" applyFill="1" applyAlignment="1"/>
    <xf numFmtId="41" fontId="5" fillId="0" borderId="0" xfId="0" applyNumberFormat="1" applyFont="1" applyFill="1" applyAlignment="1"/>
    <xf numFmtId="166" fontId="5" fillId="0" borderId="0" xfId="0" applyNumberFormat="1" applyFont="1" applyFill="1" applyAlignment="1"/>
    <xf numFmtId="10" fontId="5" fillId="0" borderId="0" xfId="1" applyNumberFormat="1" applyFont="1" applyBorder="1" applyAlignment="1"/>
    <xf numFmtId="0" fontId="21" fillId="0" borderId="0" xfId="0" applyNumberFormat="1" applyFont="1" applyBorder="1" applyAlignment="1"/>
    <xf numFmtId="0" fontId="8" fillId="0" borderId="2" xfId="0" applyNumberFormat="1" applyFont="1" applyBorder="1" applyAlignment="1"/>
    <xf numFmtId="0" fontId="8" fillId="0" borderId="2" xfId="0" applyNumberFormat="1" applyFont="1" applyFill="1" applyBorder="1" applyAlignment="1"/>
    <xf numFmtId="0" fontId="8" fillId="0" borderId="0" xfId="0" applyNumberFormat="1" applyFont="1" applyFill="1" applyBorder="1" applyAlignment="1"/>
    <xf numFmtId="0" fontId="8" fillId="0" borderId="4" xfId="0" applyNumberFormat="1" applyFont="1" applyBorder="1"/>
    <xf numFmtId="0" fontId="8" fillId="0" borderId="13" xfId="0" applyNumberFormat="1" applyFont="1" applyBorder="1" applyAlignment="1"/>
    <xf numFmtId="0" fontId="8" fillId="0" borderId="13" xfId="0" applyNumberFormat="1" applyFont="1" applyFill="1" applyBorder="1" applyAlignment="1"/>
    <xf numFmtId="0" fontId="20" fillId="0" borderId="0" xfId="0" quotePrefix="1" applyNumberFormat="1" applyFont="1" applyAlignment="1">
      <alignment horizontal="left"/>
    </xf>
    <xf numFmtId="3" fontId="20" fillId="0" borderId="0" xfId="0" applyNumberFormat="1" applyFont="1" applyAlignment="1"/>
    <xf numFmtId="42" fontId="20" fillId="0" borderId="0" xfId="0" applyNumberFormat="1" applyFont="1" applyAlignment="1"/>
    <xf numFmtId="42" fontId="20" fillId="0" borderId="0" xfId="0" applyNumberFormat="1" applyFont="1" applyFill="1" applyAlignment="1"/>
    <xf numFmtId="10" fontId="20" fillId="0" borderId="0" xfId="0" applyNumberFormat="1" applyFont="1" applyAlignment="1"/>
    <xf numFmtId="10" fontId="20" fillId="0" borderId="0" xfId="0" applyNumberFormat="1" applyFont="1" applyFill="1" applyAlignment="1"/>
    <xf numFmtId="0" fontId="5" fillId="0" borderId="0" xfId="0" applyNumberFormat="1" applyFont="1" applyAlignment="1"/>
    <xf numFmtId="166" fontId="8" fillId="0" borderId="0" xfId="0" applyNumberFormat="1" applyFont="1" applyAlignment="1"/>
    <xf numFmtId="0" fontId="8" fillId="0" borderId="9" xfId="0" applyNumberFormat="1" applyFont="1" applyBorder="1" applyAlignment="1"/>
    <xf numFmtId="0" fontId="8" fillId="0" borderId="9" xfId="0" applyNumberFormat="1" applyFont="1" applyFill="1" applyBorder="1" applyAlignment="1"/>
    <xf numFmtId="0" fontId="8" fillId="0" borderId="0" xfId="0" applyNumberFormat="1" applyFont="1" applyBorder="1"/>
    <xf numFmtId="0" fontId="8" fillId="0" borderId="6" xfId="0" applyNumberFormat="1" applyFont="1" applyBorder="1"/>
    <xf numFmtId="0" fontId="8" fillId="0" borderId="0" xfId="0" applyNumberFormat="1" applyFont="1" applyAlignment="1">
      <alignment horizontal="left"/>
    </xf>
    <xf numFmtId="0" fontId="8" fillId="0" borderId="0" xfId="0" quotePrefix="1" applyNumberFormat="1" applyFont="1" applyAlignment="1"/>
    <xf numFmtId="6" fontId="8" fillId="0" borderId="0" xfId="0" applyNumberFormat="1" applyFont="1" applyAlignment="1"/>
    <xf numFmtId="10" fontId="8" fillId="0" borderId="0" xfId="0" applyNumberFormat="1" applyFont="1" applyAlignment="1"/>
    <xf numFmtId="164" fontId="10" fillId="0" borderId="0" xfId="7" applyNumberFormat="1" applyFont="1" applyAlignment="1"/>
    <xf numFmtId="164" fontId="6" fillId="0" borderId="0" xfId="7" applyNumberFormat="1" applyFont="1" applyAlignment="1"/>
    <xf numFmtId="164" fontId="8" fillId="0" borderId="0" xfId="7" applyNumberFormat="1" applyFont="1" applyAlignment="1"/>
    <xf numFmtId="164" fontId="10" fillId="0" borderId="0" xfId="7" applyNumberFormat="1" applyFont="1" applyAlignment="1">
      <alignment horizontal="right"/>
    </xf>
    <xf numFmtId="164" fontId="6" fillId="0" borderId="0" xfId="7" applyNumberFormat="1" applyFont="1" applyAlignment="1">
      <alignment horizontal="right"/>
    </xf>
    <xf numFmtId="164" fontId="10" fillId="0" borderId="0" xfId="7" quotePrefix="1" applyNumberFormat="1" applyFont="1" applyAlignment="1">
      <alignment horizontal="left"/>
    </xf>
    <xf numFmtId="164" fontId="6" fillId="0" borderId="0" xfId="7" quotePrefix="1" applyNumberFormat="1" applyFont="1" applyAlignment="1">
      <alignment horizontal="left"/>
    </xf>
    <xf numFmtId="164" fontId="8" fillId="0" borderId="0" xfId="7" quotePrefix="1" applyNumberFormat="1" applyFont="1" applyAlignment="1"/>
    <xf numFmtId="164" fontId="19" fillId="0" borderId="0" xfId="7" applyNumberFormat="1" applyFont="1" applyAlignment="1"/>
    <xf numFmtId="164" fontId="5" fillId="0" borderId="0" xfId="7" applyNumberFormat="1" applyFont="1" applyAlignment="1"/>
    <xf numFmtId="164" fontId="7" fillId="0" borderId="0" xfId="7" applyNumberFormat="1" applyFont="1" applyAlignment="1">
      <alignment horizontal="center"/>
    </xf>
    <xf numFmtId="164" fontId="5" fillId="0" borderId="0" xfId="7" quotePrefix="1" applyNumberFormat="1" applyFont="1" applyAlignment="1">
      <alignment horizontal="center"/>
    </xf>
    <xf numFmtId="164" fontId="5" fillId="0" borderId="0" xfId="7" quotePrefix="1" applyNumberFormat="1" applyFont="1" applyBorder="1" applyAlignment="1">
      <alignment horizontal="center"/>
    </xf>
    <xf numFmtId="164" fontId="5" fillId="0" borderId="2" xfId="7" quotePrefix="1" applyNumberFormat="1" applyBorder="1" applyAlignment="1">
      <alignment horizontal="center"/>
    </xf>
    <xf numFmtId="164" fontId="5" fillId="0" borderId="2" xfId="7" quotePrefix="1" applyNumberFormat="1" applyFont="1" applyBorder="1" applyAlignment="1">
      <alignment horizontal="center"/>
    </xf>
    <xf numFmtId="164" fontId="8" fillId="0" borderId="4" xfId="7" applyNumberFormat="1" applyFont="1" applyBorder="1"/>
    <xf numFmtId="164" fontId="8" fillId="0" borderId="0" xfId="7" applyNumberFormat="1" applyFont="1" applyBorder="1"/>
    <xf numFmtId="49" fontId="5" fillId="0" borderId="0" xfId="7" quotePrefix="1" applyNumberFormat="1" applyFont="1" applyAlignment="1">
      <alignment horizontal="left"/>
    </xf>
    <xf numFmtId="164" fontId="5" fillId="0" borderId="0" xfId="0" applyNumberFormat="1" applyFont="1" applyAlignment="1">
      <alignment horizontal="fill"/>
    </xf>
    <xf numFmtId="42" fontId="5" fillId="0" borderId="0" xfId="7" applyNumberFormat="1" applyFont="1" applyAlignment="1"/>
    <xf numFmtId="37" fontId="5" fillId="0" borderId="0" xfId="7" applyNumberFormat="1" applyFont="1" applyAlignment="1">
      <alignment horizontal="right"/>
    </xf>
    <xf numFmtId="42" fontId="5" fillId="0" borderId="0" xfId="7" applyNumberFormat="1" applyFont="1" applyAlignment="1">
      <alignment horizontal="right"/>
    </xf>
    <xf numFmtId="49" fontId="5" fillId="0" borderId="0" xfId="7" applyNumberFormat="1" applyAlignment="1"/>
    <xf numFmtId="164" fontId="0" fillId="0" borderId="0" xfId="0" applyNumberFormat="1" applyAlignment="1">
      <alignment horizontal="fill"/>
    </xf>
    <xf numFmtId="41" fontId="5" fillId="0" borderId="0" xfId="7" applyNumberFormat="1" applyFont="1" applyAlignment="1"/>
    <xf numFmtId="37" fontId="5" fillId="0" borderId="0" xfId="7" applyNumberFormat="1" applyFont="1" applyAlignment="1"/>
    <xf numFmtId="49" fontId="5" fillId="0" borderId="0" xfId="7" applyNumberFormat="1" applyFont="1" applyAlignment="1"/>
    <xf numFmtId="37" fontId="5" fillId="0" borderId="0" xfId="7" applyNumberFormat="1" applyFont="1" applyBorder="1" applyAlignment="1"/>
    <xf numFmtId="49" fontId="19" fillId="0" borderId="0" xfId="7" applyNumberFormat="1" applyFont="1" applyAlignment="1"/>
    <xf numFmtId="164" fontId="19" fillId="0" borderId="0" xfId="0" applyNumberFormat="1" applyFont="1" applyAlignment="1">
      <alignment horizontal="fill"/>
    </xf>
    <xf numFmtId="41" fontId="19" fillId="0" borderId="4" xfId="7" applyNumberFormat="1" applyFont="1" applyBorder="1" applyAlignment="1"/>
    <xf numFmtId="37" fontId="19" fillId="0" borderId="0" xfId="7" applyNumberFormat="1" applyFont="1" applyBorder="1" applyAlignment="1"/>
    <xf numFmtId="41" fontId="8" fillId="0" borderId="4" xfId="7" applyNumberFormat="1" applyFont="1" applyBorder="1"/>
    <xf numFmtId="37" fontId="8" fillId="0" borderId="0" xfId="7" applyNumberFormat="1" applyFont="1" applyBorder="1"/>
    <xf numFmtId="41" fontId="8" fillId="0" borderId="0" xfId="7" applyNumberFormat="1" applyFont="1" applyAlignment="1"/>
    <xf numFmtId="37" fontId="8" fillId="0" borderId="0" xfId="7" applyNumberFormat="1" applyFont="1" applyAlignment="1"/>
    <xf numFmtId="3" fontId="5" fillId="0" borderId="0" xfId="7" applyNumberFormat="1" applyFont="1" applyAlignment="1">
      <alignment vertical="center"/>
    </xf>
    <xf numFmtId="41" fontId="5" fillId="0" borderId="0" xfId="7" quotePrefix="1" applyNumberFormat="1" applyFont="1" applyBorder="1" applyAlignment="1">
      <alignment horizontal="center"/>
    </xf>
    <xf numFmtId="41" fontId="5" fillId="0" borderId="0" xfId="7" applyNumberFormat="1" applyFont="1" applyBorder="1" applyAlignment="1"/>
    <xf numFmtId="41" fontId="5" fillId="0" borderId="0" xfId="7" applyNumberFormat="1" applyFont="1" applyBorder="1" applyAlignment="1">
      <alignment horizontal="center"/>
    </xf>
    <xf numFmtId="3" fontId="5" fillId="0" borderId="0" xfId="7" applyNumberFormat="1" applyFont="1" applyAlignment="1">
      <alignment horizontal="left" vertical="center"/>
    </xf>
    <xf numFmtId="41" fontId="5" fillId="0" borderId="0" xfId="7" quotePrefix="1" applyNumberFormat="1" applyFont="1" applyAlignment="1">
      <alignment horizontal="center" vertical="center"/>
    </xf>
    <xf numFmtId="164" fontId="7" fillId="0" borderId="0" xfId="7" applyNumberFormat="1" applyFont="1" applyAlignment="1"/>
    <xf numFmtId="41" fontId="8" fillId="0" borderId="0" xfId="7" applyNumberFormat="1" applyFont="1"/>
    <xf numFmtId="37" fontId="8" fillId="0" borderId="0" xfId="7" applyNumberFormat="1" applyFont="1"/>
    <xf numFmtId="41" fontId="19" fillId="0" borderId="0" xfId="7" applyNumberFormat="1" applyFont="1" applyAlignment="1"/>
    <xf numFmtId="37" fontId="19" fillId="0" borderId="0" xfId="7" applyNumberFormat="1" applyFont="1" applyAlignment="1"/>
    <xf numFmtId="49" fontId="19" fillId="0" borderId="0" xfId="7" quotePrefix="1" applyNumberFormat="1" applyFont="1" applyAlignment="1">
      <alignment horizontal="left"/>
    </xf>
    <xf numFmtId="42" fontId="19" fillId="0" borderId="14" xfId="7" applyNumberFormat="1" applyFont="1" applyBorder="1" applyAlignment="1"/>
    <xf numFmtId="37" fontId="19" fillId="0" borderId="0" xfId="7" applyNumberFormat="1" applyFont="1" applyAlignment="1">
      <alignment horizontal="right"/>
    </xf>
    <xf numFmtId="168" fontId="19" fillId="0" borderId="0" xfId="7" applyNumberFormat="1" applyFont="1" applyAlignment="1">
      <alignment horizontal="right"/>
    </xf>
    <xf numFmtId="42" fontId="19" fillId="0" borderId="0" xfId="7" applyNumberFormat="1" applyFont="1" applyAlignment="1">
      <alignment horizontal="right"/>
    </xf>
    <xf numFmtId="168" fontId="8" fillId="0" borderId="0" xfId="7" applyNumberFormat="1" applyFont="1" applyAlignment="1"/>
    <xf numFmtId="164" fontId="34" fillId="0" borderId="0" xfId="8" applyNumberFormat="1" applyFont="1" applyAlignment="1"/>
    <xf numFmtId="0" fontId="34" fillId="0" borderId="0" xfId="7" applyFont="1"/>
    <xf numFmtId="164" fontId="10" fillId="0" borderId="0" xfId="11" applyNumberFormat="1" applyFont="1" applyAlignment="1"/>
    <xf numFmtId="164" fontId="5" fillId="0" borderId="0" xfId="11" applyNumberFormat="1" applyFont="1" applyAlignment="1"/>
    <xf numFmtId="164" fontId="8" fillId="0" borderId="0" xfId="11" applyNumberFormat="1" applyFont="1" applyAlignment="1"/>
    <xf numFmtId="164" fontId="10" fillId="0" borderId="0" xfId="11" applyNumberFormat="1" applyFont="1" applyAlignment="1">
      <alignment horizontal="right"/>
    </xf>
    <xf numFmtId="164" fontId="6" fillId="0" borderId="0" xfId="11" applyNumberFormat="1" applyFont="1" applyAlignment="1">
      <alignment horizontal="right"/>
    </xf>
    <xf numFmtId="169" fontId="6" fillId="0" borderId="0" xfId="11" applyNumberFormat="1" applyFont="1" applyFill="1" applyAlignment="1">
      <alignment horizontal="right"/>
    </xf>
    <xf numFmtId="169" fontId="10" fillId="0" borderId="0" xfId="11" applyNumberFormat="1" applyFont="1" applyFill="1" applyAlignment="1">
      <alignment horizontal="right"/>
    </xf>
    <xf numFmtId="164" fontId="10" fillId="0" borderId="0" xfId="11" quotePrefix="1" applyNumberFormat="1" applyFont="1" applyAlignment="1">
      <alignment horizontal="left"/>
    </xf>
    <xf numFmtId="164" fontId="8" fillId="0" borderId="0" xfId="11" quotePrefix="1" applyNumberFormat="1" applyFont="1" applyAlignment="1"/>
    <xf numFmtId="164" fontId="19" fillId="0" borderId="0" xfId="11" applyNumberFormat="1" applyFont="1" applyAlignment="1"/>
    <xf numFmtId="164" fontId="7" fillId="0" borderId="0" xfId="11" applyNumberFormat="1" applyFont="1" applyAlignment="1">
      <alignment horizontal="center"/>
    </xf>
    <xf numFmtId="164" fontId="5" fillId="0" borderId="0" xfId="11" quotePrefix="1" applyNumberFormat="1" applyFont="1" applyAlignment="1">
      <alignment horizontal="center"/>
    </xf>
    <xf numFmtId="164" fontId="5" fillId="0" borderId="0" xfId="11" quotePrefix="1" applyNumberFormat="1" applyFont="1" applyBorder="1" applyAlignment="1">
      <alignment horizontal="center"/>
    </xf>
    <xf numFmtId="164" fontId="5" fillId="0" borderId="2" xfId="11" quotePrefix="1" applyNumberFormat="1" applyBorder="1" applyAlignment="1">
      <alignment horizontal="center"/>
    </xf>
    <xf numFmtId="164" fontId="5" fillId="0" borderId="2" xfId="11" quotePrefix="1" applyNumberFormat="1" applyFont="1" applyBorder="1" applyAlignment="1">
      <alignment horizontal="center"/>
    </xf>
    <xf numFmtId="164" fontId="5" fillId="16" borderId="2" xfId="11" quotePrefix="1" applyNumberFormat="1" applyFont="1" applyFill="1" applyBorder="1" applyAlignment="1">
      <alignment horizontal="center"/>
    </xf>
    <xf numFmtId="164" fontId="8" fillId="0" borderId="4" xfId="11" applyNumberFormat="1" applyFont="1" applyBorder="1"/>
    <xf numFmtId="164" fontId="8" fillId="0" borderId="0" xfId="11" applyNumberFormat="1" applyFont="1" applyBorder="1"/>
    <xf numFmtId="164" fontId="8" fillId="16" borderId="0" xfId="11" applyNumberFormat="1" applyFont="1" applyFill="1" applyAlignment="1"/>
    <xf numFmtId="49" fontId="5" fillId="0" borderId="0" xfId="11" quotePrefix="1" applyNumberFormat="1" applyFont="1" applyAlignment="1">
      <alignment horizontal="left"/>
    </xf>
    <xf numFmtId="164" fontId="5" fillId="0" borderId="0" xfId="11" applyNumberFormat="1" applyFont="1" applyAlignment="1">
      <alignment horizontal="fill"/>
    </xf>
    <xf numFmtId="42" fontId="5" fillId="0" borderId="0" xfId="11" applyNumberFormat="1" applyFont="1" applyAlignment="1"/>
    <xf numFmtId="37" fontId="5" fillId="0" borderId="0" xfId="11" applyNumberFormat="1" applyFont="1" applyAlignment="1">
      <alignment horizontal="right"/>
    </xf>
    <xf numFmtId="49" fontId="5" fillId="0" borderId="0" xfId="11" applyNumberFormat="1" applyFont="1" applyAlignment="1"/>
    <xf numFmtId="41" fontId="5" fillId="0" borderId="0" xfId="11" applyNumberFormat="1" applyFont="1" applyAlignment="1"/>
    <xf numFmtId="37" fontId="5" fillId="0" borderId="0" xfId="11" applyNumberFormat="1" applyFont="1" applyAlignment="1"/>
    <xf numFmtId="37" fontId="5" fillId="0" borderId="0" xfId="11" applyNumberFormat="1" applyFont="1" applyBorder="1" applyAlignment="1"/>
    <xf numFmtId="49" fontId="19" fillId="0" borderId="0" xfId="11" applyNumberFormat="1" applyFont="1" applyAlignment="1"/>
    <xf numFmtId="164" fontId="19" fillId="0" borderId="0" xfId="11" applyNumberFormat="1" applyFont="1" applyAlignment="1">
      <alignment horizontal="fill"/>
    </xf>
    <xf numFmtId="41" fontId="19" fillId="0" borderId="4" xfId="11" applyNumberFormat="1" applyFont="1" applyBorder="1" applyAlignment="1"/>
    <xf numFmtId="37" fontId="19" fillId="0" borderId="0" xfId="11" applyNumberFormat="1" applyFont="1" applyBorder="1" applyAlignment="1"/>
    <xf numFmtId="41" fontId="8" fillId="0" borderId="4" xfId="11" applyNumberFormat="1" applyFont="1" applyBorder="1"/>
    <xf numFmtId="37" fontId="8" fillId="0" borderId="0" xfId="11" applyNumberFormat="1" applyFont="1" applyBorder="1"/>
    <xf numFmtId="41" fontId="8" fillId="0" borderId="0" xfId="11" applyNumberFormat="1" applyFont="1" applyAlignment="1"/>
    <xf numFmtId="37" fontId="8" fillId="0" borderId="0" xfId="11" applyNumberFormat="1" applyFont="1" applyAlignment="1"/>
    <xf numFmtId="3" fontId="5" fillId="0" borderId="0" xfId="11" applyNumberFormat="1" applyFont="1" applyAlignment="1">
      <alignment vertical="center"/>
    </xf>
    <xf numFmtId="41" fontId="5" fillId="0" borderId="0" xfId="11" quotePrefix="1" applyNumberFormat="1" applyFont="1" applyAlignment="1">
      <alignment horizontal="center"/>
    </xf>
    <xf numFmtId="41" fontId="5" fillId="0" borderId="0" xfId="11" quotePrefix="1" applyNumberFormat="1" applyFont="1" applyAlignment="1">
      <alignment horizontal="right"/>
    </xf>
    <xf numFmtId="41" fontId="5" fillId="0" borderId="0" xfId="11" applyNumberFormat="1" applyFont="1" applyAlignment="1">
      <alignment horizontal="center"/>
    </xf>
    <xf numFmtId="41" fontId="19" fillId="0" borderId="8" xfId="11" applyNumberFormat="1" applyFont="1" applyBorder="1" applyAlignment="1"/>
    <xf numFmtId="49" fontId="5" fillId="0" borderId="0" xfId="11" quotePrefix="1" applyNumberFormat="1" applyAlignment="1">
      <alignment horizontal="left"/>
    </xf>
    <xf numFmtId="37" fontId="8" fillId="0" borderId="0" xfId="11" applyNumberFormat="1" applyFont="1"/>
    <xf numFmtId="41" fontId="19" fillId="0" borderId="0" xfId="11" applyNumberFormat="1" applyFont="1" applyAlignment="1"/>
    <xf numFmtId="37" fontId="19" fillId="0" borderId="0" xfId="11" applyNumberFormat="1" applyFont="1" applyAlignment="1"/>
    <xf numFmtId="49" fontId="19" fillId="0" borderId="0" xfId="11" quotePrefix="1" applyNumberFormat="1" applyFont="1" applyAlignment="1">
      <alignment horizontal="left"/>
    </xf>
    <xf numFmtId="42" fontId="19" fillId="0" borderId="14" xfId="11" applyNumberFormat="1" applyFont="1" applyBorder="1" applyAlignment="1"/>
    <xf numFmtId="37" fontId="19" fillId="0" borderId="0" xfId="11" applyNumberFormat="1" applyFont="1" applyAlignment="1">
      <alignment horizontal="right"/>
    </xf>
    <xf numFmtId="164" fontId="19" fillId="0" borderId="0" xfId="11" quotePrefix="1" applyNumberFormat="1" applyFont="1" applyAlignment="1">
      <alignment horizontal="fill"/>
    </xf>
    <xf numFmtId="0" fontId="5" fillId="0" borderId="0" xfId="11" applyFont="1"/>
    <xf numFmtId="3" fontId="5" fillId="0" borderId="0" xfId="11" applyNumberFormat="1" applyFont="1" applyBorder="1"/>
    <xf numFmtId="3" fontId="5" fillId="0" borderId="0" xfId="11" applyNumberFormat="1" applyFont="1"/>
    <xf numFmtId="164" fontId="34" fillId="0" borderId="0" xfId="11" applyNumberFormat="1" applyFont="1" applyAlignment="1"/>
    <xf numFmtId="170" fontId="10" fillId="0" borderId="0" xfId="13" quotePrefix="1" applyNumberFormat="1" applyFont="1" applyFill="1" applyAlignment="1">
      <alignment horizontal="left" vertical="justify"/>
    </xf>
    <xf numFmtId="170" fontId="37" fillId="0" borderId="0" xfId="13" applyNumberFormat="1" applyFont="1" applyFill="1" applyAlignment="1">
      <alignment horizontal="center" vertical="justify"/>
    </xf>
    <xf numFmtId="170" fontId="38" fillId="0" borderId="0" xfId="13" applyNumberFormat="1" applyFont="1" applyFill="1" applyAlignment="1">
      <alignment horizontal="center" vertical="justify"/>
    </xf>
    <xf numFmtId="170" fontId="10" fillId="0" borderId="0" xfId="13" applyNumberFormat="1" applyFont="1" applyFill="1" applyAlignment="1">
      <alignment horizontal="center" vertical="top"/>
    </xf>
    <xf numFmtId="170" fontId="26" fillId="0" borderId="0" xfId="13" applyNumberFormat="1" applyFont="1" applyFill="1" applyAlignment="1">
      <alignment horizontal="center" vertical="justify"/>
    </xf>
    <xf numFmtId="0" fontId="5" fillId="0" borderId="0" xfId="13" applyFont="1" applyBorder="1"/>
    <xf numFmtId="0" fontId="5" fillId="0" borderId="0" xfId="13" applyFont="1"/>
    <xf numFmtId="170" fontId="37" fillId="0" borderId="0" xfId="13" applyNumberFormat="1" applyFont="1" applyFill="1" applyBorder="1" applyAlignment="1">
      <alignment horizontal="center" vertical="justify"/>
    </xf>
    <xf numFmtId="170" fontId="38" fillId="0" borderId="0" xfId="13" applyNumberFormat="1" applyFont="1" applyFill="1" applyBorder="1" applyAlignment="1">
      <alignment horizontal="center" vertical="justify"/>
    </xf>
    <xf numFmtId="170" fontId="26" fillId="0" borderId="0" xfId="13" applyNumberFormat="1" applyFont="1" applyFill="1" applyBorder="1" applyAlignment="1">
      <alignment horizontal="center" vertical="justify"/>
    </xf>
    <xf numFmtId="170" fontId="5" fillId="0" borderId="0" xfId="13" applyNumberFormat="1" applyFont="1"/>
    <xf numFmtId="4" fontId="10" fillId="0" borderId="0" xfId="13" quotePrefix="1" applyNumberFormat="1" applyFont="1" applyFill="1" applyAlignment="1">
      <alignment horizontal="left" vertical="center" readingOrder="1"/>
    </xf>
    <xf numFmtId="0" fontId="37" fillId="0" borderId="0" xfId="13" applyFont="1" applyBorder="1" applyAlignment="1">
      <alignment vertical="justify" wrapText="1" readingOrder="1"/>
    </xf>
    <xf numFmtId="0" fontId="38" fillId="0" borderId="0" xfId="13" applyFont="1" applyFill="1" applyAlignment="1">
      <alignment horizontal="center" vertical="justify"/>
    </xf>
    <xf numFmtId="0" fontId="26" fillId="0" borderId="0" xfId="13" applyFont="1" applyFill="1" applyAlignment="1">
      <alignment horizontal="center" vertical="justify"/>
    </xf>
    <xf numFmtId="0" fontId="5" fillId="0" borderId="0" xfId="13" applyFont="1" applyFill="1"/>
    <xf numFmtId="4" fontId="10" fillId="0" borderId="0" xfId="13" quotePrefix="1" applyNumberFormat="1" applyFont="1" applyFill="1" applyAlignment="1">
      <alignment horizontal="left" vertical="center"/>
    </xf>
    <xf numFmtId="4" fontId="39" fillId="0" borderId="0" xfId="13" applyNumberFormat="1" applyFont="1" applyFill="1" applyAlignment="1">
      <alignment horizontal="center" vertical="justify"/>
    </xf>
    <xf numFmtId="4" fontId="6" fillId="0" borderId="0" xfId="13" applyNumberFormat="1" applyFont="1" applyFill="1" applyAlignment="1">
      <alignment horizontal="center" vertical="justify"/>
    </xf>
    <xf numFmtId="4" fontId="40" fillId="0" borderId="0" xfId="13" applyNumberFormat="1" applyFont="1" applyFill="1" applyAlignment="1">
      <alignment horizontal="center" vertical="justify"/>
    </xf>
    <xf numFmtId="4" fontId="5" fillId="0" borderId="0" xfId="13" applyNumberFormat="1" applyFont="1"/>
    <xf numFmtId="4" fontId="19" fillId="0" borderId="0" xfId="13" quotePrefix="1" applyNumberFormat="1" applyFont="1" applyFill="1" applyAlignment="1">
      <alignment horizontal="left" vertical="justify"/>
    </xf>
    <xf numFmtId="0" fontId="37" fillId="0" borderId="0" xfId="13" applyFont="1" applyFill="1" applyAlignment="1">
      <alignment horizontal="center" vertical="justify"/>
    </xf>
    <xf numFmtId="0" fontId="5" fillId="0" borderId="0" xfId="13" quotePrefix="1" applyFont="1" applyBorder="1" applyAlignment="1">
      <alignment horizontal="center"/>
    </xf>
    <xf numFmtId="4" fontId="41" fillId="0" borderId="0" xfId="13" applyNumberFormat="1" applyFont="1" applyFill="1" applyAlignment="1"/>
    <xf numFmtId="0" fontId="8" fillId="0" borderId="0" xfId="13" applyNumberFormat="1" applyFont="1" applyFill="1" applyAlignment="1"/>
    <xf numFmtId="4" fontId="41" fillId="0" borderId="0" xfId="13" applyNumberFormat="1" applyFont="1" applyFill="1" applyAlignment="1">
      <alignment horizontal="center"/>
    </xf>
    <xf numFmtId="4" fontId="42" fillId="0" borderId="0" xfId="13" applyNumberFormat="1" applyFont="1" applyFill="1" applyAlignment="1"/>
    <xf numFmtId="4" fontId="41" fillId="0" borderId="2" xfId="13" applyNumberFormat="1" applyFont="1" applyFill="1" applyBorder="1" applyAlignment="1">
      <alignment horizontal="center"/>
    </xf>
    <xf numFmtId="3" fontId="41" fillId="0" borderId="2" xfId="13" applyNumberFormat="1" applyFont="1" applyFill="1" applyBorder="1" applyAlignment="1">
      <alignment horizontal="center"/>
    </xf>
    <xf numFmtId="3" fontId="41" fillId="0" borderId="0" xfId="13" applyNumberFormat="1" applyFont="1" applyFill="1" applyBorder="1" applyAlignment="1">
      <alignment horizontal="center"/>
    </xf>
    <xf numFmtId="4" fontId="41" fillId="0" borderId="2" xfId="13" quotePrefix="1" applyNumberFormat="1" applyFont="1" applyFill="1" applyBorder="1" applyAlignment="1">
      <alignment horizontal="center"/>
    </xf>
    <xf numFmtId="4" fontId="40" fillId="0" borderId="0" xfId="13" quotePrefix="1" applyNumberFormat="1" applyFont="1" applyFill="1" applyBorder="1" applyAlignment="1">
      <alignment horizontal="center"/>
    </xf>
    <xf numFmtId="4" fontId="41" fillId="0" borderId="2" xfId="13" applyNumberFormat="1" applyFont="1" applyBorder="1" applyAlignment="1">
      <alignment horizontal="center"/>
    </xf>
    <xf numFmtId="4" fontId="43" fillId="0" borderId="0" xfId="13" applyNumberFormat="1" applyFont="1" applyFill="1" applyAlignment="1">
      <alignment horizontal="right"/>
    </xf>
    <xf numFmtId="4" fontId="43" fillId="0" borderId="0" xfId="13" applyNumberFormat="1" applyFont="1" applyFill="1" applyAlignment="1"/>
    <xf numFmtId="0" fontId="8" fillId="0" borderId="0" xfId="13" applyNumberFormat="1" applyFont="1" applyFill="1" applyAlignment="1">
      <alignment horizontal="center"/>
    </xf>
    <xf numFmtId="4" fontId="26" fillId="0" borderId="0" xfId="13" applyNumberFormat="1" applyFont="1" applyFill="1" applyAlignment="1"/>
    <xf numFmtId="4" fontId="43" fillId="0" borderId="0" xfId="13" applyNumberFormat="1" applyFont="1" applyFill="1" applyAlignment="1">
      <alignment horizontal="left"/>
    </xf>
    <xf numFmtId="4" fontId="43" fillId="0" borderId="0" xfId="13" applyNumberFormat="1" applyFont="1" applyFill="1" applyAlignment="1">
      <alignment horizontal="center"/>
    </xf>
    <xf numFmtId="42" fontId="43" fillId="0" borderId="0" xfId="13" applyNumberFormat="1" applyFont="1" applyFill="1" applyAlignment="1">
      <alignment horizontal="right"/>
    </xf>
    <xf numFmtId="42" fontId="43" fillId="0" borderId="0" xfId="13" quotePrefix="1" applyNumberFormat="1" applyFont="1" applyFill="1" applyAlignment="1"/>
    <xf numFmtId="42" fontId="43" fillId="0" borderId="0" xfId="13" quotePrefix="1" applyNumberFormat="1" applyFont="1" applyFill="1" applyAlignment="1">
      <alignment horizontal="center"/>
    </xf>
    <xf numFmtId="42" fontId="43" fillId="0" borderId="0" xfId="13" applyNumberFormat="1" applyFont="1" applyFill="1" applyBorder="1" applyAlignment="1"/>
    <xf numFmtId="42" fontId="43" fillId="0" borderId="0" xfId="13" applyNumberFormat="1" applyFont="1"/>
    <xf numFmtId="37" fontId="5" fillId="0" borderId="0" xfId="13" applyNumberFormat="1" applyFont="1" applyBorder="1"/>
    <xf numFmtId="41" fontId="43" fillId="0" borderId="0" xfId="13" applyNumberFormat="1" applyFont="1" applyFill="1" applyAlignment="1">
      <alignment horizontal="right"/>
    </xf>
    <xf numFmtId="41" fontId="43" fillId="0" borderId="0" xfId="13" quotePrefix="1" applyNumberFormat="1" applyFont="1" applyFill="1" applyAlignment="1"/>
    <xf numFmtId="37" fontId="43" fillId="0" borderId="0" xfId="13" quotePrefix="1" applyNumberFormat="1" applyFont="1" applyFill="1" applyAlignment="1">
      <alignment horizontal="center"/>
    </xf>
    <xf numFmtId="41" fontId="43" fillId="0" borderId="0" xfId="13" quotePrefix="1" applyNumberFormat="1" applyFont="1" applyFill="1" applyAlignment="1">
      <alignment horizontal="center"/>
    </xf>
    <xf numFmtId="41" fontId="43" fillId="0" borderId="0" xfId="13" applyNumberFormat="1" applyFont="1" applyFill="1" applyBorder="1" applyAlignment="1"/>
    <xf numFmtId="37" fontId="43" fillId="0" borderId="0" xfId="13" applyNumberFormat="1" applyFont="1" applyFill="1" applyBorder="1" applyAlignment="1"/>
    <xf numFmtId="37" fontId="43" fillId="0" borderId="0" xfId="13" applyNumberFormat="1" applyFont="1"/>
    <xf numFmtId="41" fontId="41" fillId="0" borderId="3" xfId="13" applyNumberFormat="1" applyFont="1" applyFill="1" applyBorder="1" applyAlignment="1">
      <alignment horizontal="right"/>
    </xf>
    <xf numFmtId="37" fontId="41" fillId="0" borderId="0" xfId="13" applyNumberFormat="1" applyFont="1" applyFill="1" applyBorder="1" applyAlignment="1">
      <alignment horizontal="center"/>
    </xf>
    <xf numFmtId="37" fontId="41" fillId="0" borderId="0" xfId="13" applyNumberFormat="1" applyFont="1" applyFill="1" applyBorder="1" applyAlignment="1"/>
    <xf numFmtId="41" fontId="43" fillId="0" borderId="0" xfId="13" applyNumberFormat="1" applyFont="1" applyFill="1" applyAlignment="1"/>
    <xf numFmtId="37" fontId="43" fillId="0" borderId="0" xfId="13" applyNumberFormat="1" applyFont="1" applyFill="1" applyAlignment="1">
      <alignment horizontal="center"/>
    </xf>
    <xf numFmtId="0" fontId="43" fillId="0" borderId="0" xfId="13" applyNumberFormat="1" applyFont="1" applyFill="1" applyAlignment="1"/>
    <xf numFmtId="0" fontId="43" fillId="0" borderId="0" xfId="13" applyFont="1"/>
    <xf numFmtId="4" fontId="41" fillId="0" borderId="0" xfId="13" applyNumberFormat="1" applyFont="1" applyFill="1" applyAlignment="1">
      <alignment horizontal="left"/>
    </xf>
    <xf numFmtId="41" fontId="41" fillId="0" borderId="7" xfId="13" applyNumberFormat="1" applyFont="1" applyFill="1" applyBorder="1" applyAlignment="1">
      <alignment horizontal="right"/>
    </xf>
    <xf numFmtId="41" fontId="43" fillId="0" borderId="0" xfId="13" applyNumberFormat="1" applyFont="1" applyFill="1" applyAlignment="1">
      <alignment horizontal="center"/>
    </xf>
    <xf numFmtId="41" fontId="41" fillId="0" borderId="3" xfId="13" quotePrefix="1" applyNumberFormat="1" applyFont="1" applyFill="1" applyBorder="1" applyAlignment="1">
      <alignment horizontal="right"/>
    </xf>
    <xf numFmtId="4" fontId="43" fillId="0" borderId="0" xfId="13" applyNumberFormat="1" applyFont="1"/>
    <xf numFmtId="41" fontId="43" fillId="0" borderId="0" xfId="13" quotePrefix="1" applyNumberFormat="1" applyFont="1" applyFill="1" applyAlignment="1">
      <alignment horizontal="right"/>
    </xf>
    <xf numFmtId="8" fontId="5" fillId="0" borderId="0" xfId="13" applyNumberFormat="1" applyFont="1" applyBorder="1"/>
    <xf numFmtId="37" fontId="5" fillId="0" borderId="0" xfId="13" applyNumberFormat="1" applyFont="1" applyFill="1" applyBorder="1"/>
    <xf numFmtId="4" fontId="41" fillId="0" borderId="0" xfId="13" quotePrefix="1" applyNumberFormat="1" applyFont="1" applyFill="1" applyAlignment="1">
      <alignment horizontal="left"/>
    </xf>
    <xf numFmtId="41" fontId="41" fillId="0" borderId="0" xfId="13" quotePrefix="1" applyNumberFormat="1" applyFont="1" applyFill="1" applyBorder="1" applyAlignment="1">
      <alignment horizontal="right"/>
    </xf>
    <xf numFmtId="41" fontId="41" fillId="0" borderId="0" xfId="13" applyNumberFormat="1" applyFont="1" applyFill="1" applyBorder="1" applyAlignment="1"/>
    <xf numFmtId="42" fontId="41" fillId="0" borderId="9" xfId="13" applyNumberFormat="1" applyFont="1" applyFill="1" applyBorder="1" applyAlignment="1">
      <alignment horizontal="right"/>
    </xf>
    <xf numFmtId="37" fontId="41" fillId="0" borderId="0" xfId="13" applyNumberFormat="1" applyFont="1" applyFill="1" applyBorder="1" applyAlignment="1">
      <alignment horizontal="right"/>
    </xf>
    <xf numFmtId="3" fontId="43" fillId="0" borderId="0" xfId="13" applyNumberFormat="1" applyFont="1" applyFill="1" applyAlignment="1"/>
    <xf numFmtId="3" fontId="43" fillId="0" borderId="0" xfId="13" applyNumberFormat="1" applyFont="1"/>
    <xf numFmtId="2" fontId="5" fillId="0" borderId="0" xfId="13" applyNumberFormat="1" applyFont="1" applyBorder="1"/>
    <xf numFmtId="0" fontId="5" fillId="0" borderId="0" xfId="13" quotePrefix="1" applyNumberFormat="1" applyFont="1" applyFill="1" applyAlignment="1">
      <alignment horizontal="left"/>
    </xf>
    <xf numFmtId="4" fontId="5" fillId="0" borderId="0" xfId="13" applyNumberFormat="1" applyFont="1" applyFill="1" applyAlignment="1"/>
    <xf numFmtId="0" fontId="5" fillId="0" borderId="0" xfId="13" applyNumberFormat="1" applyFont="1" applyFill="1" applyAlignment="1">
      <alignment horizontal="left"/>
    </xf>
    <xf numFmtId="0" fontId="5" fillId="0" borderId="0" xfId="13" applyNumberFormat="1" applyFont="1" applyFill="1" applyAlignment="1"/>
    <xf numFmtId="0" fontId="43" fillId="0" borderId="0" xfId="13" applyNumberFormat="1" applyFont="1" applyFill="1" applyAlignment="1">
      <alignment horizontal="center"/>
    </xf>
    <xf numFmtId="0" fontId="26" fillId="0" borderId="0" xfId="13" applyNumberFormat="1" applyFont="1" applyFill="1" applyAlignment="1"/>
    <xf numFmtId="0" fontId="5" fillId="0" borderId="0" xfId="13" applyFont="1" applyFill="1" applyAlignment="1">
      <alignment horizontal="left"/>
    </xf>
    <xf numFmtId="4" fontId="5" fillId="0" borderId="0" xfId="13" applyNumberFormat="1" applyFont="1" applyFill="1" applyAlignment="1">
      <alignment horizontal="left"/>
    </xf>
    <xf numFmtId="4" fontId="8" fillId="0" borderId="0" xfId="13" applyNumberFormat="1" applyFont="1" applyFill="1" applyAlignment="1"/>
    <xf numFmtId="0" fontId="11" fillId="0" borderId="0" xfId="13" applyNumberFormat="1" applyFont="1" applyFill="1" applyAlignment="1">
      <alignment horizontal="left"/>
    </xf>
    <xf numFmtId="0" fontId="34" fillId="0" borderId="0" xfId="13" applyFont="1"/>
    <xf numFmtId="0" fontId="11" fillId="0" borderId="0" xfId="13" applyNumberFormat="1" applyFont="1" applyFill="1" applyAlignment="1"/>
    <xf numFmtId="0" fontId="11" fillId="0" borderId="0" xfId="13" applyNumberFormat="1" applyFont="1" applyFill="1" applyAlignment="1">
      <alignment horizontal="center"/>
    </xf>
    <xf numFmtId="8" fontId="43" fillId="0" borderId="0" xfId="13" applyNumberFormat="1" applyFont="1" applyFill="1" applyAlignment="1"/>
    <xf numFmtId="166" fontId="43" fillId="0" borderId="0" xfId="13" applyNumberFormat="1" applyFont="1" applyFill="1" applyAlignment="1"/>
    <xf numFmtId="3" fontId="6" fillId="0" borderId="0" xfId="14" applyNumberFormat="1" applyFont="1" applyAlignment="1">
      <alignment horizontal="right"/>
    </xf>
    <xf numFmtId="3" fontId="6" fillId="0" borderId="0" xfId="14" applyNumberFormat="1" applyFont="1" applyBorder="1" applyAlignment="1">
      <alignment horizontal="left"/>
    </xf>
    <xf numFmtId="0" fontId="6" fillId="0" borderId="0" xfId="14" applyFont="1" applyAlignment="1">
      <alignment horizontal="right"/>
    </xf>
    <xf numFmtId="3" fontId="38" fillId="0" borderId="0" xfId="14" applyNumberFormat="1" applyFont="1" applyAlignment="1"/>
    <xf numFmtId="37" fontId="38" fillId="0" borderId="0" xfId="14" applyNumberFormat="1" applyFont="1" applyAlignment="1">
      <alignment horizontal="right"/>
    </xf>
    <xf numFmtId="3" fontId="6" fillId="0" borderId="0" xfId="14" quotePrefix="1" applyNumberFormat="1" applyFont="1" applyAlignment="1">
      <alignment horizontal="left"/>
    </xf>
    <xf numFmtId="3" fontId="19" fillId="0" borderId="0" xfId="14" applyNumberFormat="1" applyFont="1" applyAlignment="1"/>
    <xf numFmtId="3" fontId="5" fillId="0" borderId="0" xfId="14" applyNumberFormat="1" applyFont="1" applyFill="1" applyAlignment="1">
      <alignment horizontal="right"/>
    </xf>
    <xf numFmtId="3" fontId="5" fillId="0" borderId="0" xfId="14" applyNumberFormat="1" applyFont="1" applyAlignment="1"/>
    <xf numFmtId="3" fontId="5" fillId="0" borderId="0" xfId="14" applyNumberFormat="1" applyFont="1" applyAlignment="1">
      <alignment horizontal="right"/>
    </xf>
    <xf numFmtId="37" fontId="5" fillId="0" borderId="0" xfId="14" applyNumberFormat="1" applyFont="1" applyAlignment="1">
      <alignment horizontal="right"/>
    </xf>
    <xf numFmtId="0" fontId="5" fillId="0" borderId="0" xfId="14" applyNumberFormat="1" applyFont="1" applyAlignment="1"/>
    <xf numFmtId="0" fontId="19" fillId="0" borderId="0" xfId="14" applyNumberFormat="1" applyFont="1" applyBorder="1" applyAlignment="1"/>
    <xf numFmtId="3" fontId="5" fillId="0" borderId="0" xfId="14" applyNumberFormat="1" applyFont="1" applyFill="1" applyBorder="1" applyAlignment="1">
      <alignment horizontal="right"/>
    </xf>
    <xf numFmtId="0" fontId="5" fillId="0" borderId="0" xfId="14" applyNumberFormat="1" applyFont="1" applyBorder="1" applyAlignment="1"/>
    <xf numFmtId="3" fontId="5" fillId="0" borderId="4" xfId="14" applyNumberFormat="1" applyFont="1" applyBorder="1" applyAlignment="1"/>
    <xf numFmtId="3" fontId="5" fillId="0" borderId="0" xfId="14" applyNumberFormat="1" applyFont="1" applyBorder="1" applyAlignment="1">
      <alignment horizontal="right"/>
    </xf>
    <xf numFmtId="0" fontId="10" fillId="0" borderId="0" xfId="14" applyNumberFormat="1" applyFont="1" applyAlignment="1">
      <alignment horizontal="left"/>
    </xf>
    <xf numFmtId="42" fontId="5" fillId="0" borderId="0" xfId="10" quotePrefix="1" applyNumberFormat="1" applyFont="1" applyFill="1" applyBorder="1" applyAlignment="1">
      <alignment horizontal="right"/>
    </xf>
    <xf numFmtId="41" fontId="5" fillId="0" borderId="0" xfId="14" applyNumberFormat="1" applyFont="1" applyAlignment="1">
      <alignment horizontal="right"/>
    </xf>
    <xf numFmtId="41" fontId="5" fillId="0" borderId="0" xfId="18" applyNumberFormat="1" applyFont="1" applyFill="1" applyAlignment="1">
      <alignment horizontal="center"/>
    </xf>
    <xf numFmtId="41" fontId="5" fillId="0" borderId="0" xfId="14" applyNumberFormat="1" applyFont="1" applyAlignment="1"/>
    <xf numFmtId="41" fontId="5" fillId="0" borderId="0" xfId="19" applyNumberFormat="1" applyFont="1" applyFill="1" applyBorder="1" applyAlignment="1"/>
    <xf numFmtId="41" fontId="5" fillId="0" borderId="0" xfId="18" applyNumberFormat="1" applyFont="1" applyFill="1" applyBorder="1" applyAlignment="1"/>
    <xf numFmtId="41" fontId="5" fillId="0" borderId="0" xfId="18" quotePrefix="1" applyNumberFormat="1" applyFont="1" applyFill="1" applyBorder="1" applyAlignment="1">
      <alignment horizontal="right"/>
    </xf>
    <xf numFmtId="41" fontId="5" fillId="0" borderId="0" xfId="14" applyNumberFormat="1" applyFont="1" applyFill="1" applyBorder="1" applyAlignment="1">
      <alignment horizontal="center"/>
    </xf>
    <xf numFmtId="41" fontId="5" fillId="0" borderId="0" xfId="14" applyNumberFormat="1" applyFont="1" applyAlignment="1">
      <alignment horizontal="center"/>
    </xf>
    <xf numFmtId="0" fontId="19" fillId="0" borderId="0" xfId="14" applyNumberFormat="1" applyFont="1" applyAlignment="1"/>
    <xf numFmtId="41" fontId="19" fillId="0" borderId="3" xfId="14" applyNumberFormat="1" applyFont="1" applyBorder="1" applyAlignment="1"/>
    <xf numFmtId="41" fontId="5" fillId="0" borderId="0" xfId="14" applyNumberFormat="1" applyFont="1" applyFill="1" applyBorder="1" applyAlignment="1">
      <alignment horizontal="right"/>
    </xf>
    <xf numFmtId="41" fontId="5" fillId="0" borderId="0" xfId="14" applyNumberFormat="1" applyFont="1" applyBorder="1" applyAlignment="1"/>
    <xf numFmtId="41" fontId="5" fillId="0" borderId="0" xfId="14" applyNumberFormat="1" applyFont="1" applyBorder="1" applyAlignment="1">
      <alignment horizontal="right"/>
    </xf>
    <xf numFmtId="171" fontId="5" fillId="0" borderId="0" xfId="14" applyNumberFormat="1" applyFont="1" applyBorder="1" applyAlignment="1"/>
    <xf numFmtId="42" fontId="5" fillId="0" borderId="0" xfId="14" applyNumberFormat="1" applyFont="1" applyFill="1" applyAlignment="1">
      <alignment horizontal="right"/>
    </xf>
    <xf numFmtId="43" fontId="5" fillId="0" borderId="0" xfId="10" applyNumberFormat="1" applyFont="1" applyFill="1" applyAlignment="1"/>
    <xf numFmtId="3" fontId="5" fillId="0" borderId="0" xfId="10" applyNumberFormat="1" applyFont="1" applyAlignment="1"/>
    <xf numFmtId="3" fontId="11" fillId="0" borderId="0" xfId="14" applyNumberFormat="1" applyFont="1" applyAlignment="1"/>
    <xf numFmtId="3" fontId="11" fillId="0" borderId="0" xfId="14" applyNumberFormat="1" applyFont="1" applyFill="1" applyAlignment="1">
      <alignment horizontal="right"/>
    </xf>
    <xf numFmtId="3" fontId="11" fillId="0" borderId="0" xfId="14" applyNumberFormat="1" applyFont="1" applyAlignment="1">
      <alignment horizontal="right"/>
    </xf>
    <xf numFmtId="44" fontId="36" fillId="0" borderId="0" xfId="21" applyFont="1"/>
    <xf numFmtId="3" fontId="6" fillId="0" borderId="0" xfId="0" applyNumberFormat="1" applyFont="1" applyFill="1" applyAlignment="1">
      <alignment horizontal="right"/>
    </xf>
    <xf numFmtId="3" fontId="6" fillId="0" borderId="0" xfId="0" applyNumberFormat="1" applyFont="1" applyFill="1" applyBorder="1" applyAlignment="1">
      <alignment horizontal="left"/>
    </xf>
    <xf numFmtId="0" fontId="6" fillId="0" borderId="0" xfId="0" applyFont="1" applyFill="1" applyAlignment="1">
      <alignment horizontal="right"/>
    </xf>
    <xf numFmtId="3" fontId="38" fillId="0" borderId="0" xfId="0" applyNumberFormat="1" applyFont="1" applyFill="1" applyAlignment="1"/>
    <xf numFmtId="3" fontId="19" fillId="0" borderId="0" xfId="0" applyNumberFormat="1" applyFont="1" applyFill="1" applyAlignment="1"/>
    <xf numFmtId="3" fontId="5" fillId="0" borderId="0" xfId="0" applyNumberFormat="1" applyFont="1" applyFill="1" applyAlignment="1">
      <alignment horizontal="right"/>
    </xf>
    <xf numFmtId="3" fontId="5" fillId="0" borderId="0" xfId="0" applyNumberFormat="1" applyFont="1" applyFill="1" applyAlignment="1"/>
    <xf numFmtId="3" fontId="19" fillId="0" borderId="0" xfId="0" applyNumberFormat="1" applyFont="1" applyFill="1" applyAlignment="1">
      <alignment horizontal="left"/>
    </xf>
    <xf numFmtId="3" fontId="5" fillId="0" borderId="0" xfId="0" applyNumberFormat="1" applyFont="1" applyFill="1" applyAlignment="1">
      <alignment horizontal="center"/>
    </xf>
    <xf numFmtId="3" fontId="19" fillId="0" borderId="0" xfId="0" applyNumberFormat="1" applyFont="1" applyFill="1" applyAlignment="1">
      <alignment horizontal="center"/>
    </xf>
    <xf numFmtId="0" fontId="5" fillId="0" borderId="0" xfId="0" applyNumberFormat="1" applyFont="1" applyFill="1" applyAlignment="1"/>
    <xf numFmtId="3" fontId="19" fillId="0" borderId="0" xfId="0" applyNumberFormat="1" applyFont="1" applyFill="1" applyAlignment="1">
      <alignment horizontal="right"/>
    </xf>
    <xf numFmtId="43" fontId="19" fillId="0" borderId="0" xfId="0" applyNumberFormat="1" applyFont="1" applyFill="1" applyAlignment="1">
      <alignment horizontal="center"/>
    </xf>
    <xf numFmtId="3" fontId="19" fillId="0" borderId="0" xfId="0" quotePrefix="1" applyNumberFormat="1" applyFont="1" applyFill="1" applyAlignment="1">
      <alignment horizontal="center"/>
    </xf>
    <xf numFmtId="0" fontId="19" fillId="0" borderId="0" xfId="0" applyNumberFormat="1" applyFont="1" applyFill="1" applyBorder="1" applyAlignment="1"/>
    <xf numFmtId="3" fontId="5" fillId="0" borderId="0" xfId="0" applyNumberFormat="1" applyFont="1" applyFill="1" applyBorder="1" applyAlignment="1">
      <alignment horizontal="right"/>
    </xf>
    <xf numFmtId="3" fontId="19" fillId="0" borderId="0" xfId="0" applyNumberFormat="1" applyFont="1" applyFill="1" applyBorder="1" applyAlignment="1">
      <alignment horizontal="right"/>
    </xf>
    <xf numFmtId="0" fontId="5" fillId="0" borderId="0" xfId="0" applyNumberFormat="1" applyFont="1" applyFill="1" applyBorder="1" applyAlignment="1"/>
    <xf numFmtId="3" fontId="5" fillId="0" borderId="4" xfId="0" applyNumberFormat="1" applyFont="1" applyFill="1" applyBorder="1" applyAlignment="1"/>
    <xf numFmtId="0" fontId="10" fillId="0" borderId="0" xfId="0" applyNumberFormat="1" applyFont="1" applyFill="1" applyAlignment="1">
      <alignment horizontal="left"/>
    </xf>
    <xf numFmtId="37" fontId="5" fillId="0" borderId="0" xfId="0" applyNumberFormat="1" applyFont="1" applyFill="1" applyAlignment="1">
      <alignment horizontal="right"/>
    </xf>
    <xf numFmtId="37" fontId="5" fillId="0" borderId="0" xfId="0" applyNumberFormat="1" applyFont="1" applyFill="1" applyAlignment="1">
      <alignment horizontal="left"/>
    </xf>
    <xf numFmtId="3" fontId="5" fillId="0" borderId="0" xfId="0" applyNumberFormat="1" applyFont="1" applyFill="1" applyAlignment="1">
      <alignment horizontal="left"/>
    </xf>
    <xf numFmtId="3" fontId="5" fillId="0" borderId="0" xfId="0" quotePrefix="1" applyNumberFormat="1" applyFont="1" applyFill="1" applyBorder="1" applyAlignment="1">
      <alignment horizontal="right"/>
    </xf>
    <xf numFmtId="0" fontId="21" fillId="0" borderId="0" xfId="0" applyFont="1" applyFill="1" applyBorder="1" applyAlignment="1">
      <alignment horizontal="left" vertical="top"/>
    </xf>
    <xf numFmtId="42" fontId="5" fillId="0" borderId="0" xfId="0" quotePrefix="1" applyNumberFormat="1" applyFont="1" applyFill="1" applyBorder="1" applyAlignment="1">
      <alignment horizontal="right"/>
    </xf>
    <xf numFmtId="42" fontId="5" fillId="0" borderId="0" xfId="0" applyNumberFormat="1" applyFont="1" applyFill="1" applyBorder="1" applyAlignment="1">
      <alignment horizontal="right"/>
    </xf>
    <xf numFmtId="42" fontId="5" fillId="0" borderId="0" xfId="18" applyNumberFormat="1" applyFont="1" applyFill="1" applyAlignment="1">
      <alignment horizontal="center"/>
    </xf>
    <xf numFmtId="3" fontId="5" fillId="0" borderId="0" xfId="0" applyNumberFormat="1" applyFont="1" applyFill="1" applyBorder="1" applyAlignment="1"/>
    <xf numFmtId="41" fontId="5" fillId="0" borderId="0" xfId="18" applyNumberFormat="1" applyFont="1" applyFill="1" applyBorder="1" applyAlignment="1">
      <alignment horizontal="right"/>
    </xf>
    <xf numFmtId="41" fontId="5" fillId="0" borderId="0" xfId="0" applyNumberFormat="1" applyFont="1" applyFill="1" applyBorder="1" applyAlignment="1">
      <alignment horizontal="right"/>
    </xf>
    <xf numFmtId="41" fontId="5" fillId="0" borderId="0" xfId="0" quotePrefix="1" applyNumberFormat="1" applyFont="1" applyFill="1" applyBorder="1" applyAlignment="1">
      <alignment horizontal="right"/>
    </xf>
    <xf numFmtId="41" fontId="19" fillId="0" borderId="0" xfId="0" applyNumberFormat="1" applyFont="1" applyFill="1" applyBorder="1" applyAlignment="1">
      <alignment horizontal="right"/>
    </xf>
    <xf numFmtId="42" fontId="19" fillId="0" borderId="0" xfId="0" quotePrefix="1" applyNumberFormat="1" applyFont="1" applyFill="1" applyBorder="1" applyAlignment="1">
      <alignment horizontal="right"/>
    </xf>
    <xf numFmtId="41" fontId="19" fillId="0" borderId="0" xfId="0" quotePrefix="1" applyNumberFormat="1" applyFont="1" applyFill="1" applyBorder="1" applyAlignment="1">
      <alignment horizontal="right"/>
    </xf>
    <xf numFmtId="42" fontId="5" fillId="0" borderId="0" xfId="0" quotePrefix="1" applyNumberFormat="1" applyFont="1" applyFill="1" applyBorder="1" applyAlignment="1"/>
    <xf numFmtId="41" fontId="5" fillId="0" borderId="0" xfId="0" applyNumberFormat="1" applyFont="1" applyFill="1" applyBorder="1" applyAlignment="1"/>
    <xf numFmtId="41" fontId="5" fillId="0" borderId="0" xfId="18" applyNumberFormat="1" applyFont="1" applyFill="1" applyBorder="1" applyAlignment="1">
      <alignment horizontal="center"/>
    </xf>
    <xf numFmtId="41" fontId="5" fillId="0" borderId="0" xfId="0" quotePrefix="1" applyNumberFormat="1" applyFont="1" applyFill="1" applyBorder="1" applyAlignment="1"/>
    <xf numFmtId="41" fontId="5" fillId="0" borderId="0" xfId="0" applyNumberFormat="1" applyFont="1" applyFill="1"/>
    <xf numFmtId="41" fontId="5" fillId="0" borderId="0" xfId="0" applyNumberFormat="1" applyFont="1" applyFill="1" applyBorder="1"/>
    <xf numFmtId="0" fontId="19" fillId="0" borderId="0" xfId="0" applyNumberFormat="1" applyFont="1" applyFill="1" applyBorder="1" applyAlignment="1">
      <alignment horizontal="left"/>
    </xf>
    <xf numFmtId="37" fontId="19" fillId="0" borderId="0" xfId="0" applyNumberFormat="1" applyFont="1" applyFill="1" applyBorder="1" applyAlignment="1" applyProtection="1">
      <protection locked="0"/>
    </xf>
    <xf numFmtId="41" fontId="19" fillId="0" borderId="0" xfId="0" applyNumberFormat="1" applyFont="1" applyFill="1" applyBorder="1" applyAlignment="1" applyProtection="1">
      <protection locked="0"/>
    </xf>
    <xf numFmtId="41" fontId="5" fillId="0" borderId="0" xfId="0" applyNumberFormat="1" applyFont="1" applyFill="1" applyBorder="1" applyAlignment="1" applyProtection="1">
      <protection locked="0"/>
    </xf>
    <xf numFmtId="43" fontId="5" fillId="0" borderId="0" xfId="0" applyNumberFormat="1" applyFont="1" applyFill="1" applyBorder="1" applyAlignment="1"/>
    <xf numFmtId="43" fontId="19" fillId="0" borderId="0" xfId="0" applyNumberFormat="1" applyFont="1" applyFill="1" applyBorder="1" applyAlignment="1">
      <alignment horizontal="left"/>
    </xf>
    <xf numFmtId="41" fontId="5" fillId="0" borderId="0" xfId="18" applyNumberFormat="1" applyFont="1" applyFill="1" applyBorder="1" applyAlignment="1" applyProtection="1">
      <alignment horizontal="right"/>
      <protection locked="0"/>
    </xf>
    <xf numFmtId="41" fontId="19" fillId="0" borderId="0" xfId="0" applyNumberFormat="1" applyFont="1" applyFill="1" applyBorder="1" applyAlignment="1">
      <alignment horizontal="left"/>
    </xf>
    <xf numFmtId="41" fontId="5" fillId="0" borderId="0" xfId="0" applyNumberFormat="1" applyFont="1" applyFill="1" applyBorder="1" applyAlignment="1" applyProtection="1">
      <alignment horizontal="right"/>
      <protection locked="0"/>
    </xf>
    <xf numFmtId="0" fontId="19" fillId="0" borderId="0" xfId="0" quotePrefix="1" applyNumberFormat="1" applyFont="1" applyFill="1" applyBorder="1" applyAlignment="1">
      <alignment horizontal="left"/>
    </xf>
    <xf numFmtId="0" fontId="5" fillId="0" borderId="0" xfId="0" applyFont="1" applyFill="1" applyBorder="1"/>
    <xf numFmtId="41" fontId="19" fillId="0" borderId="0" xfId="0" quotePrefix="1" applyNumberFormat="1" applyFont="1" applyFill="1" applyBorder="1" applyAlignment="1" applyProtection="1">
      <alignment horizontal="left"/>
      <protection locked="0"/>
    </xf>
    <xf numFmtId="41" fontId="5" fillId="0" borderId="0" xfId="18" applyNumberFormat="1" applyFont="1" applyFill="1" applyBorder="1" applyAlignment="1" applyProtection="1">
      <alignment horizontal="center"/>
      <protection locked="0"/>
    </xf>
    <xf numFmtId="41" fontId="5" fillId="0" borderId="0" xfId="18" applyNumberFormat="1" applyFont="1" applyFill="1" applyAlignment="1"/>
    <xf numFmtId="41" fontId="5" fillId="0" borderId="0" xfId="0" applyNumberFormat="1" applyFont="1" applyFill="1" applyAlignment="1">
      <alignment horizontal="right"/>
    </xf>
    <xf numFmtId="41" fontId="5" fillId="0" borderId="0" xfId="18" applyNumberFormat="1" applyFont="1" applyFill="1" applyAlignment="1">
      <alignment horizontal="right"/>
    </xf>
    <xf numFmtId="41" fontId="0" fillId="0" borderId="0" xfId="0" quotePrefix="1" applyNumberFormat="1" applyFont="1" applyFill="1" applyAlignment="1" applyProtection="1">
      <alignment horizontal="right"/>
      <protection locked="0"/>
    </xf>
    <xf numFmtId="0" fontId="21" fillId="0" borderId="0" xfId="0" applyNumberFormat="1" applyFont="1" applyFill="1" applyBorder="1" applyAlignment="1">
      <alignment horizontal="left" vertical="top"/>
    </xf>
    <xf numFmtId="3" fontId="11" fillId="0" borderId="0" xfId="0" applyNumberFormat="1" applyFont="1" applyFill="1" applyAlignment="1">
      <alignment horizontal="right"/>
    </xf>
    <xf numFmtId="41" fontId="11" fillId="0" borderId="0" xfId="0" applyNumberFormat="1" applyFont="1" applyFill="1" applyAlignment="1">
      <alignment horizontal="right"/>
    </xf>
    <xf numFmtId="3" fontId="11" fillId="0" borderId="0" xfId="0" applyNumberFormat="1" applyFont="1" applyFill="1" applyAlignment="1"/>
    <xf numFmtId="41" fontId="0" fillId="0" borderId="0" xfId="0" applyNumberFormat="1" applyFill="1"/>
    <xf numFmtId="3" fontId="5" fillId="0" borderId="0" xfId="18" applyNumberFormat="1" applyFont="1" applyFill="1" applyAlignment="1">
      <alignment horizontal="right"/>
    </xf>
    <xf numFmtId="38" fontId="5" fillId="0" borderId="0" xfId="0" applyNumberFormat="1" applyFont="1" applyFill="1" applyAlignment="1">
      <alignment horizontal="right"/>
    </xf>
    <xf numFmtId="3" fontId="0" fillId="0" borderId="0" xfId="0" quotePrefix="1" applyNumberFormat="1" applyFont="1" applyFill="1" applyAlignment="1" applyProtection="1">
      <alignment horizontal="center"/>
      <protection locked="0"/>
    </xf>
    <xf numFmtId="41" fontId="0" fillId="0" borderId="0" xfId="0" quotePrefix="1" applyNumberFormat="1" applyFont="1" applyFill="1" applyAlignment="1" applyProtection="1">
      <alignment horizontal="center"/>
      <protection locked="0"/>
    </xf>
    <xf numFmtId="3" fontId="36" fillId="0" borderId="0" xfId="26656" applyNumberFormat="1" applyFont="1" applyFill="1"/>
    <xf numFmtId="0" fontId="19" fillId="0" borderId="0" xfId="0" applyNumberFormat="1" applyFont="1" applyFill="1" applyAlignment="1"/>
    <xf numFmtId="41" fontId="19" fillId="0" borderId="3" xfId="0" applyNumberFormat="1" applyFont="1" applyFill="1" applyBorder="1" applyAlignment="1"/>
    <xf numFmtId="41" fontId="19" fillId="0" borderId="3" xfId="0" applyNumberFormat="1" applyFont="1" applyFill="1" applyBorder="1" applyAlignment="1">
      <alignment horizontal="right"/>
    </xf>
    <xf numFmtId="41" fontId="19" fillId="0" borderId="0" xfId="0" applyNumberFormat="1" applyFont="1" applyFill="1" applyBorder="1" applyAlignment="1"/>
    <xf numFmtId="41" fontId="36" fillId="0" borderId="0" xfId="26656" applyNumberFormat="1" applyFont="1" applyFill="1"/>
    <xf numFmtId="41" fontId="5" fillId="0" borderId="0" xfId="0" applyNumberFormat="1" applyFont="1" applyFill="1" applyAlignment="1">
      <alignment horizontal="left"/>
    </xf>
    <xf numFmtId="3" fontId="5" fillId="0" borderId="0" xfId="0" applyNumberFormat="1" applyFont="1" applyFill="1" applyBorder="1"/>
    <xf numFmtId="41" fontId="19" fillId="0" borderId="0" xfId="17" applyNumberFormat="1" applyFont="1" applyFill="1" applyBorder="1" applyAlignment="1">
      <alignment wrapText="1"/>
    </xf>
    <xf numFmtId="41" fontId="36" fillId="0" borderId="0" xfId="26658" applyNumberFormat="1" applyFont="1" applyFill="1"/>
    <xf numFmtId="41" fontId="48" fillId="0" borderId="0" xfId="36107" applyNumberFormat="1" applyFont="1" applyFill="1" applyBorder="1"/>
    <xf numFmtId="41" fontId="48" fillId="0" borderId="0" xfId="36101" applyNumberFormat="1" applyFont="1" applyFill="1" applyBorder="1"/>
    <xf numFmtId="41" fontId="48" fillId="0" borderId="0" xfId="36096" applyNumberFormat="1" applyFont="1" applyFill="1" applyBorder="1"/>
    <xf numFmtId="41" fontId="48" fillId="0" borderId="0" xfId="36102" applyNumberFormat="1" applyFont="1" applyFill="1" applyBorder="1"/>
    <xf numFmtId="41" fontId="48" fillId="0" borderId="0" xfId="36110" applyNumberFormat="1" applyFont="1" applyFill="1" applyBorder="1"/>
    <xf numFmtId="41" fontId="48" fillId="0" borderId="0" xfId="36094" applyNumberFormat="1" applyFont="1" applyFill="1" applyBorder="1"/>
    <xf numFmtId="41" fontId="48" fillId="0" borderId="0" xfId="36109" applyNumberFormat="1" applyFont="1" applyFill="1" applyBorder="1"/>
    <xf numFmtId="41" fontId="5" fillId="0" borderId="0" xfId="0" applyNumberFormat="1" applyFont="1" applyFill="1" applyBorder="1" applyAlignment="1" applyProtection="1"/>
    <xf numFmtId="41" fontId="48" fillId="0" borderId="0" xfId="36108" applyNumberFormat="1" applyFont="1" applyFill="1" applyBorder="1"/>
    <xf numFmtId="41" fontId="48" fillId="0" borderId="0" xfId="36105" applyNumberFormat="1" applyFont="1" applyFill="1" applyBorder="1"/>
    <xf numFmtId="41" fontId="48" fillId="0" borderId="0" xfId="36099" applyNumberFormat="1" applyFont="1" applyFill="1" applyBorder="1"/>
    <xf numFmtId="41" fontId="48" fillId="0" borderId="0" xfId="36095" applyNumberFormat="1" applyFont="1" applyFill="1" applyBorder="1"/>
    <xf numFmtId="41" fontId="48" fillId="0" borderId="0" xfId="36098" applyNumberFormat="1" applyFont="1" applyFill="1" applyBorder="1"/>
    <xf numFmtId="41" fontId="48" fillId="0" borderId="0" xfId="36100" applyNumberFormat="1" applyFont="1" applyFill="1" applyBorder="1"/>
    <xf numFmtId="41" fontId="48" fillId="0" borderId="0" xfId="49924" applyNumberFormat="1" applyFont="1" applyFill="1" applyBorder="1"/>
    <xf numFmtId="43" fontId="5" fillId="0" borderId="0" xfId="0" applyNumberFormat="1" applyFont="1" applyFill="1" applyAlignment="1"/>
    <xf numFmtId="41" fontId="48" fillId="0" borderId="0" xfId="36093" applyNumberFormat="1" applyFont="1" applyFill="1" applyBorder="1"/>
    <xf numFmtId="41" fontId="48" fillId="0" borderId="0" xfId="36097" applyNumberFormat="1" applyFont="1" applyFill="1" applyBorder="1"/>
    <xf numFmtId="41" fontId="48" fillId="0" borderId="0" xfId="36111" applyNumberFormat="1" applyFont="1" applyFill="1" applyBorder="1"/>
    <xf numFmtId="41" fontId="48" fillId="0" borderId="0" xfId="36106" applyNumberFormat="1" applyFont="1" applyFill="1" applyBorder="1"/>
    <xf numFmtId="41" fontId="19" fillId="0" borderId="0" xfId="0" quotePrefix="1" applyNumberFormat="1" applyFont="1" applyFill="1" applyBorder="1" applyAlignment="1"/>
    <xf numFmtId="41" fontId="5" fillId="0" borderId="0" xfId="0" quotePrefix="1" applyNumberFormat="1" applyFont="1" applyFill="1" applyBorder="1" applyAlignment="1">
      <alignment horizontal="center"/>
    </xf>
    <xf numFmtId="41" fontId="19" fillId="0" borderId="0" xfId="17" applyNumberFormat="1" applyFont="1" applyFill="1" applyBorder="1" applyAlignment="1"/>
    <xf numFmtId="41" fontId="36" fillId="0" borderId="0" xfId="49925" applyNumberFormat="1" applyFont="1" applyFill="1"/>
    <xf numFmtId="41" fontId="19" fillId="0" borderId="3" xfId="18" applyNumberFormat="1" applyFont="1" applyFill="1" applyBorder="1" applyAlignment="1"/>
    <xf numFmtId="41" fontId="0" fillId="0" borderId="0" xfId="0" applyNumberFormat="1" applyFill="1" applyBorder="1"/>
    <xf numFmtId="41" fontId="5" fillId="0" borderId="0" xfId="18" applyNumberFormat="1" applyFont="1" applyFill="1" applyBorder="1" applyAlignment="1" applyProtection="1">
      <alignment horizontal="right"/>
    </xf>
    <xf numFmtId="41" fontId="5" fillId="0" borderId="0" xfId="0" quotePrefix="1" applyNumberFormat="1" applyFont="1" applyFill="1" applyAlignment="1" applyProtection="1">
      <alignment horizontal="right"/>
      <protection locked="0"/>
    </xf>
    <xf numFmtId="43" fontId="5" fillId="0" borderId="0" xfId="0" quotePrefix="1" applyNumberFormat="1" applyFont="1" applyFill="1" applyBorder="1" applyAlignment="1">
      <alignment horizontal="center"/>
    </xf>
    <xf numFmtId="41" fontId="5" fillId="0" borderId="0" xfId="0" quotePrefix="1" applyNumberFormat="1" applyFont="1" applyFill="1" applyAlignment="1" applyProtection="1">
      <alignment horizontal="center"/>
      <protection locked="0"/>
    </xf>
    <xf numFmtId="3" fontId="5" fillId="0" borderId="0" xfId="0" quotePrefix="1" applyNumberFormat="1" applyFont="1" applyFill="1" applyBorder="1" applyAlignment="1">
      <alignment horizontal="center"/>
    </xf>
    <xf numFmtId="41" fontId="11" fillId="0" borderId="0" xfId="0" applyNumberFormat="1" applyFont="1" applyFill="1" applyAlignment="1"/>
    <xf numFmtId="41" fontId="36" fillId="0" borderId="0" xfId="33491" applyNumberFormat="1" applyFont="1" applyFill="1"/>
    <xf numFmtId="42" fontId="19" fillId="0" borderId="9" xfId="0" applyNumberFormat="1" applyFont="1" applyFill="1" applyBorder="1" applyAlignment="1"/>
    <xf numFmtId="42" fontId="19" fillId="0" borderId="9" xfId="0" applyNumberFormat="1" applyFont="1" applyFill="1" applyBorder="1" applyAlignment="1">
      <alignment horizontal="right"/>
    </xf>
    <xf numFmtId="3" fontId="10" fillId="0" borderId="0" xfId="0" quotePrefix="1" applyNumberFormat="1" applyFont="1" applyFill="1" applyAlignment="1">
      <alignment horizontal="left"/>
    </xf>
    <xf numFmtId="41" fontId="5" fillId="0" borderId="0" xfId="18" quotePrefix="1" applyNumberFormat="1" applyFont="1" applyFill="1" applyBorder="1" applyAlignment="1">
      <alignment horizontal="center"/>
    </xf>
    <xf numFmtId="41" fontId="5" fillId="0" borderId="0" xfId="0" applyNumberFormat="1" applyFont="1" applyFill="1" applyAlignment="1">
      <alignment horizontal="center"/>
    </xf>
    <xf numFmtId="3" fontId="19" fillId="0" borderId="0" xfId="0" quotePrefix="1" applyNumberFormat="1" applyFont="1" applyFill="1" applyAlignment="1">
      <alignment horizontal="left"/>
    </xf>
    <xf numFmtId="41" fontId="49" fillId="0" borderId="0" xfId="46099" applyNumberFormat="1" applyFont="1" applyFill="1" applyBorder="1"/>
    <xf numFmtId="0" fontId="10" fillId="0" borderId="0" xfId="0" quotePrefix="1" applyNumberFormat="1" applyFont="1" applyFill="1" applyAlignment="1">
      <alignment horizontal="left"/>
    </xf>
    <xf numFmtId="0" fontId="19" fillId="0" borderId="0" xfId="0" quotePrefix="1" applyNumberFormat="1" applyFont="1" applyFill="1" applyAlignment="1">
      <alignment horizontal="left"/>
    </xf>
    <xf numFmtId="42" fontId="19" fillId="0" borderId="9" xfId="18" applyNumberFormat="1" applyFont="1" applyFill="1" applyBorder="1" applyAlignment="1">
      <alignment horizontal="right"/>
    </xf>
    <xf numFmtId="41" fontId="19" fillId="0" borderId="0" xfId="18" applyNumberFormat="1" applyFont="1" applyFill="1" applyBorder="1" applyAlignment="1">
      <alignment horizontal="right"/>
    </xf>
    <xf numFmtId="41" fontId="19" fillId="0" borderId="0" xfId="0" quotePrefix="1" applyNumberFormat="1" applyFont="1" applyFill="1" applyBorder="1" applyAlignment="1">
      <alignment horizontal="center"/>
    </xf>
    <xf numFmtId="41" fontId="11" fillId="0" borderId="0" xfId="0" applyNumberFormat="1" applyFont="1" applyFill="1" applyBorder="1" applyAlignment="1"/>
    <xf numFmtId="41" fontId="11" fillId="0" borderId="0" xfId="0" applyNumberFormat="1" applyFont="1" applyFill="1" applyBorder="1" applyAlignment="1">
      <alignment horizontal="right"/>
    </xf>
    <xf numFmtId="41" fontId="5" fillId="0" borderId="0" xfId="59956" applyNumberFormat="1" applyFont="1" applyFill="1" applyAlignment="1">
      <alignment horizontal="center"/>
    </xf>
    <xf numFmtId="0" fontId="21" fillId="0" borderId="0" xfId="59955" applyFont="1"/>
    <xf numFmtId="3" fontId="21" fillId="0" borderId="0" xfId="59955" applyNumberFormat="1" applyFont="1" applyFill="1"/>
    <xf numFmtId="172" fontId="21" fillId="0" borderId="0" xfId="59955" applyNumberFormat="1" applyFont="1" applyFill="1"/>
    <xf numFmtId="41" fontId="19" fillId="0" borderId="0" xfId="59955" applyNumberFormat="1" applyFont="1" applyFill="1" applyAlignment="1">
      <alignment horizontal="center"/>
    </xf>
    <xf numFmtId="3" fontId="19" fillId="0" borderId="0" xfId="59955" quotePrefix="1" applyNumberFormat="1" applyFont="1" applyAlignment="1">
      <alignment horizontal="left"/>
    </xf>
    <xf numFmtId="41" fontId="19" fillId="0" borderId="0" xfId="59955" quotePrefix="1" applyNumberFormat="1" applyFont="1" applyFill="1" applyAlignment="1">
      <alignment horizontal="center"/>
    </xf>
    <xf numFmtId="41" fontId="21" fillId="0" borderId="0" xfId="59955" applyNumberFormat="1" applyFont="1" applyFill="1" applyAlignment="1">
      <alignment horizontal="center"/>
    </xf>
    <xf numFmtId="0" fontId="21" fillId="0" borderId="0" xfId="59955" applyFont="1" applyAlignment="1">
      <alignment horizontal="right"/>
    </xf>
    <xf numFmtId="41" fontId="21" fillId="0" borderId="0" xfId="59955" applyNumberFormat="1" applyFont="1"/>
    <xf numFmtId="0" fontId="21" fillId="0" borderId="0" xfId="59955" applyFont="1" applyAlignment="1">
      <alignment wrapText="1"/>
    </xf>
    <xf numFmtId="49" fontId="21" fillId="0" borderId="0" xfId="59955" applyNumberFormat="1" applyFont="1"/>
    <xf numFmtId="41" fontId="21" fillId="0" borderId="0" xfId="59956" applyNumberFormat="1" applyFont="1" applyFill="1" applyAlignment="1">
      <alignment horizontal="center"/>
    </xf>
    <xf numFmtId="172" fontId="21" fillId="0" borderId="0" xfId="59955" applyNumberFormat="1" applyFont="1" applyFill="1" applyAlignment="1">
      <alignment wrapText="1"/>
    </xf>
    <xf numFmtId="43" fontId="20" fillId="0" borderId="0" xfId="59956" applyFont="1" applyBorder="1"/>
    <xf numFmtId="172" fontId="20" fillId="0" borderId="0" xfId="59956" applyNumberFormat="1" applyFont="1" applyFill="1" applyBorder="1"/>
    <xf numFmtId="4" fontId="20" fillId="0" borderId="0" xfId="59956" applyNumberFormat="1" applyFont="1" applyBorder="1"/>
    <xf numFmtId="37" fontId="20" fillId="0" borderId="0" xfId="59956" applyNumberFormat="1" applyFont="1" applyBorder="1"/>
    <xf numFmtId="41" fontId="20" fillId="0" borderId="0" xfId="59956" applyNumberFormat="1" applyFont="1" applyBorder="1"/>
    <xf numFmtId="37" fontId="20" fillId="0" borderId="0" xfId="59956" applyNumberFormat="1" applyFont="1" applyFill="1" applyBorder="1"/>
    <xf numFmtId="4" fontId="19" fillId="0" borderId="0" xfId="59955" applyNumberFormat="1" applyFont="1" applyFill="1" applyAlignment="1">
      <alignment horizontal="right"/>
    </xf>
    <xf numFmtId="37" fontId="20" fillId="18" borderId="0" xfId="59956" applyNumberFormat="1" applyFont="1" applyFill="1" applyBorder="1"/>
    <xf numFmtId="0" fontId="21" fillId="0" borderId="0" xfId="59955" applyNumberFormat="1" applyFont="1" applyAlignment="1"/>
    <xf numFmtId="172" fontId="21" fillId="0" borderId="0" xfId="59955" applyNumberFormat="1" applyFont="1" applyFill="1" applyAlignment="1"/>
    <xf numFmtId="4" fontId="21" fillId="0" borderId="0" xfId="59955" applyNumberFormat="1" applyFont="1" applyAlignment="1"/>
    <xf numFmtId="37" fontId="21" fillId="0" borderId="0" xfId="59955" applyNumberFormat="1" applyFont="1" applyAlignment="1"/>
    <xf numFmtId="41" fontId="21" fillId="0" borderId="0" xfId="59955" applyNumberFormat="1" applyFont="1" applyAlignment="1"/>
    <xf numFmtId="37" fontId="21" fillId="0" borderId="0" xfId="59955" applyNumberFormat="1" applyFont="1" applyFill="1" applyAlignment="1"/>
    <xf numFmtId="37" fontId="21" fillId="18" borderId="0" xfId="59955" applyNumberFormat="1" applyFont="1" applyFill="1" applyAlignment="1"/>
    <xf numFmtId="0" fontId="21" fillId="0" borderId="0" xfId="59955" applyNumberFormat="1" applyFont="1" applyAlignment="1">
      <alignment horizontal="left" wrapText="1"/>
    </xf>
    <xf numFmtId="172" fontId="21" fillId="0" borderId="0" xfId="59955" applyNumberFormat="1" applyFont="1" applyFill="1" applyAlignment="1">
      <alignment horizontal="left" wrapText="1"/>
    </xf>
    <xf numFmtId="4" fontId="21" fillId="0" borderId="0" xfId="59955" applyNumberFormat="1" applyFont="1" applyAlignment="1">
      <alignment horizontal="left" wrapText="1"/>
    </xf>
    <xf numFmtId="37" fontId="21" fillId="0" borderId="0" xfId="59955" applyNumberFormat="1" applyFont="1" applyAlignment="1">
      <alignment horizontal="left" wrapText="1"/>
    </xf>
    <xf numFmtId="41" fontId="21" fillId="0" borderId="0" xfId="59955" applyNumberFormat="1" applyFont="1" applyAlignment="1">
      <alignment horizontal="left" wrapText="1"/>
    </xf>
    <xf numFmtId="37" fontId="21" fillId="0" borderId="0" xfId="59955" applyNumberFormat="1" applyFont="1" applyFill="1" applyAlignment="1">
      <alignment horizontal="left" wrapText="1"/>
    </xf>
    <xf numFmtId="37" fontId="21" fillId="18" borderId="0" xfId="59955" applyNumberFormat="1" applyFont="1" applyFill="1" applyAlignment="1">
      <alignment horizontal="left" wrapText="1"/>
    </xf>
    <xf numFmtId="0" fontId="5" fillId="0" borderId="0" xfId="59955" applyNumberFormat="1" applyFont="1" applyAlignment="1">
      <alignment horizontal="left" wrapText="1"/>
    </xf>
    <xf numFmtId="172" fontId="5" fillId="0" borderId="0" xfId="59955" applyNumberFormat="1" applyFont="1" applyFill="1" applyAlignment="1">
      <alignment horizontal="left" wrapText="1"/>
    </xf>
    <xf numFmtId="4" fontId="5" fillId="0" borderId="0" xfId="59955" applyNumberFormat="1" applyFont="1" applyAlignment="1">
      <alignment horizontal="left" wrapText="1"/>
    </xf>
    <xf numFmtId="37" fontId="5" fillId="0" borderId="0" xfId="59955" applyNumberFormat="1" applyFont="1" applyAlignment="1">
      <alignment horizontal="left" wrapText="1"/>
    </xf>
    <xf numFmtId="41" fontId="5" fillId="0" borderId="0" xfId="59955" applyNumberFormat="1" applyFont="1" applyAlignment="1">
      <alignment horizontal="left" wrapText="1"/>
    </xf>
    <xf numFmtId="37" fontId="5" fillId="0" borderId="0" xfId="59955" applyNumberFormat="1" applyFont="1" applyFill="1" applyAlignment="1">
      <alignment horizontal="left" wrapText="1"/>
    </xf>
    <xf numFmtId="0" fontId="5" fillId="0" borderId="0" xfId="59955" applyFont="1"/>
    <xf numFmtId="37" fontId="5" fillId="18" borderId="0" xfId="59955" applyNumberFormat="1" applyFont="1" applyFill="1" applyAlignment="1">
      <alignment horizontal="left" wrapText="1"/>
    </xf>
    <xf numFmtId="41" fontId="5" fillId="0" borderId="0" xfId="59955" applyNumberFormat="1" applyFont="1"/>
    <xf numFmtId="37" fontId="5" fillId="0" borderId="0" xfId="0" applyNumberFormat="1" applyFont="1"/>
    <xf numFmtId="37" fontId="10" fillId="0" borderId="0" xfId="0" applyNumberFormat="1" applyFont="1" applyAlignment="1">
      <alignment horizontal="right"/>
    </xf>
    <xf numFmtId="37" fontId="10" fillId="0" borderId="0" xfId="0" quotePrefix="1" applyNumberFormat="1" applyFont="1" applyAlignment="1">
      <alignment horizontal="left"/>
    </xf>
    <xf numFmtId="37" fontId="19" fillId="0" borderId="0" xfId="0" applyNumberFormat="1" applyFont="1" applyAlignment="1">
      <alignment horizontal="center"/>
    </xf>
    <xf numFmtId="37" fontId="19" fillId="0" borderId="0" xfId="0" quotePrefix="1" applyNumberFormat="1" applyFont="1" applyAlignment="1">
      <alignment horizontal="center"/>
    </xf>
    <xf numFmtId="49" fontId="19" fillId="0" borderId="0" xfId="0" applyNumberFormat="1" applyFont="1" applyAlignment="1">
      <alignment horizontal="center"/>
    </xf>
    <xf numFmtId="37" fontId="5" fillId="0" borderId="0" xfId="0" quotePrefix="1" applyNumberFormat="1" applyFont="1" applyAlignment="1">
      <alignment horizontal="left"/>
    </xf>
    <xf numFmtId="42" fontId="5" fillId="0" borderId="0" xfId="0" applyNumberFormat="1" applyFont="1" applyAlignment="1">
      <alignment horizontal="center"/>
    </xf>
    <xf numFmtId="42" fontId="5" fillId="0" borderId="2" xfId="0" applyNumberFormat="1" applyFont="1" applyBorder="1" applyAlignment="1">
      <alignment horizontal="right"/>
    </xf>
    <xf numFmtId="42" fontId="5" fillId="0" borderId="0" xfId="0" applyNumberFormat="1" applyFont="1" applyFill="1"/>
    <xf numFmtId="0" fontId="19" fillId="0" borderId="0" xfId="0" applyNumberFormat="1" applyFont="1" applyAlignment="1">
      <alignment horizontal="center"/>
    </xf>
    <xf numFmtId="37" fontId="19" fillId="0" borderId="0" xfId="0" quotePrefix="1" applyNumberFormat="1" applyFont="1" applyAlignment="1">
      <alignment horizontal="left"/>
    </xf>
    <xf numFmtId="41" fontId="19" fillId="0" borderId="4" xfId="0" applyNumberFormat="1" applyFont="1" applyBorder="1"/>
    <xf numFmtId="41" fontId="19" fillId="0" borderId="3" xfId="0" applyNumberFormat="1" applyFont="1" applyBorder="1"/>
    <xf numFmtId="37" fontId="5" fillId="0" borderId="0" xfId="0" applyNumberFormat="1" applyFont="1" applyBorder="1" applyAlignment="1"/>
    <xf numFmtId="37" fontId="5" fillId="0" borderId="0" xfId="0" quotePrefix="1" applyNumberFormat="1" applyFont="1" applyAlignment="1">
      <alignment horizontal="center"/>
    </xf>
    <xf numFmtId="41" fontId="5" fillId="0" borderId="2" xfId="0" applyNumberFormat="1" applyFont="1" applyBorder="1" applyAlignment="1">
      <alignment horizontal="right"/>
    </xf>
    <xf numFmtId="37" fontId="5" fillId="0" borderId="0" xfId="0" applyNumberFormat="1" applyFont="1" applyFill="1"/>
    <xf numFmtId="37" fontId="19" fillId="0" borderId="0" xfId="0" applyNumberFormat="1" applyFont="1" applyBorder="1"/>
    <xf numFmtId="37" fontId="19" fillId="0" borderId="4" xfId="0" applyNumberFormat="1" applyFont="1" applyBorder="1"/>
    <xf numFmtId="37" fontId="5" fillId="0" borderId="0" xfId="0" applyNumberFormat="1" applyFont="1" applyAlignment="1">
      <alignment horizontal="right"/>
    </xf>
    <xf numFmtId="0" fontId="5" fillId="0" borderId="0" xfId="59989" applyNumberFormat="1" applyFont="1" applyAlignment="1"/>
    <xf numFmtId="37" fontId="5" fillId="0" borderId="0" xfId="0" quotePrefix="1" applyNumberFormat="1" applyFont="1" applyAlignment="1"/>
    <xf numFmtId="37" fontId="5" fillId="0" borderId="2" xfId="0" applyNumberFormat="1" applyFont="1" applyFill="1" applyBorder="1" applyAlignment="1">
      <alignment horizontal="right"/>
    </xf>
    <xf numFmtId="42" fontId="19" fillId="0" borderId="14" xfId="0" applyNumberFormat="1" applyFont="1" applyBorder="1" applyAlignment="1"/>
    <xf numFmtId="37" fontId="19" fillId="0" borderId="0" xfId="0" applyNumberFormat="1" applyFont="1" applyBorder="1" applyAlignment="1">
      <alignment horizontal="right"/>
    </xf>
    <xf numFmtId="37" fontId="56" fillId="0" borderId="0" xfId="0" applyNumberFormat="1" applyFont="1" applyFill="1" applyAlignment="1"/>
    <xf numFmtId="0" fontId="5" fillId="0" borderId="0" xfId="0" applyNumberFormat="1" applyFont="1"/>
    <xf numFmtId="0" fontId="5" fillId="0" borderId="0" xfId="0" applyNumberFormat="1" applyFont="1" applyBorder="1"/>
    <xf numFmtId="0" fontId="57" fillId="0" borderId="0" xfId="59989" applyNumberFormat="1" applyFont="1" applyAlignment="1"/>
    <xf numFmtId="3" fontId="5" fillId="0" borderId="0" xfId="0" applyNumberFormat="1" applyFont="1"/>
    <xf numFmtId="4" fontId="5" fillId="0" borderId="0" xfId="0" applyNumberFormat="1" applyFont="1"/>
    <xf numFmtId="0" fontId="10" fillId="0" borderId="0" xfId="59989" applyNumberFormat="1" applyFont="1" applyAlignment="1"/>
    <xf numFmtId="0" fontId="58" fillId="0" borderId="0" xfId="59989" applyNumberFormat="1" applyFont="1"/>
    <xf numFmtId="0" fontId="58" fillId="0" borderId="0" xfId="59989" applyNumberFormat="1" applyFont="1" applyAlignment="1"/>
    <xf numFmtId="0" fontId="10" fillId="0" borderId="0" xfId="59989" applyNumberFormat="1" applyFont="1" applyAlignment="1">
      <alignment horizontal="right"/>
    </xf>
    <xf numFmtId="37" fontId="10" fillId="0" borderId="0" xfId="0" applyNumberFormat="1" applyFont="1" applyAlignment="1">
      <alignment horizontal="left"/>
    </xf>
    <xf numFmtId="0" fontId="10" fillId="0" borderId="0" xfId="59989" quotePrefix="1" applyNumberFormat="1" applyFont="1" applyAlignment="1">
      <alignment horizontal="left"/>
    </xf>
    <xf numFmtId="164" fontId="10" fillId="0" borderId="0" xfId="59989" applyNumberFormat="1" applyFont="1" applyAlignment="1"/>
    <xf numFmtId="0" fontId="19" fillId="0" borderId="0" xfId="59989" applyNumberFormat="1" applyFont="1" applyAlignment="1">
      <alignment horizontal="center"/>
    </xf>
    <xf numFmtId="0" fontId="19" fillId="0" borderId="0" xfId="59989" applyNumberFormat="1" applyFont="1" applyAlignment="1"/>
    <xf numFmtId="0" fontId="19" fillId="0" borderId="2" xfId="59989" quotePrefix="1" applyNumberFormat="1" applyFont="1" applyBorder="1" applyAlignment="1">
      <alignment horizontal="center"/>
    </xf>
    <xf numFmtId="0" fontId="19" fillId="0" borderId="2" xfId="59989" applyNumberFormat="1" applyFont="1" applyBorder="1" applyAlignment="1">
      <alignment horizontal="center"/>
    </xf>
    <xf numFmtId="3" fontId="5" fillId="0" borderId="0" xfId="59989" applyNumberFormat="1" applyFont="1" applyAlignment="1"/>
    <xf numFmtId="37" fontId="5" fillId="0" borderId="0" xfId="59989" applyNumberFormat="1" applyFont="1" applyAlignment="1"/>
    <xf numFmtId="37" fontId="58" fillId="0" borderId="0" xfId="59989" applyNumberFormat="1" applyFont="1"/>
    <xf numFmtId="37" fontId="5" fillId="0" borderId="0" xfId="59989" applyNumberFormat="1" applyFont="1" applyAlignment="1">
      <alignment horizontal="right"/>
    </xf>
    <xf numFmtId="0" fontId="5" fillId="0" borderId="0" xfId="59989" applyNumberFormat="1" applyFont="1" applyAlignment="1">
      <alignment horizontal="left" indent="3"/>
    </xf>
    <xf numFmtId="42" fontId="5" fillId="0" borderId="0" xfId="59989" applyNumberFormat="1" applyFont="1" applyAlignment="1"/>
    <xf numFmtId="37" fontId="5" fillId="0" borderId="0" xfId="59989" applyNumberFormat="1" applyFont="1" applyBorder="1" applyAlignment="1">
      <alignment horizontal="right"/>
    </xf>
    <xf numFmtId="42" fontId="5" fillId="0" borderId="0" xfId="59989" applyNumberFormat="1" applyFont="1" applyAlignment="1">
      <alignment horizontal="right"/>
    </xf>
    <xf numFmtId="0" fontId="19" fillId="0" borderId="0" xfId="59989" quotePrefix="1" applyNumberFormat="1" applyFont="1" applyAlignment="1">
      <alignment horizontal="left"/>
    </xf>
    <xf numFmtId="0" fontId="5" fillId="0" borderId="0" xfId="59989" applyNumberFormat="1" applyFont="1" applyBorder="1" applyAlignment="1"/>
    <xf numFmtId="0" fontId="19" fillId="0" borderId="0" xfId="59989" applyNumberFormat="1" applyFont="1" applyAlignment="1">
      <alignment horizontal="left"/>
    </xf>
    <xf numFmtId="41" fontId="19" fillId="0" borderId="8" xfId="59989" applyNumberFormat="1" applyFont="1" applyBorder="1" applyAlignment="1"/>
    <xf numFmtId="37" fontId="19" fillId="0" borderId="0" xfId="59989" applyNumberFormat="1" applyFont="1" applyBorder="1" applyAlignment="1"/>
    <xf numFmtId="42" fontId="19" fillId="0" borderId="9" xfId="59989" applyNumberFormat="1" applyFont="1" applyBorder="1" applyAlignment="1"/>
    <xf numFmtId="0" fontId="19" fillId="0" borderId="0" xfId="59989" applyNumberFormat="1" applyFont="1" applyAlignment="1">
      <alignment horizontal="right"/>
    </xf>
    <xf numFmtId="3" fontId="58" fillId="0" borderId="0" xfId="59989" applyNumberFormat="1" applyFont="1" applyAlignment="1"/>
    <xf numFmtId="3" fontId="58" fillId="0" borderId="0" xfId="59989" applyNumberFormat="1" applyFont="1"/>
    <xf numFmtId="49" fontId="19" fillId="0" borderId="2" xfId="59989" quotePrefix="1" applyNumberFormat="1" applyFont="1" applyBorder="1" applyAlignment="1">
      <alignment horizontal="center"/>
    </xf>
    <xf numFmtId="37" fontId="5" fillId="0" borderId="0" xfId="59989" applyNumberFormat="1" applyFont="1" applyBorder="1" applyAlignment="1"/>
    <xf numFmtId="3" fontId="5" fillId="0" borderId="0" xfId="59990" applyNumberFormat="1" applyFont="1" applyBorder="1" applyAlignment="1">
      <alignment horizontal="center"/>
    </xf>
    <xf numFmtId="41" fontId="5" fillId="0" borderId="0" xfId="25233" applyNumberFormat="1" applyFont="1" applyBorder="1" applyAlignment="1">
      <alignment horizontal="right"/>
    </xf>
    <xf numFmtId="0" fontId="5" fillId="0" borderId="0" xfId="59989" applyNumberFormat="1" applyFont="1" applyFill="1" applyAlignment="1">
      <alignment horizontal="left" indent="3"/>
    </xf>
    <xf numFmtId="170" fontId="5" fillId="0" borderId="0" xfId="59989" quotePrefix="1" applyNumberFormat="1" applyFont="1" applyAlignment="1">
      <alignment horizontal="right"/>
    </xf>
    <xf numFmtId="42" fontId="5" fillId="0" borderId="2" xfId="59990" applyNumberFormat="1" applyFont="1" applyBorder="1" applyAlignment="1">
      <alignment horizontal="right"/>
    </xf>
    <xf numFmtId="170" fontId="5" fillId="0" borderId="0" xfId="59989" applyNumberFormat="1" applyFont="1" applyAlignment="1">
      <alignment horizontal="right"/>
    </xf>
    <xf numFmtId="42" fontId="5" fillId="0" borderId="2" xfId="59990" applyNumberFormat="1" applyFont="1" applyBorder="1" applyAlignment="1">
      <alignment horizontal="center"/>
    </xf>
    <xf numFmtId="42" fontId="5" fillId="0" borderId="2" xfId="59989" applyNumberFormat="1" applyFont="1" applyBorder="1" applyAlignment="1">
      <alignment horizontal="right"/>
    </xf>
    <xf numFmtId="0" fontId="59" fillId="0" borderId="0" xfId="59989" applyNumberFormat="1" applyFont="1" applyAlignment="1">
      <alignment horizontal="left" indent="5"/>
    </xf>
    <xf numFmtId="0" fontId="5" fillId="0" borderId="0" xfId="59989" quotePrefix="1" applyNumberFormat="1" applyFont="1" applyAlignment="1"/>
    <xf numFmtId="41" fontId="19" fillId="0" borderId="3" xfId="59989" applyNumberFormat="1" applyFont="1" applyBorder="1" applyAlignment="1">
      <alignment horizontal="right"/>
    </xf>
    <xf numFmtId="37" fontId="19" fillId="0" borderId="0" xfId="59989" applyNumberFormat="1" applyFont="1" applyAlignment="1"/>
    <xf numFmtId="170" fontId="5" fillId="0" borderId="0" xfId="59989" applyNumberFormat="1" applyFont="1" applyBorder="1" applyAlignment="1">
      <alignment horizontal="right"/>
    </xf>
    <xf numFmtId="42" fontId="19" fillId="0" borderId="0" xfId="59989" applyNumberFormat="1" applyFont="1" applyBorder="1" applyAlignment="1">
      <alignment horizontal="right"/>
    </xf>
    <xf numFmtId="170" fontId="19" fillId="0" borderId="0" xfId="59989" applyNumberFormat="1" applyFont="1" applyAlignment="1">
      <alignment horizontal="right"/>
    </xf>
    <xf numFmtId="170" fontId="5" fillId="0" borderId="0" xfId="59989" applyNumberFormat="1" applyFont="1" applyAlignment="1"/>
    <xf numFmtId="170" fontId="5" fillId="0" borderId="6" xfId="59989" applyNumberFormat="1" applyFont="1" applyBorder="1" applyAlignment="1"/>
    <xf numFmtId="37" fontId="19" fillId="0" borderId="0" xfId="59989" applyNumberFormat="1" applyFont="1" applyBorder="1" applyAlignment="1">
      <alignment horizontal="right"/>
    </xf>
    <xf numFmtId="0" fontId="10" fillId="0" borderId="0" xfId="59990" quotePrefix="1" applyNumberFormat="1" applyFont="1" applyAlignment="1">
      <alignment horizontal="left"/>
    </xf>
    <xf numFmtId="0" fontId="5" fillId="0" borderId="0" xfId="59990" applyNumberFormat="1" applyFont="1" applyAlignment="1"/>
    <xf numFmtId="0" fontId="5" fillId="0" borderId="0" xfId="59990" applyNumberFormat="1" applyFont="1" applyAlignment="1">
      <alignment horizontal="right"/>
    </xf>
    <xf numFmtId="0" fontId="58" fillId="0" borderId="0" xfId="59990" applyNumberFormat="1" applyFont="1" applyAlignment="1"/>
    <xf numFmtId="0" fontId="10" fillId="0" borderId="0" xfId="59990" applyNumberFormat="1" applyFont="1" applyAlignment="1">
      <alignment horizontal="right"/>
    </xf>
    <xf numFmtId="164" fontId="10" fillId="0" borderId="0" xfId="59990" quotePrefix="1" applyNumberFormat="1" applyFont="1" applyAlignment="1">
      <alignment horizontal="left"/>
    </xf>
    <xf numFmtId="0" fontId="19" fillId="0" borderId="0" xfId="59990" applyNumberFormat="1" applyFont="1" applyAlignment="1">
      <alignment horizontal="center"/>
    </xf>
    <xf numFmtId="0" fontId="19" fillId="0" borderId="0" xfId="59990" applyNumberFormat="1" applyFont="1" applyAlignment="1">
      <alignment horizontal="right"/>
    </xf>
    <xf numFmtId="0" fontId="19" fillId="0" borderId="0" xfId="59990" quotePrefix="1" applyNumberFormat="1" applyFont="1" applyAlignment="1">
      <alignment horizontal="center"/>
    </xf>
    <xf numFmtId="49" fontId="19" fillId="0" borderId="0" xfId="59990" applyNumberFormat="1" applyFont="1" applyAlignment="1">
      <alignment horizontal="center"/>
    </xf>
    <xf numFmtId="0" fontId="19" fillId="0" borderId="0" xfId="59990" applyNumberFormat="1" applyFont="1" applyAlignment="1"/>
    <xf numFmtId="0" fontId="58" fillId="0" borderId="4" xfId="59990" applyNumberFormat="1" applyFont="1" applyBorder="1"/>
    <xf numFmtId="0" fontId="58" fillId="0" borderId="0" xfId="59990" applyNumberFormat="1" applyFont="1" applyBorder="1" applyAlignment="1"/>
    <xf numFmtId="0" fontId="58" fillId="0" borderId="4" xfId="59990" applyNumberFormat="1" applyFont="1" applyBorder="1" applyAlignment="1">
      <alignment horizontal="right"/>
    </xf>
    <xf numFmtId="0" fontId="58" fillId="0" borderId="0" xfId="59990" applyNumberFormat="1" applyFont="1" applyBorder="1"/>
    <xf numFmtId="0" fontId="58" fillId="0" borderId="0" xfId="59990" applyNumberFormat="1" applyFont="1" applyBorder="1" applyAlignment="1">
      <alignment horizontal="right"/>
    </xf>
    <xf numFmtId="37" fontId="5" fillId="0" borderId="0" xfId="59990" applyNumberFormat="1" applyFont="1" applyAlignment="1"/>
    <xf numFmtId="3" fontId="5" fillId="0" borderId="0" xfId="59990" applyNumberFormat="1" applyFont="1" applyAlignment="1"/>
    <xf numFmtId="37" fontId="5" fillId="0" borderId="0" xfId="59990" applyNumberFormat="1" applyFont="1" applyAlignment="1">
      <alignment horizontal="right"/>
    </xf>
    <xf numFmtId="37" fontId="58" fillId="0" borderId="0" xfId="59989" applyNumberFormat="1" applyFont="1" applyAlignment="1"/>
    <xf numFmtId="0" fontId="5" fillId="0" borderId="0" xfId="59990" quotePrefix="1" applyNumberFormat="1" applyFont="1" applyAlignment="1"/>
    <xf numFmtId="42" fontId="5" fillId="0" borderId="0" xfId="59990" applyNumberFormat="1" applyFont="1" applyFill="1" applyAlignment="1"/>
    <xf numFmtId="42" fontId="5" fillId="0" borderId="0" xfId="59990" applyNumberFormat="1" applyFont="1" applyFill="1" applyAlignment="1">
      <alignment horizontal="center"/>
    </xf>
    <xf numFmtId="37" fontId="58" fillId="0" borderId="0" xfId="59989" applyNumberFormat="1" applyFont="1" applyFill="1" applyAlignment="1"/>
    <xf numFmtId="0" fontId="58" fillId="0" borderId="0" xfId="59989" quotePrefix="1" applyNumberFormat="1" applyFont="1" applyAlignment="1"/>
    <xf numFmtId="0" fontId="58" fillId="0" borderId="0" xfId="59990" applyNumberFormat="1" applyFont="1" applyFill="1" applyBorder="1"/>
    <xf numFmtId="173" fontId="5" fillId="0" borderId="0" xfId="59990" applyNumberFormat="1" applyFont="1" applyAlignment="1">
      <alignment horizontal="center"/>
    </xf>
    <xf numFmtId="41" fontId="5" fillId="0" borderId="0" xfId="59990" applyNumberFormat="1" applyFont="1" applyFill="1" applyAlignment="1">
      <alignment horizontal="center"/>
    </xf>
    <xf numFmtId="37" fontId="5" fillId="0" borderId="0" xfId="59990" applyNumberFormat="1" applyFont="1" applyFill="1" applyAlignment="1"/>
    <xf numFmtId="43" fontId="5" fillId="0" borderId="0" xfId="59990" applyNumberFormat="1" applyFont="1" applyAlignment="1">
      <alignment horizontal="center"/>
    </xf>
    <xf numFmtId="3" fontId="5" fillId="0" borderId="0" xfId="59990" applyNumberFormat="1" applyFont="1" applyAlignment="1">
      <alignment horizontal="center"/>
    </xf>
    <xf numFmtId="0" fontId="5" fillId="0" borderId="0" xfId="59990" applyNumberFormat="1" applyFont="1" applyAlignment="1">
      <alignment horizontal="center"/>
    </xf>
    <xf numFmtId="0" fontId="5" fillId="0" borderId="0" xfId="59990" quotePrefix="1" applyNumberFormat="1" applyFont="1" applyAlignment="1">
      <alignment horizontal="left"/>
    </xf>
    <xf numFmtId="0" fontId="5" fillId="0" borderId="0" xfId="59990" applyNumberFormat="1" applyFont="1" applyFill="1" applyAlignment="1"/>
    <xf numFmtId="0" fontId="58" fillId="0" borderId="0" xfId="59989" applyNumberFormat="1" applyFont="1" applyAlignment="1">
      <alignment horizontal="left"/>
    </xf>
    <xf numFmtId="37" fontId="5" fillId="0" borderId="0" xfId="59990" applyNumberFormat="1" applyFont="1" applyFill="1" applyBorder="1" applyAlignment="1"/>
    <xf numFmtId="3" fontId="5" fillId="0" borderId="0" xfId="59990" applyNumberFormat="1" applyFont="1" applyAlignment="1">
      <alignment horizontal="right"/>
    </xf>
    <xf numFmtId="0" fontId="58" fillId="0" borderId="0" xfId="59989" applyNumberFormat="1" applyFont="1" applyAlignment="1">
      <alignment horizontal="center"/>
    </xf>
    <xf numFmtId="39" fontId="5" fillId="0" borderId="0" xfId="59990" applyNumberFormat="1" applyFont="1" applyFill="1" applyAlignment="1"/>
    <xf numFmtId="37" fontId="19" fillId="0" borderId="8" xfId="59990" applyNumberFormat="1" applyFont="1" applyBorder="1" applyAlignment="1"/>
    <xf numFmtId="0" fontId="19" fillId="0" borderId="0" xfId="59990" quotePrefix="1" applyNumberFormat="1" applyFont="1" applyAlignment="1">
      <alignment horizontal="left"/>
    </xf>
    <xf numFmtId="0" fontId="59" fillId="0" borderId="0" xfId="59989" applyNumberFormat="1" applyFont="1" applyAlignment="1">
      <alignment horizontal="center"/>
    </xf>
    <xf numFmtId="37" fontId="5" fillId="0" borderId="0" xfId="59990" applyNumberFormat="1" applyFont="1" applyBorder="1" applyAlignment="1"/>
    <xf numFmtId="37" fontId="5" fillId="0" borderId="0" xfId="59989" applyNumberFormat="1" applyFont="1"/>
    <xf numFmtId="0" fontId="5" fillId="0" borderId="0" xfId="59990" applyNumberFormat="1" applyFont="1" applyBorder="1" applyAlignment="1">
      <alignment horizontal="right"/>
    </xf>
    <xf numFmtId="41" fontId="19" fillId="0" borderId="8" xfId="59990" applyNumberFormat="1" applyFont="1" applyBorder="1" applyAlignment="1"/>
    <xf numFmtId="37" fontId="19" fillId="0" borderId="0" xfId="59990" applyNumberFormat="1" applyFont="1" applyBorder="1" applyAlignment="1"/>
    <xf numFmtId="37" fontId="19" fillId="0" borderId="0" xfId="59990" applyNumberFormat="1" applyFont="1" applyBorder="1" applyAlignment="1">
      <alignment horizontal="right"/>
    </xf>
    <xf numFmtId="37" fontId="5" fillId="0" borderId="0" xfId="59990" applyNumberFormat="1" applyFont="1" applyBorder="1" applyAlignment="1">
      <alignment horizontal="right"/>
    </xf>
    <xf numFmtId="42" fontId="59" fillId="0" borderId="9" xfId="59990" applyNumberFormat="1" applyFont="1" applyBorder="1"/>
    <xf numFmtId="0" fontId="58" fillId="0" borderId="0" xfId="59989" applyNumberFormat="1" applyFont="1" applyAlignment="1">
      <alignment horizontal="right"/>
    </xf>
    <xf numFmtId="39" fontId="58" fillId="0" borderId="0" xfId="59989" applyNumberFormat="1" applyFont="1"/>
    <xf numFmtId="39" fontId="58" fillId="0" borderId="0" xfId="59989" applyNumberFormat="1" applyFont="1" applyAlignment="1"/>
    <xf numFmtId="0" fontId="5" fillId="0" borderId="0" xfId="59989" applyNumberFormat="1" applyFont="1" applyFill="1" applyAlignment="1"/>
    <xf numFmtId="0" fontId="6" fillId="0" borderId="0" xfId="36083" applyFont="1"/>
    <xf numFmtId="0" fontId="5" fillId="0" borderId="0" xfId="36083" applyFont="1"/>
    <xf numFmtId="0" fontId="5" fillId="0" borderId="0" xfId="36083" applyFont="1" applyBorder="1"/>
    <xf numFmtId="0" fontId="6" fillId="0" borderId="0" xfId="36083" applyFont="1" applyAlignment="1">
      <alignment horizontal="right"/>
    </xf>
    <xf numFmtId="0" fontId="5" fillId="0" borderId="16" xfId="36083" applyFont="1" applyBorder="1"/>
    <xf numFmtId="0" fontId="11" fillId="0" borderId="0" xfId="36083" applyFont="1"/>
    <xf numFmtId="0" fontId="10" fillId="0" borderId="0" xfId="36083" applyFont="1" applyAlignment="1">
      <alignment horizontal="center"/>
    </xf>
    <xf numFmtId="0" fontId="10" fillId="0" borderId="0" xfId="36083" applyFont="1" applyBorder="1" applyAlignment="1">
      <alignment horizontal="center"/>
    </xf>
    <xf numFmtId="0" fontId="11" fillId="0" borderId="0" xfId="36083" applyFont="1" applyBorder="1"/>
    <xf numFmtId="0" fontId="11" fillId="0" borderId="16" xfId="36083" applyFont="1" applyBorder="1"/>
    <xf numFmtId="0" fontId="10" fillId="0" borderId="2" xfId="36083" applyFont="1" applyBorder="1" applyAlignment="1">
      <alignment horizontal="center"/>
    </xf>
    <xf numFmtId="165" fontId="10" fillId="0" borderId="2" xfId="36083" quotePrefix="1" applyNumberFormat="1" applyFont="1" applyBorder="1" applyAlignment="1">
      <alignment horizontal="center"/>
    </xf>
    <xf numFmtId="0" fontId="56" fillId="0" borderId="0" xfId="36083" applyFont="1"/>
    <xf numFmtId="0" fontId="56" fillId="0" borderId="0" xfId="36083" applyFont="1" applyBorder="1"/>
    <xf numFmtId="0" fontId="56" fillId="0" borderId="16" xfId="36083" applyFont="1" applyBorder="1"/>
    <xf numFmtId="0" fontId="19" fillId="0" borderId="0" xfId="36083" applyFont="1"/>
    <xf numFmtId="0" fontId="19" fillId="0" borderId="0" xfId="36083" applyFont="1" applyBorder="1"/>
    <xf numFmtId="44" fontId="5" fillId="0" borderId="0" xfId="36083" applyNumberFormat="1" applyFont="1" applyAlignment="1">
      <alignment horizontal="right"/>
    </xf>
    <xf numFmtId="0" fontId="19" fillId="0" borderId="0" xfId="36083" applyNumberFormat="1" applyFont="1" applyAlignment="1">
      <alignment horizontal="right"/>
    </xf>
    <xf numFmtId="43" fontId="56" fillId="0" borderId="0" xfId="36083" applyNumberFormat="1" applyFont="1"/>
    <xf numFmtId="43" fontId="56" fillId="0" borderId="0" xfId="36083" applyNumberFormat="1" applyFont="1" applyAlignment="1">
      <alignment horizontal="right"/>
    </xf>
    <xf numFmtId="39" fontId="56" fillId="0" borderId="0" xfId="36083" applyNumberFormat="1" applyFont="1" applyAlignment="1">
      <alignment horizontal="right"/>
    </xf>
    <xf numFmtId="43" fontId="5" fillId="0" borderId="0" xfId="36083" applyNumberFormat="1" applyFont="1" applyBorder="1"/>
    <xf numFmtId="43" fontId="5" fillId="0" borderId="0" xfId="36083" applyNumberFormat="1" applyFont="1" applyAlignment="1">
      <alignment horizontal="right"/>
    </xf>
    <xf numFmtId="43" fontId="5" fillId="0" borderId="0" xfId="36083" quotePrefix="1" applyNumberFormat="1" applyFont="1" applyAlignment="1">
      <alignment horizontal="right"/>
    </xf>
    <xf numFmtId="39" fontId="5" fillId="0" borderId="0" xfId="36083" quotePrefix="1" applyNumberFormat="1" applyFont="1" applyAlignment="1">
      <alignment horizontal="right"/>
    </xf>
    <xf numFmtId="43" fontId="5" fillId="0" borderId="0" xfId="36083" applyNumberFormat="1" applyFont="1" applyBorder="1" applyAlignment="1">
      <alignment horizontal="right"/>
    </xf>
    <xf numFmtId="39" fontId="5" fillId="0" borderId="0" xfId="36083" quotePrefix="1" applyNumberFormat="1" applyFont="1" applyAlignment="1">
      <alignment horizontal="center"/>
    </xf>
    <xf numFmtId="39" fontId="5" fillId="0" borderId="0" xfId="36083" applyNumberFormat="1" applyFont="1"/>
    <xf numFmtId="39" fontId="56" fillId="0" borderId="0" xfId="36083" applyNumberFormat="1" applyFont="1"/>
    <xf numFmtId="43" fontId="5" fillId="0" borderId="0" xfId="36083" quotePrefix="1" applyNumberFormat="1" applyFont="1" applyAlignment="1">
      <alignment horizontal="center"/>
    </xf>
    <xf numFmtId="43" fontId="5" fillId="0" borderId="0" xfId="36083" applyNumberFormat="1" applyFont="1"/>
    <xf numFmtId="39" fontId="5" fillId="0" borderId="0" xfId="36083" quotePrefix="1" applyNumberFormat="1" applyFont="1" applyAlignment="1"/>
    <xf numFmtId="43" fontId="5" fillId="0" borderId="0" xfId="36083" applyNumberFormat="1" applyFont="1" applyAlignment="1">
      <alignment horizontal="center"/>
    </xf>
    <xf numFmtId="39" fontId="5" fillId="0" borderId="0" xfId="36083" applyNumberFormat="1" applyFont="1" applyAlignment="1">
      <alignment horizontal="right"/>
    </xf>
    <xf numFmtId="43" fontId="5" fillId="0" borderId="0" xfId="36083" quotePrefix="1" applyNumberFormat="1" applyFont="1" applyAlignment="1"/>
    <xf numFmtId="43" fontId="5" fillId="0" borderId="0" xfId="36083" applyNumberFormat="1" applyFont="1" applyAlignment="1"/>
    <xf numFmtId="44" fontId="19" fillId="0" borderId="10" xfId="36083" applyNumberFormat="1" applyFont="1" applyBorder="1" applyAlignment="1">
      <alignment horizontal="right"/>
    </xf>
    <xf numFmtId="0" fontId="19" fillId="0" borderId="16" xfId="36083" applyFont="1" applyBorder="1"/>
    <xf numFmtId="43" fontId="19" fillId="0" borderId="0" xfId="36083" applyNumberFormat="1" applyFont="1" applyAlignment="1">
      <alignment horizontal="right"/>
    </xf>
    <xf numFmtId="39" fontId="5" fillId="0" borderId="0" xfId="36083" applyNumberFormat="1" applyFont="1" applyBorder="1"/>
    <xf numFmtId="0" fontId="8" fillId="0" borderId="0" xfId="36083" applyFont="1" applyFill="1"/>
    <xf numFmtId="0" fontId="8" fillId="0" borderId="0" xfId="36083" applyFont="1" applyFill="1" applyBorder="1"/>
    <xf numFmtId="0" fontId="8" fillId="0" borderId="0" xfId="36083" applyFont="1" applyFill="1" applyBorder="1" applyAlignment="1">
      <alignment horizontal="center"/>
    </xf>
    <xf numFmtId="39" fontId="8" fillId="0" borderId="0" xfId="36083" applyNumberFormat="1" applyFont="1" applyFill="1" applyAlignment="1">
      <alignment horizontal="right"/>
    </xf>
    <xf numFmtId="39" fontId="8" fillId="0" borderId="0" xfId="36083" applyNumberFormat="1" applyFont="1" applyFill="1" applyAlignment="1">
      <alignment horizontal="center"/>
    </xf>
    <xf numFmtId="39" fontId="8" fillId="0" borderId="0" xfId="36083" quotePrefix="1" applyNumberFormat="1" applyFont="1" applyFill="1" applyAlignment="1">
      <alignment horizontal="center"/>
    </xf>
    <xf numFmtId="39" fontId="8" fillId="0" borderId="0" xfId="36083" applyNumberFormat="1" applyFont="1" applyFill="1"/>
    <xf numFmtId="0" fontId="8" fillId="0" borderId="0" xfId="36083" quotePrefix="1" applyFont="1" applyFill="1" applyAlignment="1">
      <alignment horizontal="left"/>
    </xf>
    <xf numFmtId="175" fontId="8" fillId="0" borderId="0" xfId="36083" applyNumberFormat="1" applyFont="1" applyFill="1" applyBorder="1" applyAlignment="1">
      <alignment horizontal="center"/>
    </xf>
    <xf numFmtId="175" fontId="8" fillId="0" borderId="0" xfId="36083" applyNumberFormat="1" applyFont="1" applyFill="1" applyBorder="1"/>
    <xf numFmtId="0" fontId="10" fillId="0" borderId="0" xfId="0" applyFont="1" applyFill="1"/>
    <xf numFmtId="0" fontId="56" fillId="0" borderId="0" xfId="0" applyFont="1" applyFill="1"/>
    <xf numFmtId="0" fontId="5" fillId="0" borderId="0" xfId="0" applyFont="1" applyFill="1"/>
    <xf numFmtId="0" fontId="5" fillId="0" borderId="0" xfId="0" applyFont="1" applyFill="1" applyAlignment="1">
      <alignment horizontal="left"/>
    </xf>
    <xf numFmtId="0" fontId="18" fillId="0" borderId="0" xfId="0" applyFont="1" applyFill="1" applyAlignment="1">
      <alignment horizontal="right"/>
    </xf>
    <xf numFmtId="0" fontId="19" fillId="0" borderId="0" xfId="0" applyFont="1" applyFill="1" applyAlignment="1">
      <alignment horizontal="center"/>
    </xf>
    <xf numFmtId="0" fontId="19" fillId="0" borderId="0" xfId="0" applyFont="1" applyFill="1" applyBorder="1" applyAlignment="1">
      <alignment horizontal="center"/>
    </xf>
    <xf numFmtId="0" fontId="19" fillId="0" borderId="0" xfId="0" applyFont="1" applyFill="1" applyAlignment="1">
      <alignment horizontal="left"/>
    </xf>
    <xf numFmtId="0" fontId="60" fillId="0" borderId="0" xfId="0" applyFont="1" applyFill="1" applyAlignment="1">
      <alignment horizontal="center"/>
    </xf>
    <xf numFmtId="0" fontId="19" fillId="0" borderId="2" xfId="0" applyFont="1" applyFill="1" applyBorder="1" applyAlignment="1">
      <alignment horizontal="center"/>
    </xf>
    <xf numFmtId="0" fontId="19" fillId="0" borderId="0" xfId="0" applyFont="1" applyFill="1"/>
    <xf numFmtId="0" fontId="21" fillId="0" borderId="0" xfId="0" applyFont="1" applyFill="1"/>
    <xf numFmtId="0" fontId="19" fillId="0" borderId="0" xfId="0" applyFont="1" applyFill="1" applyBorder="1"/>
    <xf numFmtId="0" fontId="5" fillId="0" borderId="0" xfId="0" applyFont="1" applyFill="1" applyAlignment="1">
      <alignment horizontal="center"/>
    </xf>
    <xf numFmtId="0" fontId="21" fillId="0" borderId="0" xfId="0" applyFont="1" applyFill="1" applyAlignment="1">
      <alignment horizontal="center"/>
    </xf>
    <xf numFmtId="0" fontId="19" fillId="0" borderId="0" xfId="0" applyNumberFormat="1" applyFont="1" applyFill="1" applyAlignment="1">
      <alignment horizontal="right"/>
    </xf>
    <xf numFmtId="42" fontId="21" fillId="0" borderId="0" xfId="59991" applyNumberFormat="1" applyFont="1" applyFill="1"/>
    <xf numFmtId="173" fontId="5" fillId="0" borderId="0" xfId="59991" applyNumberFormat="1" applyFont="1" applyFill="1" applyAlignment="1">
      <alignment horizontal="left"/>
    </xf>
    <xf numFmtId="173" fontId="5" fillId="0" borderId="0" xfId="59991" applyNumberFormat="1" applyFont="1" applyFill="1"/>
    <xf numFmtId="173" fontId="56" fillId="0" borderId="0" xfId="59991" applyNumberFormat="1" applyFont="1" applyFill="1"/>
    <xf numFmtId="0" fontId="56" fillId="0" borderId="0" xfId="0" applyFont="1" applyFill="1" applyAlignment="1">
      <alignment horizontal="center"/>
    </xf>
    <xf numFmtId="0" fontId="56" fillId="0" borderId="0" xfId="0" applyFont="1" applyFill="1" applyBorder="1"/>
    <xf numFmtId="41" fontId="21" fillId="0" borderId="0" xfId="59991" applyNumberFormat="1" applyFont="1" applyFill="1"/>
    <xf numFmtId="173" fontId="56" fillId="0" borderId="0" xfId="59991" applyNumberFormat="1" applyFont="1" applyFill="1" applyAlignment="1">
      <alignment horizontal="left"/>
    </xf>
    <xf numFmtId="41" fontId="56" fillId="0" borderId="0" xfId="59991" applyNumberFormat="1" applyFont="1" applyFill="1"/>
    <xf numFmtId="41" fontId="5" fillId="0" borderId="0" xfId="59991" applyNumberFormat="1" applyFont="1" applyFill="1"/>
    <xf numFmtId="0" fontId="21" fillId="0" borderId="0" xfId="0" applyFont="1" applyFill="1" applyBorder="1"/>
    <xf numFmtId="41" fontId="21" fillId="0" borderId="0" xfId="0" applyNumberFormat="1" applyFont="1" applyFill="1"/>
    <xf numFmtId="41" fontId="56" fillId="0" borderId="0" xfId="0" applyNumberFormat="1" applyFont="1" applyFill="1"/>
    <xf numFmtId="41" fontId="21" fillId="0" borderId="0" xfId="59991" quotePrefix="1" applyNumberFormat="1" applyFont="1" applyFill="1" applyAlignment="1">
      <alignment horizontal="center"/>
    </xf>
    <xf numFmtId="0" fontId="5" fillId="0" borderId="0" xfId="0" applyFont="1" applyFill="1" applyBorder="1" applyAlignment="1">
      <alignment horizontal="center"/>
    </xf>
    <xf numFmtId="0" fontId="5" fillId="0" borderId="0" xfId="0" quotePrefix="1" applyFont="1" applyFill="1" applyAlignment="1">
      <alignment horizontal="center"/>
    </xf>
    <xf numFmtId="41" fontId="5" fillId="0" borderId="0" xfId="0" applyNumberFormat="1" applyFont="1" applyFill="1" applyBorder="1" applyAlignment="1">
      <alignment horizontal="center"/>
    </xf>
    <xf numFmtId="0" fontId="21" fillId="0" borderId="0" xfId="0" quotePrefix="1" applyFont="1" applyFill="1" applyAlignment="1">
      <alignment horizontal="center"/>
    </xf>
    <xf numFmtId="41" fontId="21" fillId="0" borderId="2" xfId="59991" quotePrefix="1" applyNumberFormat="1" applyFont="1" applyFill="1" applyBorder="1" applyAlignment="1">
      <alignment horizontal="center"/>
    </xf>
    <xf numFmtId="41" fontId="5" fillId="0" borderId="2" xfId="0" applyNumberFormat="1" applyFont="1" applyFill="1" applyBorder="1" applyAlignment="1">
      <alignment horizontal="center"/>
    </xf>
    <xf numFmtId="173" fontId="5" fillId="0" borderId="0" xfId="59991" applyNumberFormat="1" applyFont="1" applyFill="1" applyAlignment="1">
      <alignment horizontal="center"/>
    </xf>
    <xf numFmtId="173" fontId="5" fillId="0" borderId="0" xfId="59991" applyNumberFormat="1" applyFont="1" applyFill="1" applyAlignment="1"/>
    <xf numFmtId="0" fontId="19" fillId="0" borderId="0" xfId="0" applyFont="1" applyFill="1" applyAlignment="1"/>
    <xf numFmtId="42" fontId="19" fillId="0" borderId="10" xfId="59991" applyNumberFormat="1" applyFont="1" applyFill="1" applyBorder="1"/>
    <xf numFmtId="173" fontId="5" fillId="0" borderId="0" xfId="59991" applyNumberFormat="1" applyFont="1" applyFill="1" applyBorder="1"/>
    <xf numFmtId="0" fontId="5" fillId="0" borderId="0" xfId="0" applyNumberFormat="1" applyFont="1" applyFill="1"/>
    <xf numFmtId="0" fontId="10" fillId="0" borderId="0" xfId="0" applyFont="1"/>
    <xf numFmtId="0" fontId="5" fillId="0" borderId="0" xfId="0" applyFont="1"/>
    <xf numFmtId="0" fontId="21" fillId="0" borderId="0" xfId="0" applyFont="1"/>
    <xf numFmtId="173" fontId="5" fillId="0" borderId="0" xfId="0" applyNumberFormat="1" applyFont="1"/>
    <xf numFmtId="0" fontId="10" fillId="0" borderId="0" xfId="0" applyFont="1" applyAlignment="1">
      <alignment horizontal="right"/>
    </xf>
    <xf numFmtId="0" fontId="19" fillId="0" borderId="0" xfId="0" applyFont="1"/>
    <xf numFmtId="0" fontId="61" fillId="0" borderId="0" xfId="0" applyFont="1" applyFill="1"/>
    <xf numFmtId="0" fontId="62" fillId="0" borderId="0" xfId="0" applyFont="1" applyFill="1" applyAlignment="1">
      <alignment horizontal="center"/>
    </xf>
    <xf numFmtId="0" fontId="62" fillId="0" borderId="0" xfId="0" quotePrefix="1" applyFont="1" applyFill="1" applyAlignment="1">
      <alignment horizontal="center"/>
    </xf>
    <xf numFmtId="0" fontId="62" fillId="0" borderId="0" xfId="0" applyFont="1" applyFill="1" applyAlignment="1">
      <alignment horizontal="centerContinuous"/>
    </xf>
    <xf numFmtId="0" fontId="62" fillId="0" borderId="2" xfId="0" applyFont="1" applyFill="1" applyBorder="1" applyAlignment="1">
      <alignment horizontal="centerContinuous"/>
    </xf>
    <xf numFmtId="0" fontId="62" fillId="0" borderId="0" xfId="0" applyFont="1" applyFill="1" applyBorder="1" applyAlignment="1">
      <alignment horizontal="centerContinuous"/>
    </xf>
    <xf numFmtId="0" fontId="62" fillId="0" borderId="2" xfId="0" applyFont="1" applyFill="1" applyBorder="1"/>
    <xf numFmtId="0" fontId="62" fillId="0" borderId="0" xfId="0" applyFont="1" applyFill="1" applyBorder="1"/>
    <xf numFmtId="0" fontId="62" fillId="0" borderId="2" xfId="0" quotePrefix="1" applyFont="1" applyFill="1" applyBorder="1" applyAlignment="1">
      <alignment horizontal="center"/>
    </xf>
    <xf numFmtId="0" fontId="62" fillId="0" borderId="0" xfId="0" quotePrefix="1" applyFont="1" applyFill="1" applyBorder="1" applyAlignment="1">
      <alignment horizontal="center"/>
    </xf>
    <xf numFmtId="49" fontId="62" fillId="0" borderId="2" xfId="0" applyNumberFormat="1" applyFont="1" applyFill="1" applyBorder="1" applyAlignment="1">
      <alignment horizontal="center"/>
    </xf>
    <xf numFmtId="49" fontId="62" fillId="0" borderId="2" xfId="0" quotePrefix="1" applyNumberFormat="1" applyFont="1" applyFill="1" applyBorder="1" applyAlignment="1">
      <alignment horizontal="center"/>
    </xf>
    <xf numFmtId="0" fontId="62" fillId="0" borderId="3" xfId="0" applyFont="1" applyFill="1" applyBorder="1" applyAlignment="1">
      <alignment horizontal="center"/>
    </xf>
    <xf numFmtId="0" fontId="62" fillId="0" borderId="0" xfId="0" applyFont="1" applyFill="1" applyBorder="1" applyAlignment="1">
      <alignment horizontal="center"/>
    </xf>
    <xf numFmtId="39" fontId="61" fillId="0" borderId="0" xfId="0" applyNumberFormat="1" applyFont="1" applyFill="1"/>
    <xf numFmtId="39" fontId="63" fillId="0" borderId="0" xfId="0" applyNumberFormat="1" applyFont="1" applyFill="1"/>
    <xf numFmtId="0" fontId="63" fillId="0" borderId="0" xfId="0" applyFont="1" applyFill="1"/>
    <xf numFmtId="0" fontId="5" fillId="0" borderId="0" xfId="0" applyFont="1" applyAlignment="1">
      <alignment horizontal="center"/>
    </xf>
    <xf numFmtId="42" fontId="63" fillId="0" borderId="0" xfId="0" applyNumberFormat="1" applyFont="1" applyFill="1" applyAlignment="1">
      <alignment horizontal="right"/>
    </xf>
    <xf numFmtId="41" fontId="63" fillId="0" borderId="0" xfId="0" applyNumberFormat="1" applyFont="1" applyFill="1" applyAlignment="1">
      <alignment horizontal="center"/>
    </xf>
    <xf numFmtId="41" fontId="63" fillId="0" borderId="0" xfId="0" applyNumberFormat="1" applyFont="1" applyFill="1" applyAlignment="1">
      <alignment horizontal="right"/>
    </xf>
    <xf numFmtId="41" fontId="61" fillId="0" borderId="0" xfId="0" applyNumberFormat="1" applyFont="1" applyFill="1" applyAlignment="1">
      <alignment horizontal="right"/>
    </xf>
    <xf numFmtId="41" fontId="61" fillId="0" borderId="0" xfId="0" quotePrefix="1" applyNumberFormat="1" applyFont="1" applyFill="1" applyBorder="1" applyAlignment="1">
      <alignment horizontal="right"/>
    </xf>
    <xf numFmtId="41" fontId="61" fillId="0" borderId="0" xfId="0" applyNumberFormat="1" applyFont="1" applyFill="1" applyBorder="1" applyAlignment="1">
      <alignment horizontal="right"/>
    </xf>
    <xf numFmtId="41" fontId="63" fillId="0" borderId="0" xfId="0" applyNumberFormat="1" applyFont="1" applyFill="1"/>
    <xf numFmtId="41" fontId="61" fillId="0" borderId="0" xfId="0" applyNumberFormat="1" applyFont="1" applyFill="1"/>
    <xf numFmtId="41" fontId="63" fillId="0" borderId="0" xfId="0" quotePrefix="1" applyNumberFormat="1" applyFont="1" applyFill="1" applyAlignment="1">
      <alignment horizontal="right"/>
    </xf>
    <xf numFmtId="0" fontId="61" fillId="0" borderId="0" xfId="0" quotePrefix="1" applyFont="1" applyFill="1" applyBorder="1" applyAlignment="1">
      <alignment horizontal="left"/>
    </xf>
    <xf numFmtId="41" fontId="61" fillId="0" borderId="0" xfId="0" applyNumberFormat="1" applyFont="1" applyFill="1" applyBorder="1" applyAlignment="1">
      <alignment horizontal="center"/>
    </xf>
    <xf numFmtId="41" fontId="63" fillId="0" borderId="0" xfId="0" applyNumberFormat="1" applyFont="1" applyFill="1" applyBorder="1" applyAlignment="1">
      <alignment horizontal="right"/>
    </xf>
    <xf numFmtId="41" fontId="63" fillId="0" borderId="0" xfId="0" applyNumberFormat="1" applyFont="1" applyFill="1" applyBorder="1" applyAlignment="1">
      <alignment horizontal="center"/>
    </xf>
    <xf numFmtId="0" fontId="61" fillId="0" borderId="0" xfId="0" quotePrefix="1" applyFont="1" applyFill="1" applyAlignment="1">
      <alignment horizontal="left"/>
    </xf>
    <xf numFmtId="41" fontId="61" fillId="0" borderId="0" xfId="0" applyNumberFormat="1" applyFont="1" applyFill="1" applyAlignment="1">
      <alignment horizontal="center"/>
    </xf>
    <xf numFmtId="39" fontId="61" fillId="0" borderId="0" xfId="0" applyNumberFormat="1" applyFont="1" applyFill="1" applyAlignment="1">
      <alignment horizontal="right"/>
    </xf>
    <xf numFmtId="173" fontId="61" fillId="0" borderId="0" xfId="59991" applyNumberFormat="1" applyFont="1" applyFill="1" applyAlignment="1">
      <alignment horizontal="right"/>
    </xf>
    <xf numFmtId="37" fontId="61" fillId="0" borderId="0" xfId="0" applyNumberFormat="1" applyFont="1" applyFill="1" applyAlignment="1">
      <alignment horizontal="right"/>
    </xf>
    <xf numFmtId="0" fontId="62" fillId="0" borderId="0" xfId="0" quotePrefix="1" applyFont="1" applyFill="1" applyAlignment="1">
      <alignment horizontal="left"/>
    </xf>
    <xf numFmtId="42" fontId="62" fillId="0" borderId="10" xfId="0" applyNumberFormat="1" applyFont="1" applyFill="1" applyBorder="1" applyAlignment="1">
      <alignment horizontal="right"/>
    </xf>
    <xf numFmtId="42" fontId="61" fillId="0" borderId="0" xfId="0" applyNumberFormat="1" applyFont="1" applyFill="1" applyAlignment="1">
      <alignment horizontal="right"/>
    </xf>
    <xf numFmtId="42" fontId="5" fillId="0" borderId="0" xfId="0" applyNumberFormat="1" applyFont="1" applyFill="1" applyAlignment="1"/>
    <xf numFmtId="0" fontId="0" fillId="0" borderId="0" xfId="0" applyBorder="1" applyAlignment="1">
      <alignment horizontal="center"/>
    </xf>
    <xf numFmtId="0" fontId="5" fillId="0" borderId="0" xfId="0" applyNumberFormat="1" applyFont="1" applyFill="1" applyBorder="1" applyAlignment="1">
      <alignment horizontal="center"/>
    </xf>
    <xf numFmtId="0" fontId="5" fillId="0" borderId="0" xfId="0" quotePrefix="1" applyNumberFormat="1" applyFont="1" applyFill="1" applyBorder="1" applyAlignment="1">
      <alignment horizontal="center"/>
    </xf>
    <xf numFmtId="0" fontId="5" fillId="0" borderId="0" xfId="0" quotePrefix="1" applyNumberFormat="1" applyFont="1" applyFill="1" applyAlignment="1">
      <alignment horizontal="left"/>
    </xf>
    <xf numFmtId="0" fontId="5" fillId="0" borderId="0" xfId="0" applyNumberFormat="1" applyFont="1" applyFill="1" applyAlignment="1">
      <alignment horizontal="center"/>
    </xf>
    <xf numFmtId="0" fontId="5" fillId="0" borderId="0" xfId="0" applyNumberFormat="1" applyFont="1" applyAlignment="1">
      <alignment horizontal="left"/>
    </xf>
    <xf numFmtId="0" fontId="5" fillId="0" borderId="0" xfId="0" quotePrefix="1" applyNumberFormat="1" applyFont="1" applyAlignment="1">
      <alignment horizontal="left"/>
    </xf>
    <xf numFmtId="0" fontId="5" fillId="0" borderId="0" xfId="0" applyNumberFormat="1" applyFont="1" applyBorder="1" applyAlignment="1"/>
    <xf numFmtId="0" fontId="66" fillId="0" borderId="0" xfId="0" applyNumberFormat="1" applyFont="1" applyFill="1" applyAlignment="1"/>
    <xf numFmtId="0" fontId="7" fillId="0" borderId="0" xfId="0" applyNumberFormat="1" applyFont="1" applyFill="1" applyAlignment="1"/>
    <xf numFmtId="0" fontId="8" fillId="0" borderId="0" xfId="0" applyNumberFormat="1" applyFont="1" applyFill="1" applyAlignment="1">
      <alignment horizontal="right"/>
    </xf>
    <xf numFmtId="0" fontId="25" fillId="0" borderId="0" xfId="0" applyNumberFormat="1" applyFont="1" applyFill="1" applyAlignment="1"/>
    <xf numFmtId="0" fontId="40" fillId="0" borderId="0" xfId="0" applyNumberFormat="1" applyFont="1" applyFill="1" applyAlignment="1"/>
    <xf numFmtId="0" fontId="40" fillId="0" borderId="0" xfId="0" applyNumberFormat="1" applyFont="1" applyFill="1" applyAlignment="1">
      <alignment horizontal="centerContinuous"/>
    </xf>
    <xf numFmtId="0" fontId="69" fillId="0" borderId="0" xfId="0" applyNumberFormat="1" applyFont="1" applyFill="1" applyAlignment="1">
      <alignment horizontal="centerContinuous"/>
    </xf>
    <xf numFmtId="0" fontId="40" fillId="0" borderId="2" xfId="0" applyNumberFormat="1" applyFont="1" applyFill="1" applyBorder="1" applyAlignment="1">
      <alignment horizontal="centerContinuous"/>
    </xf>
    <xf numFmtId="0" fontId="40" fillId="0" borderId="0" xfId="0" applyNumberFormat="1" applyFont="1" applyFill="1" applyBorder="1" applyAlignment="1"/>
    <xf numFmtId="0" fontId="7" fillId="0" borderId="4" xfId="0" applyNumberFormat="1" applyFont="1" applyFill="1" applyBorder="1" applyAlignment="1"/>
    <xf numFmtId="0" fontId="40" fillId="0" borderId="0" xfId="0" applyNumberFormat="1" applyFont="1" applyFill="1" applyAlignment="1">
      <alignment horizontal="center"/>
    </xf>
    <xf numFmtId="0" fontId="7" fillId="0" borderId="4" xfId="0" applyNumberFormat="1" applyFont="1" applyFill="1" applyBorder="1" applyAlignment="1">
      <alignment horizontal="right"/>
    </xf>
    <xf numFmtId="0" fontId="7" fillId="0" borderId="0" xfId="0" applyNumberFormat="1" applyFont="1" applyFill="1" applyBorder="1" applyAlignment="1"/>
    <xf numFmtId="0" fontId="40" fillId="0" borderId="0" xfId="0" applyNumberFormat="1" applyFont="1" applyFill="1" applyAlignment="1">
      <alignment horizontal="right"/>
    </xf>
    <xf numFmtId="0" fontId="69" fillId="0" borderId="0" xfId="0" applyNumberFormat="1" applyFont="1" applyFill="1" applyBorder="1" applyAlignment="1"/>
    <xf numFmtId="0" fontId="40" fillId="0" borderId="2" xfId="0" applyNumberFormat="1" applyFont="1" applyFill="1" applyBorder="1" applyAlignment="1">
      <alignment horizontal="center"/>
    </xf>
    <xf numFmtId="0" fontId="40" fillId="0" borderId="0" xfId="0" quotePrefix="1" applyNumberFormat="1" applyFont="1" applyFill="1" applyAlignment="1">
      <alignment horizontal="center"/>
    </xf>
    <xf numFmtId="0" fontId="40" fillId="0" borderId="0" xfId="0" applyNumberFormat="1" applyFont="1" applyFill="1" applyBorder="1" applyAlignment="1">
      <alignment horizontal="center"/>
    </xf>
    <xf numFmtId="0" fontId="8" fillId="0" borderId="4" xfId="0" applyNumberFormat="1" applyFont="1" applyFill="1" applyBorder="1" applyAlignment="1"/>
    <xf numFmtId="0" fontId="8" fillId="0" borderId="4" xfId="0" applyNumberFormat="1" applyFont="1" applyFill="1" applyBorder="1" applyAlignment="1">
      <alignment horizontal="right"/>
    </xf>
    <xf numFmtId="0" fontId="66" fillId="0" borderId="0" xfId="0" applyNumberFormat="1" applyFont="1" applyFill="1" applyBorder="1" applyAlignment="1"/>
    <xf numFmtId="0" fontId="26" fillId="0" borderId="0" xfId="0" applyNumberFormat="1" applyFont="1" applyFill="1" applyBorder="1" applyAlignment="1"/>
    <xf numFmtId="0" fontId="26" fillId="0" borderId="0" xfId="0" applyNumberFormat="1" applyFont="1" applyFill="1" applyAlignment="1">
      <alignment horizontal="right"/>
    </xf>
    <xf numFmtId="42" fontId="26" fillId="0" borderId="0" xfId="0" quotePrefix="1" applyNumberFormat="1" applyFont="1" applyFill="1" applyAlignment="1">
      <alignment horizontal="center"/>
    </xf>
    <xf numFmtId="42" fontId="26" fillId="0" borderId="0" xfId="0" applyNumberFormat="1" applyFont="1" applyFill="1" applyAlignment="1">
      <alignment horizontal="right"/>
    </xf>
    <xf numFmtId="42" fontId="26" fillId="0" borderId="0" xfId="0" quotePrefix="1" applyNumberFormat="1" applyFont="1" applyFill="1" applyAlignment="1"/>
    <xf numFmtId="0" fontId="25" fillId="0" borderId="0" xfId="0" applyNumberFormat="1" applyFont="1" applyFill="1" applyBorder="1" applyAlignment="1"/>
    <xf numFmtId="0" fontId="26" fillId="0" borderId="0" xfId="0" applyNumberFormat="1" applyFont="1" applyFill="1" applyAlignment="1"/>
    <xf numFmtId="41" fontId="26" fillId="0" borderId="0" xfId="0" quotePrefix="1" applyNumberFormat="1" applyFont="1" applyFill="1" applyAlignment="1">
      <alignment horizontal="center"/>
    </xf>
    <xf numFmtId="41" fontId="26" fillId="0" borderId="0" xfId="0" quotePrefix="1" applyNumberFormat="1" applyFont="1" applyFill="1" applyAlignment="1"/>
    <xf numFmtId="41" fontId="26" fillId="0" borderId="0" xfId="0" applyNumberFormat="1" applyFont="1" applyFill="1" applyAlignment="1">
      <alignment horizontal="right"/>
    </xf>
    <xf numFmtId="0" fontId="25" fillId="0" borderId="0" xfId="0" applyNumberFormat="1" applyFont="1" applyFill="1" applyAlignment="1">
      <alignment horizontal="right"/>
    </xf>
    <xf numFmtId="0" fontId="26" fillId="0" borderId="0" xfId="0" applyNumberFormat="1" applyFont="1" applyFill="1" applyAlignment="1">
      <alignment horizontal="center"/>
    </xf>
    <xf numFmtId="0" fontId="26" fillId="0" borderId="0" xfId="0" applyNumberFormat="1" applyFont="1" applyFill="1" applyAlignment="1">
      <alignment horizontal="left"/>
    </xf>
    <xf numFmtId="41" fontId="26" fillId="0" borderId="0" xfId="0" quotePrefix="1" applyNumberFormat="1" applyFont="1" applyFill="1" applyAlignment="1">
      <alignment horizontal="right"/>
    </xf>
    <xf numFmtId="0" fontId="26" fillId="0" borderId="0" xfId="0" quotePrefix="1" applyNumberFormat="1" applyFont="1" applyFill="1" applyAlignment="1">
      <alignment horizontal="left"/>
    </xf>
    <xf numFmtId="42" fontId="26" fillId="0" borderId="0" xfId="0" applyNumberFormat="1" applyFont="1" applyFill="1" applyAlignment="1"/>
    <xf numFmtId="41" fontId="26" fillId="0" borderId="0" xfId="0" applyNumberFormat="1" applyFont="1" applyFill="1" applyAlignment="1"/>
    <xf numFmtId="0" fontId="7" fillId="0" borderId="0" xfId="0" applyNumberFormat="1" applyFont="1" applyFill="1" applyAlignment="1">
      <alignment horizontal="right"/>
    </xf>
    <xf numFmtId="0" fontId="40" fillId="0" borderId="2" xfId="0" quotePrefix="1" applyNumberFormat="1" applyFont="1" applyFill="1" applyBorder="1" applyAlignment="1">
      <alignment horizontal="center"/>
    </xf>
    <xf numFmtId="0" fontId="40" fillId="0" borderId="17" xfId="0" applyNumberFormat="1" applyFont="1" applyFill="1" applyBorder="1" applyAlignment="1">
      <alignment horizontal="center"/>
    </xf>
    <xf numFmtId="0" fontId="40" fillId="0" borderId="17" xfId="0" applyNumberFormat="1" applyFont="1" applyFill="1" applyBorder="1" applyAlignment="1"/>
    <xf numFmtId="41" fontId="26" fillId="0" borderId="0" xfId="0" applyNumberFormat="1" applyFont="1" applyFill="1" applyAlignment="1">
      <alignment horizontal="center"/>
    </xf>
    <xf numFmtId="0" fontId="26" fillId="0" borderId="0" xfId="0" applyNumberFormat="1" applyFont="1" applyFill="1" applyBorder="1" applyAlignment="1">
      <alignment horizontal="right"/>
    </xf>
    <xf numFmtId="41" fontId="26" fillId="0" borderId="0" xfId="0" applyNumberFormat="1" applyFont="1" applyFill="1" applyBorder="1" applyAlignment="1">
      <alignment horizontal="right"/>
    </xf>
    <xf numFmtId="42" fontId="40" fillId="0" borderId="10" xfId="0" applyNumberFormat="1" applyFont="1" applyFill="1" applyBorder="1" applyAlignment="1"/>
    <xf numFmtId="42" fontId="40" fillId="0" borderId="0" xfId="0" applyNumberFormat="1" applyFont="1" applyFill="1" applyAlignment="1">
      <alignment horizontal="right"/>
    </xf>
    <xf numFmtId="42" fontId="40" fillId="0" borderId="0" xfId="0" applyNumberFormat="1" applyFont="1" applyFill="1" applyBorder="1" applyAlignment="1">
      <alignment horizontal="right"/>
    </xf>
    <xf numFmtId="3" fontId="26" fillId="0" borderId="0" xfId="0" applyNumberFormat="1" applyFont="1" applyFill="1" applyAlignment="1">
      <alignment horizontal="right"/>
    </xf>
    <xf numFmtId="3" fontId="26" fillId="0" borderId="0" xfId="0" applyNumberFormat="1" applyFont="1" applyFill="1" applyAlignment="1">
      <alignment horizontal="center"/>
    </xf>
    <xf numFmtId="3" fontId="26" fillId="0" borderId="0" xfId="0" applyNumberFormat="1" applyFont="1" applyFill="1" applyAlignment="1"/>
    <xf numFmtId="3" fontId="8" fillId="0" borderId="0" xfId="0" applyNumberFormat="1" applyFont="1" applyFill="1" applyBorder="1" applyAlignment="1"/>
    <xf numFmtId="0" fontId="70" fillId="0" borderId="0" xfId="0" applyNumberFormat="1" applyFont="1" applyFill="1" applyAlignment="1"/>
    <xf numFmtId="0" fontId="25" fillId="0" borderId="0" xfId="0" applyNumberFormat="1" applyFont="1" applyFill="1"/>
    <xf numFmtId="3" fontId="25" fillId="0" borderId="0" xfId="0" applyNumberFormat="1" applyFont="1" applyFill="1"/>
    <xf numFmtId="3" fontId="25" fillId="0" borderId="0" xfId="0" applyNumberFormat="1" applyFont="1" applyFill="1" applyAlignment="1">
      <alignment horizontal="right"/>
    </xf>
    <xf numFmtId="0" fontId="26" fillId="0" borderId="0" xfId="0" applyNumberFormat="1" applyFont="1" applyAlignment="1"/>
    <xf numFmtId="0" fontId="72" fillId="0" borderId="0" xfId="0" applyNumberFormat="1" applyFont="1" applyAlignment="1">
      <alignment horizontal="right"/>
    </xf>
    <xf numFmtId="0" fontId="40" fillId="0" borderId="0" xfId="0" applyNumberFormat="1" applyFont="1" applyAlignment="1"/>
    <xf numFmtId="0" fontId="40" fillId="0" borderId="2" xfId="0" applyNumberFormat="1" applyFont="1" applyBorder="1" applyAlignment="1">
      <alignment horizontal="centerContinuous"/>
    </xf>
    <xf numFmtId="0" fontId="40" fillId="0" borderId="0" xfId="0" applyNumberFormat="1" applyFont="1" applyBorder="1" applyAlignment="1"/>
    <xf numFmtId="0" fontId="40" fillId="0" borderId="0" xfId="0" applyNumberFormat="1" applyFont="1" applyAlignment="1">
      <alignment horizontal="center"/>
    </xf>
    <xf numFmtId="0" fontId="7" fillId="0" borderId="0" xfId="0" applyNumberFormat="1" applyFont="1" applyBorder="1" applyAlignment="1"/>
    <xf numFmtId="0" fontId="40" fillId="0" borderId="0" xfId="60070" applyNumberFormat="1" applyFont="1" applyFill="1" applyAlignment="1">
      <alignment horizontal="center"/>
    </xf>
    <xf numFmtId="0" fontId="40" fillId="0" borderId="0" xfId="0" applyNumberFormat="1" applyFont="1" applyAlignment="1">
      <alignment horizontal="right"/>
    </xf>
    <xf numFmtId="0" fontId="69" fillId="0" borderId="0" xfId="0" applyNumberFormat="1" applyFont="1" applyAlignment="1"/>
    <xf numFmtId="0" fontId="40" fillId="0" borderId="0" xfId="60070" applyNumberFormat="1" applyFont="1" applyFill="1" applyAlignment="1"/>
    <xf numFmtId="0" fontId="40" fillId="0" borderId="2" xfId="60070" applyNumberFormat="1" applyFont="1" applyFill="1" applyBorder="1" applyAlignment="1">
      <alignment horizontal="center"/>
    </xf>
    <xf numFmtId="0" fontId="40" fillId="0" borderId="0" xfId="0" quotePrefix="1" applyNumberFormat="1" applyFont="1" applyAlignment="1">
      <alignment horizontal="center"/>
    </xf>
    <xf numFmtId="0" fontId="40" fillId="0" borderId="0" xfId="0" applyNumberFormat="1" applyFont="1" applyBorder="1" applyAlignment="1">
      <alignment horizontal="center"/>
    </xf>
    <xf numFmtId="0" fontId="8" fillId="0" borderId="4" xfId="0" applyNumberFormat="1" applyFont="1" applyBorder="1" applyAlignment="1"/>
    <xf numFmtId="0" fontId="26" fillId="0" borderId="0" xfId="0" applyNumberFormat="1" applyFont="1" applyAlignment="1">
      <alignment horizontal="center"/>
    </xf>
    <xf numFmtId="42" fontId="26" fillId="0" borderId="0" xfId="0" quotePrefix="1" applyNumberFormat="1" applyFont="1" applyAlignment="1">
      <alignment horizontal="center"/>
    </xf>
    <xf numFmtId="0" fontId="70" fillId="0" borderId="0" xfId="0" applyNumberFormat="1" applyFont="1" applyAlignment="1"/>
    <xf numFmtId="0" fontId="26" fillId="0" borderId="0" xfId="0" applyNumberFormat="1" applyFont="1" applyBorder="1" applyAlignment="1"/>
    <xf numFmtId="41" fontId="26" fillId="0" borderId="0" xfId="0" quotePrefix="1" applyNumberFormat="1" applyFont="1" applyAlignment="1">
      <alignment horizontal="center"/>
    </xf>
    <xf numFmtId="3" fontId="26" fillId="0" borderId="0" xfId="0" quotePrefix="1" applyNumberFormat="1" applyFont="1" applyFill="1" applyAlignment="1">
      <alignment horizontal="center"/>
    </xf>
    <xf numFmtId="41" fontId="26" fillId="0" borderId="0" xfId="0" applyNumberFormat="1" applyFont="1" applyAlignment="1"/>
    <xf numFmtId="3" fontId="26" fillId="0" borderId="0" xfId="0" quotePrefix="1" applyNumberFormat="1" applyFont="1" applyFill="1" applyAlignment="1">
      <alignment horizontal="right"/>
    </xf>
    <xf numFmtId="0" fontId="26" fillId="0" borderId="0" xfId="0" applyNumberFormat="1" applyFont="1" applyAlignment="1">
      <alignment horizontal="right"/>
    </xf>
    <xf numFmtId="41" fontId="26" fillId="0" borderId="0" xfId="0" quotePrefix="1" applyNumberFormat="1" applyFont="1" applyAlignment="1"/>
    <xf numFmtId="0" fontId="76" fillId="0" borderId="0" xfId="0" applyNumberFormat="1" applyFont="1" applyFill="1" applyAlignment="1"/>
    <xf numFmtId="42" fontId="26" fillId="0" borderId="0" xfId="0" applyNumberFormat="1" applyFont="1" applyAlignment="1"/>
    <xf numFmtId="42" fontId="40" fillId="0" borderId="0" xfId="0" applyNumberFormat="1" applyFont="1" applyAlignment="1">
      <alignment horizontal="right"/>
    </xf>
    <xf numFmtId="41" fontId="26" fillId="0" borderId="0" xfId="0" applyNumberFormat="1" applyFont="1" applyBorder="1" applyAlignment="1"/>
    <xf numFmtId="3" fontId="26" fillId="0" borderId="6" xfId="0" applyNumberFormat="1" applyFont="1" applyBorder="1" applyAlignment="1"/>
    <xf numFmtId="0" fontId="26" fillId="0" borderId="6" xfId="0" applyNumberFormat="1" applyFont="1" applyFill="1" applyBorder="1" applyAlignment="1">
      <alignment horizontal="right"/>
    </xf>
    <xf numFmtId="0" fontId="26" fillId="0" borderId="6" xfId="0" applyNumberFormat="1" applyFont="1" applyBorder="1" applyAlignment="1"/>
    <xf numFmtId="3" fontId="40" fillId="0" borderId="6" xfId="0" applyNumberFormat="1" applyFont="1" applyFill="1" applyBorder="1" applyAlignment="1"/>
    <xf numFmtId="3" fontId="26" fillId="0" borderId="0" xfId="0" applyNumberFormat="1" applyFont="1" applyBorder="1" applyAlignment="1"/>
    <xf numFmtId="3" fontId="40" fillId="0" borderId="0" xfId="0" applyNumberFormat="1" applyFont="1" applyFill="1" applyBorder="1" applyAlignment="1"/>
    <xf numFmtId="0" fontId="25" fillId="0" borderId="0" xfId="0" applyNumberFormat="1" applyFont="1"/>
    <xf numFmtId="3" fontId="25" fillId="0" borderId="0" xfId="0" applyNumberFormat="1" applyFont="1"/>
    <xf numFmtId="0" fontId="19" fillId="0" borderId="0" xfId="0" applyNumberFormat="1" applyFont="1" applyAlignment="1">
      <alignment horizontal="centerContinuous"/>
    </xf>
    <xf numFmtId="0" fontId="19" fillId="0" borderId="0" xfId="0" applyNumberFormat="1" applyFont="1" applyBorder="1" applyAlignment="1"/>
    <xf numFmtId="0" fontId="5" fillId="0" borderId="4" xfId="0" applyNumberFormat="1" applyFont="1" applyBorder="1" applyAlignment="1"/>
    <xf numFmtId="3" fontId="5" fillId="0" borderId="0" xfId="0" applyNumberFormat="1" applyFont="1" applyAlignment="1"/>
    <xf numFmtId="42" fontId="5" fillId="0" borderId="0" xfId="0" applyNumberFormat="1" applyFont="1" applyAlignment="1">
      <alignment horizontal="right"/>
    </xf>
    <xf numFmtId="0" fontId="5" fillId="0" borderId="0" xfId="0" applyNumberFormat="1" applyFont="1" applyAlignment="1">
      <alignment horizontal="right"/>
    </xf>
    <xf numFmtId="42" fontId="19" fillId="0" borderId="4" xfId="0" applyNumberFormat="1" applyFont="1" applyBorder="1" applyAlignment="1"/>
    <xf numFmtId="42" fontId="19" fillId="0" borderId="0" xfId="0" applyNumberFormat="1" applyFont="1" applyBorder="1" applyAlignment="1"/>
    <xf numFmtId="0" fontId="5" fillId="0" borderId="6" xfId="0" applyNumberFormat="1" applyFont="1" applyBorder="1" applyAlignment="1"/>
    <xf numFmtId="4" fontId="5" fillId="0" borderId="0" xfId="0" applyNumberFormat="1" applyFont="1" applyAlignment="1"/>
    <xf numFmtId="3" fontId="5" fillId="0" borderId="0" xfId="0" applyNumberFormat="1" applyFont="1" applyBorder="1" applyAlignment="1"/>
    <xf numFmtId="0" fontId="72" fillId="0" borderId="0" xfId="0" applyNumberFormat="1" applyFont="1" applyAlignment="1"/>
    <xf numFmtId="0" fontId="34" fillId="0" borderId="0" xfId="0" applyNumberFormat="1" applyFont="1" applyAlignment="1"/>
    <xf numFmtId="0" fontId="72" fillId="0" borderId="0" xfId="0" quotePrefix="1" applyNumberFormat="1" applyFont="1" applyAlignment="1" applyProtection="1">
      <alignment horizontal="left"/>
      <protection locked="0"/>
    </xf>
    <xf numFmtId="0" fontId="72" fillId="0" borderId="0" xfId="0" applyNumberFormat="1" applyFont="1" applyAlignment="1">
      <alignment horizontal="center"/>
    </xf>
    <xf numFmtId="0" fontId="72" fillId="0" borderId="0" xfId="0" applyNumberFormat="1" applyFont="1" applyAlignment="1">
      <alignment horizontal="centerContinuous"/>
    </xf>
    <xf numFmtId="0" fontId="34" fillId="0" borderId="0" xfId="0" applyNumberFormat="1" applyFont="1" applyAlignment="1">
      <alignment horizontal="centerContinuous"/>
    </xf>
    <xf numFmtId="0" fontId="72" fillId="0" borderId="4" xfId="0" applyNumberFormat="1" applyFont="1" applyBorder="1" applyAlignment="1">
      <alignment horizontal="center"/>
    </xf>
    <xf numFmtId="0" fontId="34" fillId="0" borderId="4" xfId="0" applyNumberFormat="1" applyFont="1" applyBorder="1" applyAlignment="1"/>
    <xf numFmtId="0" fontId="89" fillId="0" borderId="0" xfId="0" applyNumberFormat="1" applyFont="1" applyBorder="1" applyAlignment="1"/>
    <xf numFmtId="0" fontId="34" fillId="0" borderId="0" xfId="0" applyNumberFormat="1" applyFont="1" applyBorder="1" applyAlignment="1"/>
    <xf numFmtId="0" fontId="34" fillId="0" borderId="0" xfId="0" applyNumberFormat="1" applyFont="1" applyBorder="1" applyAlignment="1" applyProtection="1">
      <protection locked="0"/>
    </xf>
    <xf numFmtId="176" fontId="34" fillId="0" borderId="0" xfId="0" applyNumberFormat="1" applyFont="1" applyBorder="1" applyAlignment="1" applyProtection="1">
      <protection locked="0"/>
    </xf>
    <xf numFmtId="176" fontId="34" fillId="0" borderId="0" xfId="0" applyNumberFormat="1" applyFont="1" applyBorder="1" applyAlignment="1"/>
    <xf numFmtId="3" fontId="34" fillId="0" borderId="0" xfId="0" applyNumberFormat="1" applyFont="1" applyBorder="1" applyAlignment="1"/>
    <xf numFmtId="3" fontId="90" fillId="0" borderId="0" xfId="0" applyNumberFormat="1" applyFont="1" applyBorder="1" applyAlignment="1" applyProtection="1">
      <protection locked="0"/>
    </xf>
    <xf numFmtId="0" fontId="5" fillId="0" borderId="0" xfId="0" applyNumberFormat="1" applyFont="1" applyBorder="1" applyAlignment="1" applyProtection="1">
      <protection locked="0"/>
    </xf>
    <xf numFmtId="176" fontId="5" fillId="0" borderId="0" xfId="0" applyNumberFormat="1" applyFont="1" applyBorder="1" applyAlignment="1" applyProtection="1">
      <protection locked="0"/>
    </xf>
    <xf numFmtId="176" fontId="5" fillId="0" borderId="0" xfId="0" applyNumberFormat="1" applyFont="1" applyBorder="1" applyAlignment="1"/>
    <xf numFmtId="3" fontId="21" fillId="0" borderId="0" xfId="0" applyNumberFormat="1" applyFont="1" applyBorder="1" applyAlignment="1" applyProtection="1">
      <protection locked="0"/>
    </xf>
    <xf numFmtId="41" fontId="91" fillId="0" borderId="0" xfId="0" applyNumberFormat="1" applyFont="1" applyAlignment="1"/>
    <xf numFmtId="37" fontId="91" fillId="0" borderId="0" xfId="0" applyNumberFormat="1" applyFont="1" applyAlignment="1"/>
    <xf numFmtId="42" fontId="34" fillId="0" borderId="0" xfId="0" applyNumberFormat="1" applyFont="1" applyAlignment="1" applyProtection="1">
      <alignment horizontal="right"/>
      <protection locked="0"/>
    </xf>
    <xf numFmtId="42" fontId="34" fillId="0" borderId="0" xfId="0" applyNumberFormat="1" applyFont="1" applyAlignment="1" applyProtection="1">
      <alignment horizontal="right"/>
    </xf>
    <xf numFmtId="0" fontId="34" fillId="0" borderId="0" xfId="0" quotePrefix="1" applyNumberFormat="1" applyFont="1" applyAlignment="1">
      <alignment horizontal="left"/>
    </xf>
    <xf numFmtId="41" fontId="34" fillId="0" borderId="0" xfId="0" applyNumberFormat="1" applyFont="1" applyAlignment="1" applyProtection="1">
      <alignment horizontal="right"/>
      <protection locked="0"/>
    </xf>
    <xf numFmtId="37" fontId="34" fillId="0" borderId="0" xfId="0" applyNumberFormat="1" applyFont="1" applyAlignment="1"/>
    <xf numFmtId="41" fontId="34" fillId="0" borderId="0" xfId="0" applyNumberFormat="1" applyFont="1" applyAlignment="1"/>
    <xf numFmtId="0" fontId="34" fillId="0" borderId="0" xfId="0" applyNumberFormat="1" applyFont="1" applyAlignment="1">
      <alignment horizontal="right"/>
    </xf>
    <xf numFmtId="41" fontId="34" fillId="0" borderId="0" xfId="0" applyNumberFormat="1" applyFont="1" applyAlignment="1" applyProtection="1">
      <protection locked="0"/>
    </xf>
    <xf numFmtId="41" fontId="90" fillId="0" borderId="0" xfId="0" applyNumberFormat="1" applyFont="1" applyAlignment="1" applyProtection="1">
      <alignment horizontal="right"/>
      <protection locked="0"/>
    </xf>
    <xf numFmtId="41" fontId="90" fillId="0" borderId="0" xfId="0" applyNumberFormat="1" applyFont="1" applyAlignment="1" applyProtection="1">
      <protection locked="0"/>
    </xf>
    <xf numFmtId="41" fontId="34" fillId="0" borderId="0" xfId="0" quotePrefix="1" applyNumberFormat="1" applyFont="1" applyAlignment="1" applyProtection="1">
      <alignment horizontal="center"/>
      <protection locked="0"/>
    </xf>
    <xf numFmtId="41" fontId="34" fillId="0" borderId="4" xfId="0" applyNumberFormat="1" applyFont="1" applyBorder="1" applyAlignment="1"/>
    <xf numFmtId="41" fontId="72" fillId="0" borderId="0" xfId="0" applyNumberFormat="1" applyFont="1" applyBorder="1" applyAlignment="1"/>
    <xf numFmtId="37" fontId="72" fillId="0" borderId="0" xfId="0" applyNumberFormat="1" applyFont="1" applyBorder="1" applyAlignment="1"/>
    <xf numFmtId="176" fontId="69" fillId="0" borderId="0" xfId="0" applyNumberFormat="1" applyFont="1" applyAlignment="1"/>
    <xf numFmtId="176" fontId="25" fillId="0" borderId="0" xfId="0" applyNumberFormat="1" applyFont="1" applyAlignment="1"/>
    <xf numFmtId="41" fontId="34" fillId="0" borderId="0" xfId="0" applyNumberFormat="1" applyFont="1" applyAlignment="1" applyProtection="1">
      <alignment horizontal="center"/>
      <protection locked="0"/>
    </xf>
    <xf numFmtId="176" fontId="9" fillId="0" borderId="0" xfId="0" applyNumberFormat="1" applyFont="1"/>
    <xf numFmtId="3" fontId="69" fillId="0" borderId="0" xfId="0" applyNumberFormat="1" applyFont="1" applyAlignment="1"/>
    <xf numFmtId="176" fontId="34" fillId="0" borderId="0" xfId="0" applyNumberFormat="1" applyFont="1" applyAlignment="1"/>
    <xf numFmtId="42" fontId="72" fillId="0" borderId="0" xfId="0" applyNumberFormat="1" applyFont="1" applyAlignment="1"/>
    <xf numFmtId="3" fontId="5" fillId="0" borderId="0" xfId="0" applyNumberFormat="1" applyFont="1" applyAlignment="1" applyProtection="1">
      <alignment horizontal="center"/>
      <protection locked="0"/>
    </xf>
    <xf numFmtId="176" fontId="5" fillId="0" borderId="0" xfId="0" applyNumberFormat="1" applyFont="1" applyAlignment="1">
      <alignment horizontal="right"/>
    </xf>
    <xf numFmtId="3" fontId="5" fillId="0" borderId="0" xfId="0" applyNumberFormat="1" applyFont="1" applyAlignment="1" applyProtection="1">
      <protection locked="0"/>
    </xf>
    <xf numFmtId="176" fontId="5" fillId="0" borderId="0" xfId="0" applyNumberFormat="1" applyFont="1" applyAlignment="1"/>
    <xf numFmtId="3" fontId="5" fillId="0" borderId="0" xfId="0" applyNumberFormat="1" applyFont="1" applyBorder="1" applyAlignment="1" applyProtection="1">
      <protection locked="0"/>
    </xf>
    <xf numFmtId="3" fontId="19" fillId="0" borderId="0" xfId="0" applyNumberFormat="1" applyFont="1" applyBorder="1" applyAlignment="1"/>
    <xf numFmtId="176" fontId="19" fillId="0" borderId="0" xfId="0" applyNumberFormat="1" applyFont="1" applyBorder="1" applyAlignment="1">
      <alignment horizontal="right"/>
    </xf>
    <xf numFmtId="3" fontId="9" fillId="0" borderId="0" xfId="0" applyNumberFormat="1" applyFont="1"/>
    <xf numFmtId="41" fontId="7" fillId="0" borderId="0" xfId="0" applyNumberFormat="1" applyFont="1" applyAlignment="1"/>
    <xf numFmtId="41" fontId="40" fillId="0" borderId="0" xfId="0" applyNumberFormat="1" applyFont="1" applyBorder="1" applyAlignment="1"/>
    <xf numFmtId="41" fontId="19" fillId="0" borderId="0" xfId="0" applyNumberFormat="1" applyFont="1" applyAlignment="1"/>
    <xf numFmtId="41" fontId="40" fillId="0" borderId="0" xfId="0" applyNumberFormat="1" applyFont="1" applyAlignment="1"/>
    <xf numFmtId="41" fontId="40" fillId="0" borderId="2" xfId="0" applyNumberFormat="1" applyFont="1" applyBorder="1" applyAlignment="1">
      <alignment horizontal="centerContinuous"/>
    </xf>
    <xf numFmtId="41" fontId="40" fillId="0" borderId="0" xfId="0" applyNumberFormat="1" applyFont="1" applyBorder="1" applyAlignment="1">
      <alignment horizontal="center"/>
    </xf>
    <xf numFmtId="41" fontId="0" fillId="0" borderId="0" xfId="0" applyNumberFormat="1" applyBorder="1" applyAlignment="1">
      <alignment horizontal="center"/>
    </xf>
    <xf numFmtId="41" fontId="40" fillId="0" borderId="0" xfId="60070" applyNumberFormat="1" applyFont="1" applyFill="1" applyAlignment="1">
      <alignment horizontal="center"/>
    </xf>
    <xf numFmtId="41" fontId="40" fillId="0" borderId="0" xfId="0" applyNumberFormat="1" applyFont="1" applyBorder="1" applyAlignment="1">
      <alignment horizontal="centerContinuous"/>
    </xf>
    <xf numFmtId="41" fontId="40" fillId="0" borderId="0" xfId="60070" applyNumberFormat="1" applyFont="1" applyFill="1" applyAlignment="1"/>
    <xf numFmtId="41" fontId="40" fillId="0" borderId="0" xfId="0" applyNumberFormat="1" applyFont="1" applyAlignment="1">
      <alignment horizontal="center"/>
    </xf>
    <xf numFmtId="41" fontId="69" fillId="0" borderId="0" xfId="0" applyNumberFormat="1" applyFont="1" applyAlignment="1"/>
    <xf numFmtId="41" fontId="40" fillId="0" borderId="2" xfId="60070" applyNumberFormat="1" applyFont="1" applyFill="1" applyBorder="1" applyAlignment="1">
      <alignment horizontal="center"/>
    </xf>
    <xf numFmtId="41" fontId="40" fillId="0" borderId="0" xfId="0" quotePrefix="1" applyNumberFormat="1" applyFont="1" applyAlignment="1">
      <alignment horizontal="center"/>
    </xf>
    <xf numFmtId="41" fontId="8" fillId="0" borderId="4" xfId="0" applyNumberFormat="1" applyFont="1" applyBorder="1" applyAlignment="1"/>
    <xf numFmtId="41" fontId="8" fillId="0" borderId="0" xfId="0" applyNumberFormat="1" applyFont="1" applyBorder="1" applyAlignment="1"/>
    <xf numFmtId="49" fontId="26" fillId="0" borderId="0" xfId="0" quotePrefix="1" applyNumberFormat="1" applyFont="1" applyBorder="1" applyAlignment="1"/>
    <xf numFmtId="41" fontId="26" fillId="0" borderId="0" xfId="0" applyNumberFormat="1" applyFont="1" applyAlignment="1">
      <alignment horizontal="center"/>
    </xf>
    <xf numFmtId="42" fontId="26" fillId="0" borderId="0" xfId="0" quotePrefix="1" applyNumberFormat="1" applyFont="1" applyAlignment="1"/>
    <xf numFmtId="41" fontId="26" fillId="0" borderId="0" xfId="0" applyNumberFormat="1" applyFont="1" applyAlignment="1">
      <alignment horizontal="right"/>
    </xf>
    <xf numFmtId="0" fontId="25" fillId="0" borderId="0" xfId="0" applyNumberFormat="1" applyFont="1" applyBorder="1" applyAlignment="1"/>
    <xf numFmtId="49" fontId="26" fillId="0" borderId="0" xfId="0" applyNumberFormat="1" applyFont="1" applyAlignment="1"/>
    <xf numFmtId="41" fontId="25" fillId="0" borderId="0" xfId="0" applyNumberFormat="1" applyFont="1" applyAlignment="1"/>
    <xf numFmtId="41" fontId="26" fillId="0" borderId="0" xfId="25233" quotePrefix="1" applyNumberFormat="1" applyFont="1" applyFill="1" applyAlignment="1"/>
    <xf numFmtId="49" fontId="26" fillId="0" borderId="0" xfId="0" quotePrefix="1" applyNumberFormat="1" applyFont="1" applyAlignment="1"/>
    <xf numFmtId="49" fontId="26" fillId="0" borderId="0" xfId="0" applyNumberFormat="1" applyFont="1" applyFill="1" applyAlignment="1"/>
    <xf numFmtId="41" fontId="26" fillId="0" borderId="2" xfId="0" quotePrefix="1" applyNumberFormat="1" applyFont="1" applyBorder="1" applyAlignment="1">
      <alignment horizontal="center"/>
    </xf>
    <xf numFmtId="41" fontId="26" fillId="0" borderId="2" xfId="0" quotePrefix="1" applyNumberFormat="1" applyFont="1" applyBorder="1" applyAlignment="1"/>
    <xf numFmtId="41" fontId="26" fillId="0" borderId="2" xfId="0" applyNumberFormat="1" applyFont="1" applyBorder="1" applyAlignment="1"/>
    <xf numFmtId="42" fontId="40" fillId="0" borderId="10" xfId="0" applyNumberFormat="1" applyFont="1" applyBorder="1" applyAlignment="1">
      <alignment horizontal="right"/>
    </xf>
    <xf numFmtId="42" fontId="40" fillId="0" borderId="20" xfId="0" applyNumberFormat="1" applyFont="1" applyBorder="1" applyAlignment="1">
      <alignment horizontal="right"/>
    </xf>
    <xf numFmtId="41" fontId="40" fillId="0" borderId="0" xfId="0" applyNumberFormat="1" applyFont="1" applyAlignment="1">
      <alignment horizontal="right"/>
    </xf>
    <xf numFmtId="41" fontId="26" fillId="0" borderId="6" xfId="0" applyNumberFormat="1" applyFont="1" applyBorder="1" applyAlignment="1"/>
    <xf numFmtId="41" fontId="40" fillId="0" borderId="6" xfId="0" applyNumberFormat="1" applyFont="1" applyBorder="1" applyAlignment="1"/>
    <xf numFmtId="0" fontId="26" fillId="0" borderId="0" xfId="60072" applyNumberFormat="1" applyFont="1" applyAlignment="1"/>
    <xf numFmtId="41" fontId="26" fillId="0" borderId="0" xfId="60072" applyNumberFormat="1" applyFont="1" applyAlignment="1"/>
    <xf numFmtId="41" fontId="70" fillId="0" borderId="0" xfId="0" applyNumberFormat="1" applyFont="1" applyAlignment="1"/>
    <xf numFmtId="41" fontId="25" fillId="0" borderId="0" xfId="0" applyNumberFormat="1" applyFont="1"/>
    <xf numFmtId="0" fontId="40" fillId="0" borderId="0" xfId="0" applyNumberFormat="1" applyFont="1" applyBorder="1" applyAlignment="1">
      <alignment horizontal="centerContinuous"/>
    </xf>
    <xf numFmtId="42" fontId="40" fillId="0" borderId="21" xfId="0" applyNumberFormat="1" applyFont="1" applyBorder="1" applyAlignment="1">
      <alignment horizontal="right"/>
    </xf>
    <xf numFmtId="3" fontId="40" fillId="0" borderId="6" xfId="0" applyNumberFormat="1" applyFont="1" applyBorder="1" applyAlignment="1"/>
    <xf numFmtId="3" fontId="26" fillId="0" borderId="0" xfId="0" quotePrefix="1" applyNumberFormat="1" applyFont="1" applyAlignment="1">
      <alignment horizontal="center"/>
    </xf>
    <xf numFmtId="3" fontId="8" fillId="0" borderId="0" xfId="0" applyNumberFormat="1" applyFont="1" applyBorder="1" applyAlignment="1"/>
    <xf numFmtId="3" fontId="26" fillId="0" borderId="0" xfId="0" quotePrefix="1" applyNumberFormat="1" applyFont="1" applyAlignment="1"/>
    <xf numFmtId="3" fontId="26" fillId="0" borderId="0" xfId="0" applyNumberFormat="1" applyFont="1" applyAlignment="1">
      <alignment horizontal="right"/>
    </xf>
    <xf numFmtId="3" fontId="20" fillId="0" borderId="0" xfId="0" quotePrefix="1" applyNumberFormat="1" applyFont="1" applyAlignment="1">
      <alignment horizontal="left"/>
    </xf>
    <xf numFmtId="3" fontId="20" fillId="0" borderId="0" xfId="0" applyNumberFormat="1" applyFont="1" applyAlignment="1">
      <alignment horizontal="right"/>
    </xf>
    <xf numFmtId="42" fontId="5" fillId="0" borderId="0" xfId="0" applyNumberFormat="1" applyFont="1"/>
    <xf numFmtId="41" fontId="5" fillId="0" borderId="2" xfId="0" applyNumberFormat="1" applyFont="1" applyBorder="1"/>
    <xf numFmtId="42" fontId="19" fillId="0" borderId="10" xfId="0" applyNumberFormat="1" applyFont="1" applyBorder="1"/>
    <xf numFmtId="3" fontId="0" fillId="0" borderId="0" xfId="0" applyNumberFormat="1" applyBorder="1"/>
    <xf numFmtId="41" fontId="0" fillId="0" borderId="0" xfId="0" applyNumberFormat="1"/>
    <xf numFmtId="42" fontId="0" fillId="0" borderId="0" xfId="0" applyNumberFormat="1"/>
    <xf numFmtId="41" fontId="0" fillId="0" borderId="2" xfId="0" applyNumberFormat="1" applyBorder="1"/>
    <xf numFmtId="42" fontId="19" fillId="0" borderId="10" xfId="0" quotePrefix="1" applyNumberFormat="1" applyFont="1" applyBorder="1" applyAlignment="1"/>
    <xf numFmtId="41" fontId="0" fillId="0" borderId="0" xfId="0" applyNumberFormat="1" applyBorder="1"/>
    <xf numFmtId="0" fontId="0" fillId="0" borderId="0" xfId="0" applyBorder="1"/>
    <xf numFmtId="0" fontId="8" fillId="0" borderId="0" xfId="0" applyFont="1"/>
    <xf numFmtId="3" fontId="92" fillId="0" borderId="0" xfId="0" quotePrefix="1" applyNumberFormat="1" applyFont="1" applyAlignment="1">
      <alignment horizontal="left"/>
    </xf>
    <xf numFmtId="3" fontId="92" fillId="0" borderId="0" xfId="0" applyNumberFormat="1" applyFont="1" applyAlignment="1"/>
    <xf numFmtId="3" fontId="92" fillId="0" borderId="0" xfId="0" quotePrefix="1" applyNumberFormat="1" applyFont="1" applyFill="1" applyBorder="1" applyAlignment="1">
      <alignment horizontal="left"/>
    </xf>
    <xf numFmtId="0" fontId="7" fillId="0" borderId="0" xfId="0" applyFont="1"/>
    <xf numFmtId="3" fontId="46" fillId="0" borderId="0" xfId="0" applyNumberFormat="1" applyFont="1" applyAlignment="1">
      <alignment horizontal="right"/>
    </xf>
    <xf numFmtId="41" fontId="7" fillId="0" borderId="0" xfId="0" applyNumberFormat="1" applyFont="1" applyBorder="1"/>
    <xf numFmtId="49" fontId="92" fillId="0" borderId="0" xfId="0" applyNumberFormat="1" applyFont="1" applyFill="1" applyBorder="1" applyAlignment="1"/>
    <xf numFmtId="3" fontId="46" fillId="0" borderId="0" xfId="0" quotePrefix="1" applyNumberFormat="1" applyFont="1" applyAlignment="1">
      <alignment horizontal="left"/>
    </xf>
    <xf numFmtId="41" fontId="46" fillId="0" borderId="0" xfId="0" applyNumberFormat="1" applyFont="1" applyAlignment="1"/>
    <xf numFmtId="0" fontId="8" fillId="0" borderId="0" xfId="0" quotePrefix="1" applyFont="1" applyAlignment="1">
      <alignment horizontal="left"/>
    </xf>
    <xf numFmtId="3" fontId="46" fillId="0" borderId="0" xfId="0" applyNumberFormat="1" applyFont="1" applyAlignment="1"/>
    <xf numFmtId="42" fontId="46" fillId="0" borderId="0" xfId="0" applyNumberFormat="1" applyFont="1" applyAlignment="1"/>
    <xf numFmtId="41" fontId="46" fillId="0" borderId="0" xfId="0" applyNumberFormat="1" applyFont="1" applyBorder="1" applyAlignment="1"/>
    <xf numFmtId="0" fontId="8" fillId="0" borderId="0" xfId="0" applyFont="1" applyBorder="1"/>
    <xf numFmtId="41" fontId="8" fillId="0" borderId="0" xfId="0" quotePrefix="1" applyNumberFormat="1" applyFont="1" applyBorder="1" applyAlignment="1"/>
    <xf numFmtId="3" fontId="92" fillId="0" borderId="0" xfId="0" applyNumberFormat="1" applyFont="1" applyFill="1" applyBorder="1" applyAlignment="1">
      <alignment horizontal="left"/>
    </xf>
    <xf numFmtId="41" fontId="7" fillId="0" borderId="3" xfId="0" applyNumberFormat="1" applyFont="1" applyBorder="1"/>
    <xf numFmtId="3" fontId="92" fillId="0" borderId="0" xfId="0" applyNumberFormat="1" applyFont="1" applyAlignment="1">
      <alignment horizontal="right"/>
    </xf>
    <xf numFmtId="42" fontId="7" fillId="0" borderId="10" xfId="0" applyNumberFormat="1" applyFont="1" applyBorder="1"/>
    <xf numFmtId="0" fontId="19" fillId="0" borderId="0" xfId="0" applyFont="1" applyAlignment="1">
      <alignment horizontal="right"/>
    </xf>
    <xf numFmtId="0" fontId="7" fillId="0" borderId="0" xfId="0" quotePrefix="1" applyFont="1" applyAlignment="1">
      <alignment horizontal="left"/>
    </xf>
    <xf numFmtId="0" fontId="8" fillId="0" borderId="0" xfId="0" applyFont="1" applyAlignment="1">
      <alignment horizontal="right"/>
    </xf>
    <xf numFmtId="42" fontId="8" fillId="0" borderId="0" xfId="0" applyNumberFormat="1" applyFont="1"/>
    <xf numFmtId="41" fontId="8" fillId="0" borderId="0" xfId="0" applyNumberFormat="1" applyFont="1"/>
    <xf numFmtId="41" fontId="8" fillId="0" borderId="2" xfId="0" applyNumberFormat="1" applyFont="1" applyBorder="1"/>
    <xf numFmtId="41" fontId="8" fillId="0" borderId="0" xfId="0" applyNumberFormat="1" applyFont="1" applyBorder="1"/>
    <xf numFmtId="0" fontId="10" fillId="0" borderId="0" xfId="0" quotePrefix="1" applyNumberFormat="1" applyFont="1" applyAlignment="1">
      <alignment horizontal="left"/>
    </xf>
    <xf numFmtId="167" fontId="5" fillId="0" borderId="0" xfId="0" applyNumberFormat="1" applyFont="1" applyAlignment="1"/>
    <xf numFmtId="178" fontId="5" fillId="0" borderId="0" xfId="0" applyNumberFormat="1" applyFont="1" applyAlignment="1"/>
    <xf numFmtId="177" fontId="5" fillId="0" borderId="0" xfId="0" applyNumberFormat="1" applyFont="1" applyAlignment="1"/>
    <xf numFmtId="174" fontId="5" fillId="0" borderId="0" xfId="0" applyNumberFormat="1" applyFont="1" applyAlignment="1"/>
    <xf numFmtId="181" fontId="5" fillId="0" borderId="0" xfId="0" applyNumberFormat="1" applyFont="1" applyAlignment="1"/>
    <xf numFmtId="182" fontId="5" fillId="0" borderId="0" xfId="0" applyNumberFormat="1" applyFont="1" applyAlignment="1"/>
    <xf numFmtId="181" fontId="0" fillId="0" borderId="0" xfId="0" quotePrefix="1" applyNumberFormat="1" applyAlignment="1"/>
    <xf numFmtId="0" fontId="5" fillId="0" borderId="0" xfId="0" applyNumberFormat="1" applyFont="1" applyAlignment="1">
      <alignment horizontal="center"/>
    </xf>
    <xf numFmtId="181" fontId="0" fillId="0" borderId="0" xfId="0" quotePrefix="1" applyNumberFormat="1" applyAlignment="1">
      <alignment horizontal="center"/>
    </xf>
    <xf numFmtId="181" fontId="5" fillId="0" borderId="0" xfId="0" quotePrefix="1" applyNumberFormat="1" applyFont="1" applyAlignment="1">
      <alignment horizontal="center"/>
    </xf>
    <xf numFmtId="0" fontId="19" fillId="0" borderId="0" xfId="0" applyNumberFormat="1" applyFont="1" applyAlignment="1" applyProtection="1">
      <alignment horizontal="centerContinuous"/>
      <protection locked="0"/>
    </xf>
    <xf numFmtId="0" fontId="5" fillId="0" borderId="0" xfId="0" applyNumberFormat="1" applyFont="1" applyAlignment="1">
      <alignment horizontal="centerContinuous"/>
    </xf>
    <xf numFmtId="167" fontId="0" fillId="0" borderId="0" xfId="0" applyNumberFormat="1" applyAlignment="1"/>
    <xf numFmtId="167" fontId="0" fillId="0" borderId="0" xfId="0" applyNumberFormat="1"/>
    <xf numFmtId="183" fontId="5" fillId="0" borderId="0" xfId="0" applyNumberFormat="1" applyFont="1" applyAlignment="1"/>
    <xf numFmtId="184" fontId="5" fillId="0" borderId="0" xfId="0" applyNumberFormat="1" applyFont="1" applyAlignment="1"/>
    <xf numFmtId="174" fontId="0" fillId="0" borderId="0" xfId="0" applyNumberFormat="1" applyAlignment="1"/>
    <xf numFmtId="177" fontId="0" fillId="0" borderId="0" xfId="0" applyNumberFormat="1"/>
    <xf numFmtId="177" fontId="0" fillId="0" borderId="0" xfId="0" applyNumberFormat="1" applyAlignment="1"/>
    <xf numFmtId="0" fontId="5" fillId="0" borderId="0" xfId="0" quotePrefix="1" applyFont="1" applyAlignment="1">
      <alignment horizontal="left"/>
    </xf>
    <xf numFmtId="0" fontId="19" fillId="0" borderId="0" xfId="0" applyFont="1" applyAlignment="1"/>
    <xf numFmtId="0" fontId="39" fillId="0" borderId="0" xfId="60074" applyNumberFormat="1" applyFont="1" applyAlignment="1"/>
    <xf numFmtId="0" fontId="5" fillId="0" borderId="0" xfId="60074" applyNumberFormat="1" applyFont="1" applyAlignment="1"/>
    <xf numFmtId="4" fontId="5" fillId="0" borderId="0" xfId="60074" applyNumberFormat="1" applyFont="1" applyAlignment="1"/>
    <xf numFmtId="4" fontId="9" fillId="0" borderId="0" xfId="60074" applyNumberFormat="1"/>
    <xf numFmtId="4" fontId="9" fillId="0" borderId="0" xfId="60074" applyNumberFormat="1" applyFont="1" applyAlignment="1" applyProtection="1">
      <protection locked="0"/>
    </xf>
    <xf numFmtId="0" fontId="10" fillId="0" borderId="0" xfId="60074" applyNumberFormat="1" applyFont="1" applyAlignment="1">
      <alignment horizontal="right"/>
    </xf>
    <xf numFmtId="0" fontId="39" fillId="0" borderId="0" xfId="60074" quotePrefix="1" applyNumberFormat="1" applyFont="1" applyAlignment="1">
      <alignment horizontal="left"/>
    </xf>
    <xf numFmtId="4" fontId="19" fillId="0" borderId="0" xfId="60074" applyNumberFormat="1" applyFont="1" applyAlignment="1"/>
    <xf numFmtId="4" fontId="19" fillId="0" borderId="0" xfId="60074" applyNumberFormat="1" applyFont="1" applyAlignment="1">
      <alignment horizontal="center"/>
    </xf>
    <xf numFmtId="4" fontId="19" fillId="0" borderId="0" xfId="60074" quotePrefix="1" applyNumberFormat="1" applyFont="1" applyAlignment="1">
      <alignment horizontal="center"/>
    </xf>
    <xf numFmtId="0" fontId="9" fillId="0" borderId="0" xfId="60074" applyNumberFormat="1"/>
    <xf numFmtId="4" fontId="64" fillId="0" borderId="0" xfId="60074" applyNumberFormat="1" applyFont="1" applyAlignment="1">
      <alignment horizontal="center"/>
    </xf>
    <xf numFmtId="4" fontId="19" fillId="0" borderId="0" xfId="60074" applyNumberFormat="1" applyFont="1" applyAlignment="1" applyProtection="1">
      <alignment horizontal="center"/>
      <protection locked="0"/>
    </xf>
    <xf numFmtId="4" fontId="19" fillId="0" borderId="3" xfId="60074" applyNumberFormat="1" applyFont="1" applyBorder="1" applyAlignment="1" applyProtection="1">
      <alignment horizontal="center"/>
      <protection locked="0"/>
    </xf>
    <xf numFmtId="0" fontId="5" fillId="0" borderId="4" xfId="60074" applyNumberFormat="1" applyFont="1" applyBorder="1" applyAlignment="1"/>
    <xf numFmtId="4" fontId="5" fillId="0" borderId="0" xfId="60074" quotePrefix="1" applyNumberFormat="1" applyFont="1" applyAlignment="1">
      <alignment horizontal="left"/>
    </xf>
    <xf numFmtId="3" fontId="5" fillId="0" borderId="0" xfId="60074" applyFont="1" applyAlignment="1">
      <alignment horizontal="right"/>
    </xf>
    <xf numFmtId="42" fontId="5" fillId="0" borderId="0" xfId="60074" applyNumberFormat="1" applyFont="1" applyAlignment="1">
      <alignment horizontal="right"/>
    </xf>
    <xf numFmtId="42" fontId="5" fillId="0" borderId="0" xfId="60074" applyNumberFormat="1" applyFont="1" applyAlignment="1"/>
    <xf numFmtId="3" fontId="9" fillId="0" borderId="0" xfId="60074"/>
    <xf numFmtId="41" fontId="5" fillId="0" borderId="0" xfId="60074" applyNumberFormat="1" applyFont="1" applyAlignment="1"/>
    <xf numFmtId="41" fontId="9" fillId="0" borderId="0" xfId="60074" applyNumberFormat="1"/>
    <xf numFmtId="41" fontId="9" fillId="0" borderId="0" xfId="60074" applyNumberFormat="1" applyAlignment="1">
      <alignment horizontal="right"/>
    </xf>
    <xf numFmtId="41" fontId="5" fillId="0" borderId="0" xfId="60074" quotePrefix="1" applyNumberFormat="1" applyFont="1" applyAlignment="1">
      <alignment horizontal="center"/>
    </xf>
    <xf numFmtId="41" fontId="5" fillId="0" borderId="0" xfId="60074" applyNumberFormat="1" applyFont="1" applyAlignment="1">
      <alignment horizontal="right"/>
    </xf>
    <xf numFmtId="41" fontId="5" fillId="0" borderId="0" xfId="60074" applyNumberFormat="1" applyFont="1"/>
    <xf numFmtId="4" fontId="19" fillId="0" borderId="0" xfId="60074" applyNumberFormat="1" applyFont="1" applyAlignment="1">
      <alignment horizontal="right"/>
    </xf>
    <xf numFmtId="42" fontId="69" fillId="0" borderId="14" xfId="60074" applyNumberFormat="1" applyFont="1" applyBorder="1" applyAlignment="1"/>
    <xf numFmtId="42" fontId="19" fillId="0" borderId="0" xfId="60074" applyNumberFormat="1" applyFont="1" applyAlignment="1">
      <alignment horizontal="right"/>
    </xf>
    <xf numFmtId="42" fontId="19" fillId="0" borderId="0" xfId="60074" applyNumberFormat="1" applyFont="1" applyBorder="1" applyAlignment="1">
      <alignment horizontal="right"/>
    </xf>
    <xf numFmtId="3" fontId="9" fillId="0" borderId="0" xfId="60074" applyAlignment="1"/>
    <xf numFmtId="3" fontId="5" fillId="0" borderId="0" xfId="60074" applyFont="1" applyBorder="1" applyAlignment="1"/>
    <xf numFmtId="4" fontId="5" fillId="0" borderId="0" xfId="60074" applyNumberFormat="1" applyFont="1" applyBorder="1" applyAlignment="1"/>
    <xf numFmtId="3" fontId="9" fillId="0" borderId="0" xfId="60074" applyBorder="1"/>
    <xf numFmtId="0" fontId="9" fillId="0" borderId="0" xfId="60074" applyNumberFormat="1" applyBorder="1"/>
    <xf numFmtId="0" fontId="19" fillId="0" borderId="0" xfId="60074" applyNumberFormat="1" applyFont="1" applyAlignment="1">
      <alignment horizontal="left"/>
    </xf>
    <xf numFmtId="3" fontId="5" fillId="0" borderId="0" xfId="60074" applyFont="1" applyAlignment="1"/>
    <xf numFmtId="4" fontId="8" fillId="0" borderId="0" xfId="0" applyNumberFormat="1" applyFont="1" applyAlignment="1"/>
    <xf numFmtId="4" fontId="10" fillId="0" borderId="0" xfId="0" quotePrefix="1" applyNumberFormat="1" applyFont="1" applyAlignment="1">
      <alignment horizontal="right"/>
    </xf>
    <xf numFmtId="43" fontId="34" fillId="0" borderId="0" xfId="0" applyNumberFormat="1" applyFont="1" applyBorder="1" applyAlignment="1"/>
    <xf numFmtId="0" fontId="34" fillId="0" borderId="0" xfId="0" applyNumberFormat="1" applyFont="1" applyBorder="1" applyAlignment="1">
      <alignment horizontal="right"/>
    </xf>
    <xf numFmtId="44" fontId="34" fillId="0" borderId="0" xfId="0" applyNumberFormat="1" applyFont="1" applyBorder="1" applyAlignment="1"/>
    <xf numFmtId="44" fontId="34" fillId="0" borderId="0" xfId="0" applyNumberFormat="1" applyFont="1" applyAlignment="1"/>
    <xf numFmtId="43" fontId="34" fillId="0" borderId="0" xfId="0" applyNumberFormat="1" applyFont="1" applyAlignment="1"/>
    <xf numFmtId="43" fontId="9" fillId="0" borderId="0" xfId="0" applyNumberFormat="1" applyFont="1" applyAlignment="1"/>
    <xf numFmtId="43" fontId="34" fillId="0" borderId="0" xfId="0" applyNumberFormat="1" applyFont="1" applyBorder="1" applyAlignment="1">
      <alignment horizontal="center"/>
    </xf>
    <xf numFmtId="43" fontId="9" fillId="0" borderId="0" xfId="0" applyNumberFormat="1" applyFont="1" applyBorder="1" applyAlignment="1"/>
    <xf numFmtId="43" fontId="34" fillId="0" borderId="2" xfId="0" applyNumberFormat="1" applyFont="1" applyBorder="1" applyAlignment="1"/>
    <xf numFmtId="43" fontId="34" fillId="0" borderId="2" xfId="0" applyNumberFormat="1" applyFont="1" applyBorder="1" applyAlignment="1">
      <alignment horizontal="right"/>
    </xf>
    <xf numFmtId="43" fontId="34" fillId="0" borderId="2" xfId="0" applyNumberFormat="1" applyFont="1" applyBorder="1" applyAlignment="1">
      <alignment horizontal="center"/>
    </xf>
    <xf numFmtId="0" fontId="7" fillId="0" borderId="0" xfId="0" applyNumberFormat="1" applyFont="1" applyAlignment="1">
      <alignment horizontal="right"/>
    </xf>
    <xf numFmtId="10" fontId="72" fillId="0" borderId="0" xfId="0" applyNumberFormat="1" applyFont="1" applyBorder="1" applyAlignment="1"/>
    <xf numFmtId="0" fontId="72" fillId="0" borderId="0" xfId="0" quotePrefix="1" applyNumberFormat="1" applyFont="1" applyAlignment="1">
      <alignment horizontal="left"/>
    </xf>
    <xf numFmtId="0" fontId="5" fillId="0" borderId="0" xfId="0" quotePrefix="1" applyNumberFormat="1" applyFont="1" applyAlignment="1">
      <alignment horizontal="justify" vertical="top"/>
    </xf>
    <xf numFmtId="0" fontId="25" fillId="0" borderId="0" xfId="0" applyNumberFormat="1" applyFont="1" applyAlignment="1">
      <alignment vertical="top"/>
    </xf>
    <xf numFmtId="4" fontId="10" fillId="0" borderId="0" xfId="0" applyNumberFormat="1" applyFont="1" applyFill="1" applyAlignment="1">
      <alignment horizontal="left"/>
    </xf>
    <xf numFmtId="4" fontId="11" fillId="0" borderId="0" xfId="0" applyNumberFormat="1" applyFont="1" applyFill="1" applyAlignment="1"/>
    <xf numFmtId="4" fontId="11" fillId="0" borderId="0" xfId="0" applyNumberFormat="1" applyFont="1" applyFill="1"/>
    <xf numFmtId="4" fontId="10" fillId="0" borderId="0" xfId="0" applyNumberFormat="1" applyFont="1" applyFill="1" applyAlignment="1">
      <alignment horizontal="right"/>
    </xf>
    <xf numFmtId="4" fontId="5" fillId="0" borderId="0" xfId="0" applyNumberFormat="1" applyFont="1" applyFill="1" applyAlignment="1"/>
    <xf numFmtId="4" fontId="10" fillId="0" borderId="0" xfId="0" quotePrefix="1" applyNumberFormat="1" applyFont="1" applyFill="1" applyAlignment="1">
      <alignment horizontal="left"/>
    </xf>
    <xf numFmtId="4" fontId="16" fillId="0" borderId="0" xfId="0" applyNumberFormat="1" applyFont="1" applyFill="1" applyAlignment="1">
      <alignment horizontal="center"/>
    </xf>
    <xf numFmtId="4" fontId="5" fillId="0" borderId="0" xfId="0" applyNumberFormat="1" applyFont="1" applyFill="1"/>
    <xf numFmtId="4" fontId="5" fillId="0" borderId="0" xfId="0" applyNumberFormat="1" applyFont="1" applyFill="1" applyAlignment="1">
      <alignment horizontal="left"/>
    </xf>
    <xf numFmtId="4" fontId="19" fillId="0" borderId="0" xfId="0" applyNumberFormat="1" applyFont="1" applyFill="1" applyAlignment="1">
      <alignment horizontal="right"/>
    </xf>
    <xf numFmtId="4" fontId="64" fillId="0" borderId="0" xfId="0" applyNumberFormat="1" applyFont="1" applyFill="1" applyAlignment="1">
      <alignment horizontal="center"/>
    </xf>
    <xf numFmtId="4" fontId="64" fillId="0" borderId="0" xfId="0" applyNumberFormat="1" applyFont="1" applyFill="1" applyAlignment="1">
      <alignment horizontal="right"/>
    </xf>
    <xf numFmtId="4" fontId="5" fillId="0" borderId="0" xfId="0" applyNumberFormat="1" applyFont="1" applyFill="1" applyAlignment="1">
      <alignment horizontal="center"/>
    </xf>
    <xf numFmtId="4" fontId="19" fillId="0" borderId="0" xfId="0" quotePrefix="1" applyNumberFormat="1" applyFont="1" applyFill="1" applyAlignment="1">
      <alignment horizontal="left"/>
    </xf>
    <xf numFmtId="4" fontId="19" fillId="0" borderId="0" xfId="0" applyNumberFormat="1" applyFont="1" applyFill="1" applyAlignment="1">
      <alignment horizontal="left"/>
    </xf>
    <xf numFmtId="185" fontId="19" fillId="0" borderId="0" xfId="0" applyNumberFormat="1" applyFont="1" applyFill="1" applyBorder="1" applyAlignment="1"/>
    <xf numFmtId="0" fontId="5" fillId="0" borderId="0" xfId="0" quotePrefix="1" applyNumberFormat="1" applyFont="1" applyFill="1" applyAlignment="1">
      <alignment horizontal="center"/>
    </xf>
    <xf numFmtId="44" fontId="5" fillId="0" borderId="0" xfId="0" applyNumberFormat="1" applyFont="1" applyFill="1" applyAlignment="1"/>
    <xf numFmtId="4" fontId="5" fillId="0" borderId="0" xfId="0" quotePrefix="1" applyNumberFormat="1" applyFont="1" applyFill="1" applyAlignment="1">
      <alignment horizontal="center"/>
    </xf>
    <xf numFmtId="49" fontId="5" fillId="0" borderId="0" xfId="0" applyNumberFormat="1" applyFont="1" applyFill="1" applyAlignment="1">
      <alignment horizontal="center"/>
    </xf>
    <xf numFmtId="4" fontId="5" fillId="0" borderId="0" xfId="0" quotePrefix="1" applyNumberFormat="1" applyFont="1" applyFill="1" applyAlignment="1">
      <alignment horizontal="left"/>
    </xf>
    <xf numFmtId="49" fontId="5" fillId="0" borderId="0" xfId="0" quotePrefix="1" applyNumberFormat="1" applyFont="1" applyFill="1" applyAlignment="1">
      <alignment horizontal="center"/>
    </xf>
    <xf numFmtId="49" fontId="5" fillId="0" borderId="0" xfId="0" applyNumberFormat="1" applyFont="1" applyFill="1" applyAlignment="1"/>
    <xf numFmtId="43" fontId="5" fillId="0" borderId="2" xfId="0" applyNumberFormat="1" applyFont="1" applyFill="1" applyBorder="1" applyAlignment="1"/>
    <xf numFmtId="44" fontId="19" fillId="0" borderId="9" xfId="0" applyNumberFormat="1" applyFont="1" applyFill="1" applyBorder="1"/>
    <xf numFmtId="4" fontId="5" fillId="0" borderId="0" xfId="0" applyNumberFormat="1" applyFont="1" applyFill="1" applyBorder="1" applyAlignment="1"/>
    <xf numFmtId="4" fontId="19" fillId="0" borderId="0" xfId="0" applyNumberFormat="1" applyFont="1" applyFill="1" applyBorder="1" applyAlignment="1">
      <alignment horizontal="right"/>
    </xf>
    <xf numFmtId="186" fontId="19" fillId="0" borderId="0" xfId="0" applyNumberFormat="1" applyFont="1" applyFill="1" applyBorder="1" applyAlignment="1">
      <alignment horizontal="right"/>
    </xf>
    <xf numFmtId="4" fontId="5" fillId="0" borderId="0" xfId="0" applyNumberFormat="1" applyFont="1" applyFill="1" applyBorder="1" applyAlignment="1">
      <alignment horizontal="left"/>
    </xf>
    <xf numFmtId="4" fontId="5" fillId="0" borderId="17" xfId="0" applyNumberFormat="1" applyFont="1" applyFill="1" applyBorder="1" applyAlignment="1"/>
    <xf numFmtId="44" fontId="19" fillId="0" borderId="9" xfId="0" applyNumberFormat="1" applyFont="1" applyFill="1" applyBorder="1" applyAlignment="1"/>
    <xf numFmtId="4" fontId="5" fillId="0" borderId="0" xfId="0" applyNumberFormat="1" applyFont="1" applyFill="1" applyBorder="1" applyAlignment="1">
      <alignment horizontal="center"/>
    </xf>
    <xf numFmtId="4" fontId="19" fillId="0" borderId="0" xfId="0" applyNumberFormat="1" applyFont="1" applyFill="1" applyAlignment="1"/>
    <xf numFmtId="4" fontId="5" fillId="0" borderId="0" xfId="0" applyNumberFormat="1" applyFont="1" applyFill="1" applyAlignment="1">
      <alignment horizontal="right"/>
    </xf>
    <xf numFmtId="49" fontId="19" fillId="0" borderId="0" xfId="0" applyNumberFormat="1" applyFont="1" applyFill="1" applyAlignment="1">
      <alignment horizontal="left"/>
    </xf>
    <xf numFmtId="3" fontId="5" fillId="0" borderId="0" xfId="0" applyNumberFormat="1" applyFont="1" applyFill="1"/>
    <xf numFmtId="4" fontId="5" fillId="0" borderId="0" xfId="0" applyNumberFormat="1" applyFont="1" applyFill="1" applyAlignment="1">
      <alignment horizontal="center" vertical="top"/>
    </xf>
    <xf numFmtId="0" fontId="5" fillId="0" borderId="0" xfId="0" applyNumberFormat="1" applyFont="1" applyFill="1" applyAlignment="1">
      <alignment horizontal="center" vertical="center"/>
    </xf>
    <xf numFmtId="4" fontId="5" fillId="0" borderId="0" xfId="0" applyNumberFormat="1" applyFont="1" applyFill="1" applyAlignment="1">
      <alignment vertical="center"/>
    </xf>
    <xf numFmtId="185" fontId="5" fillId="0" borderId="4" xfId="0" applyNumberFormat="1" applyFont="1" applyFill="1" applyBorder="1" applyAlignment="1">
      <alignment horizontal="right"/>
    </xf>
    <xf numFmtId="44" fontId="19" fillId="0" borderId="9" xfId="0" applyNumberFormat="1" applyFont="1" applyFill="1" applyBorder="1" applyAlignment="1">
      <alignment horizontal="right"/>
    </xf>
    <xf numFmtId="4" fontId="19" fillId="0" borderId="0" xfId="0" quotePrefix="1" applyNumberFormat="1" applyFont="1" applyFill="1" applyBorder="1" applyAlignment="1">
      <alignment horizontal="left"/>
    </xf>
    <xf numFmtId="44" fontId="5" fillId="0" borderId="0" xfId="0" applyNumberFormat="1" applyFont="1" applyFill="1" applyBorder="1" applyAlignment="1"/>
    <xf numFmtId="4" fontId="5" fillId="0" borderId="0" xfId="0" quotePrefix="1" applyNumberFormat="1" applyFont="1" applyFill="1" applyBorder="1" applyAlignment="1">
      <alignment horizontal="center"/>
    </xf>
    <xf numFmtId="185" fontId="5" fillId="0" borderId="0" xfId="0" applyNumberFormat="1" applyFont="1" applyFill="1" applyBorder="1" applyAlignment="1">
      <alignment horizontal="right"/>
    </xf>
    <xf numFmtId="4" fontId="19" fillId="0" borderId="0" xfId="0" quotePrefix="1" applyNumberFormat="1" applyFont="1" applyFill="1" applyBorder="1" applyAlignment="1">
      <alignment horizontal="right"/>
    </xf>
    <xf numFmtId="43" fontId="11" fillId="0" borderId="0" xfId="0" applyNumberFormat="1" applyFont="1" applyFill="1"/>
    <xf numFmtId="4" fontId="5" fillId="0" borderId="0" xfId="0" applyNumberFormat="1" applyFont="1" applyFill="1" applyAlignment="1">
      <alignment horizontal="center" vertical="center"/>
    </xf>
    <xf numFmtId="0" fontId="5" fillId="0" borderId="0" xfId="0" applyNumberFormat="1" applyFont="1" applyFill="1" applyAlignment="1">
      <alignment horizontal="center" vertical="top"/>
    </xf>
    <xf numFmtId="4" fontId="5" fillId="0" borderId="0" xfId="0" applyNumberFormat="1" applyFont="1" applyFill="1" applyAlignment="1">
      <alignment vertical="top"/>
    </xf>
    <xf numFmtId="175" fontId="19" fillId="0" borderId="0" xfId="0" applyNumberFormat="1" applyFont="1" applyFill="1" applyBorder="1" applyAlignment="1"/>
    <xf numFmtId="186" fontId="19" fillId="0" borderId="9" xfId="0" applyNumberFormat="1" applyFont="1" applyFill="1" applyBorder="1" applyAlignment="1"/>
    <xf numFmtId="0" fontId="25" fillId="0" borderId="0" xfId="0" applyNumberFormat="1" applyFont="1" applyFill="1" applyAlignment="1">
      <alignment vertical="top"/>
    </xf>
    <xf numFmtId="0" fontId="5" fillId="0" borderId="0" xfId="0" quotePrefix="1" applyNumberFormat="1" applyFont="1" applyAlignment="1">
      <alignment horizontal="justify" vertical="top" wrapText="1"/>
    </xf>
    <xf numFmtId="0" fontId="5" fillId="0" borderId="0" xfId="0" applyFont="1" applyAlignment="1"/>
    <xf numFmtId="0" fontId="9" fillId="0" borderId="0" xfId="0" applyNumberFormat="1" applyFont="1" applyFill="1" applyAlignment="1"/>
    <xf numFmtId="3" fontId="5" fillId="0" borderId="0" xfId="0" quotePrefix="1" applyNumberFormat="1" applyFont="1" applyFill="1" applyAlignment="1">
      <alignment horizontal="center"/>
    </xf>
    <xf numFmtId="4" fontId="5" fillId="0" borderId="0" xfId="0" applyNumberFormat="1" applyFont="1" applyFill="1" applyBorder="1"/>
    <xf numFmtId="0" fontId="35" fillId="0" borderId="0" xfId="36083" applyFill="1"/>
    <xf numFmtId="0" fontId="5" fillId="0" borderId="0" xfId="36083" applyFont="1" applyFill="1"/>
    <xf numFmtId="0" fontId="95" fillId="0" borderId="0" xfId="36083" applyFont="1" applyFill="1" applyAlignment="1">
      <alignment horizontal="center"/>
    </xf>
    <xf numFmtId="0" fontId="35" fillId="0" borderId="0" xfId="36083" applyFill="1" applyAlignment="1">
      <alignment horizontal="center"/>
    </xf>
    <xf numFmtId="0" fontId="35" fillId="0" borderId="0" xfId="36083" applyFont="1" applyFill="1"/>
    <xf numFmtId="42" fontId="5" fillId="0" borderId="0" xfId="20" applyNumberFormat="1" applyFont="1" applyFill="1"/>
    <xf numFmtId="42" fontId="5" fillId="0" borderId="0" xfId="20" quotePrefix="1" applyNumberFormat="1" applyFont="1" applyFill="1" applyAlignment="1">
      <alignment horizontal="center"/>
    </xf>
    <xf numFmtId="41" fontId="5" fillId="0" borderId="0" xfId="20" quotePrefix="1" applyNumberFormat="1" applyFont="1" applyFill="1" applyAlignment="1">
      <alignment horizontal="center"/>
    </xf>
    <xf numFmtId="43" fontId="5" fillId="0" borderId="0" xfId="36083" applyNumberFormat="1" applyFont="1" applyFill="1"/>
    <xf numFmtId="41" fontId="5" fillId="0" borderId="0" xfId="20" applyNumberFormat="1" applyFont="1" applyFill="1"/>
    <xf numFmtId="41" fontId="5" fillId="0" borderId="0" xfId="20" quotePrefix="1" applyNumberFormat="1" applyFont="1" applyFill="1" applyBorder="1" applyAlignment="1">
      <alignment horizontal="center"/>
    </xf>
    <xf numFmtId="0" fontId="35" fillId="0" borderId="0" xfId="36083" applyFill="1" applyBorder="1"/>
    <xf numFmtId="37" fontId="5" fillId="0" borderId="0" xfId="36083" applyNumberFormat="1" applyFont="1" applyFill="1"/>
    <xf numFmtId="0" fontId="5" fillId="0" borderId="0" xfId="36083" applyNumberFormat="1" applyFont="1" applyFill="1" applyAlignment="1">
      <alignment vertical="top"/>
    </xf>
    <xf numFmtId="0" fontId="35" fillId="0" borderId="0" xfId="36083" applyFont="1" applyFill="1" applyAlignment="1">
      <alignment vertical="top"/>
    </xf>
    <xf numFmtId="0" fontId="35" fillId="0" borderId="0" xfId="36083" applyFill="1" applyAlignment="1">
      <alignment vertical="top"/>
    </xf>
    <xf numFmtId="173" fontId="0" fillId="0" borderId="0" xfId="59991" applyNumberFormat="1" applyFont="1" applyFill="1" applyAlignment="1">
      <alignment vertical="top"/>
    </xf>
    <xf numFmtId="0" fontId="5" fillId="0" borderId="0" xfId="36083" applyNumberFormat="1" applyFont="1" applyFill="1"/>
    <xf numFmtId="42" fontId="5" fillId="0" borderId="0" xfId="36083" applyNumberFormat="1" applyFont="1" applyFill="1"/>
    <xf numFmtId="37" fontId="11" fillId="0" borderId="0" xfId="0" applyNumberFormat="1" applyFont="1" applyAlignment="1" applyProtection="1"/>
    <xf numFmtId="42" fontId="21" fillId="0" borderId="0" xfId="0" applyNumberFormat="1" applyFont="1" applyFill="1" applyAlignment="1" applyProtection="1"/>
    <xf numFmtId="42" fontId="20" fillId="0" borderId="0" xfId="0" applyNumberFormat="1" applyFont="1" applyFill="1" applyAlignment="1" applyProtection="1">
      <alignment horizontal="right"/>
    </xf>
    <xf numFmtId="42" fontId="20" fillId="0" borderId="0" xfId="0" applyNumberFormat="1" applyFont="1" applyAlignment="1" applyProtection="1">
      <alignment horizontal="right"/>
    </xf>
    <xf numFmtId="42" fontId="5" fillId="0" borderId="0" xfId="0" applyNumberFormat="1" applyFont="1" applyAlignment="1" applyProtection="1"/>
    <xf numFmtId="41" fontId="21" fillId="0" borderId="0" xfId="0" applyNumberFormat="1" applyFont="1" applyFill="1" applyAlignment="1" applyProtection="1"/>
    <xf numFmtId="41" fontId="21" fillId="0" borderId="2" xfId="0" applyNumberFormat="1" applyFont="1" applyFill="1" applyBorder="1" applyAlignment="1" applyProtection="1"/>
    <xf numFmtId="41" fontId="21" fillId="0" borderId="3" xfId="0" applyNumberFormat="1" applyFont="1" applyFill="1" applyBorder="1" applyAlignment="1" applyProtection="1"/>
    <xf numFmtId="37" fontId="20" fillId="0" borderId="0" xfId="0" applyNumberFormat="1" applyFont="1" applyAlignment="1" applyProtection="1"/>
    <xf numFmtId="37" fontId="20" fillId="0" borderId="4" xfId="0" applyNumberFormat="1" applyFont="1" applyBorder="1" applyAlignment="1" applyProtection="1"/>
    <xf numFmtId="37" fontId="19" fillId="0" borderId="0" xfId="0" applyNumberFormat="1" applyFont="1" applyAlignment="1" applyProtection="1"/>
    <xf numFmtId="37" fontId="19" fillId="0" borderId="4" xfId="0" applyNumberFormat="1" applyFont="1" applyBorder="1" applyAlignment="1" applyProtection="1"/>
    <xf numFmtId="37" fontId="20" fillId="0" borderId="0" xfId="0" applyNumberFormat="1" applyFont="1" applyBorder="1" applyAlignment="1" applyProtection="1"/>
    <xf numFmtId="37" fontId="19" fillId="0" borderId="0" xfId="0" applyNumberFormat="1" applyFont="1" applyBorder="1" applyAlignment="1" applyProtection="1"/>
    <xf numFmtId="41" fontId="20" fillId="0" borderId="2" xfId="0" applyNumberFormat="1" applyFont="1" applyFill="1" applyBorder="1" applyAlignment="1" applyProtection="1"/>
    <xf numFmtId="41" fontId="20" fillId="0" borderId="0" xfId="0" applyNumberFormat="1" applyFont="1" applyFill="1" applyBorder="1" applyAlignment="1" applyProtection="1"/>
    <xf numFmtId="41" fontId="21" fillId="0" borderId="0" xfId="0" applyNumberFormat="1" applyFont="1" applyFill="1" applyAlignment="1" applyProtection="1">
      <alignment horizontal="right"/>
    </xf>
    <xf numFmtId="41" fontId="5" fillId="0" borderId="0" xfId="0" applyNumberFormat="1" applyFont="1" applyAlignment="1" applyProtection="1"/>
    <xf numFmtId="42" fontId="20" fillId="0" borderId="0" xfId="0" applyNumberFormat="1" applyFont="1" applyAlignment="1" applyProtection="1"/>
    <xf numFmtId="44" fontId="20" fillId="0" borderId="0" xfId="0" applyNumberFormat="1" applyFont="1" applyAlignment="1" applyProtection="1">
      <alignment horizontal="right"/>
    </xf>
    <xf numFmtId="42" fontId="20" fillId="0" borderId="9" xfId="0" applyNumberFormat="1" applyFont="1" applyBorder="1" applyAlignment="1" applyProtection="1"/>
    <xf numFmtId="42" fontId="19" fillId="0" borderId="0" xfId="0" applyNumberFormat="1" applyFont="1" applyAlignment="1" applyProtection="1">
      <alignment horizontal="right"/>
    </xf>
    <xf numFmtId="41" fontId="21" fillId="0" borderId="0" xfId="0" applyNumberFormat="1" applyFont="1" applyAlignment="1" applyProtection="1"/>
    <xf numFmtId="41" fontId="5" fillId="0" borderId="3" xfId="0" applyNumberFormat="1" applyFont="1" applyBorder="1" applyAlignment="1" applyProtection="1"/>
    <xf numFmtId="41" fontId="5" fillId="0" borderId="0" xfId="0" applyNumberFormat="1" applyFont="1" applyFill="1" applyAlignment="1" applyProtection="1"/>
    <xf numFmtId="41" fontId="19" fillId="0" borderId="7" xfId="0" applyNumberFormat="1" applyFont="1" applyFill="1" applyBorder="1" applyAlignment="1" applyProtection="1"/>
    <xf numFmtId="41" fontId="20" fillId="0" borderId="0" xfId="0" applyNumberFormat="1" applyFont="1" applyFill="1" applyAlignment="1" applyProtection="1">
      <alignment horizontal="right"/>
    </xf>
    <xf numFmtId="41" fontId="20" fillId="0" borderId="0" xfId="0" applyNumberFormat="1" applyFont="1" applyAlignment="1" applyProtection="1">
      <alignment horizontal="right"/>
    </xf>
    <xf numFmtId="41" fontId="19" fillId="0" borderId="0" xfId="0" applyNumberFormat="1" applyFont="1" applyAlignment="1" applyProtection="1">
      <alignment horizontal="right"/>
    </xf>
    <xf numFmtId="41" fontId="19" fillId="0" borderId="7" xfId="0" applyNumberFormat="1" applyFont="1" applyBorder="1" applyAlignment="1" applyProtection="1"/>
    <xf numFmtId="41" fontId="21" fillId="0" borderId="4" xfId="0" applyNumberFormat="1" applyFont="1" applyFill="1" applyBorder="1" applyAlignment="1" applyProtection="1"/>
    <xf numFmtId="41" fontId="21" fillId="0" borderId="4" xfId="0" applyNumberFormat="1" applyFont="1" applyBorder="1" applyAlignment="1" applyProtection="1"/>
    <xf numFmtId="41" fontId="5" fillId="0" borderId="4" xfId="0" applyNumberFormat="1" applyFont="1" applyBorder="1" applyAlignment="1" applyProtection="1"/>
    <xf numFmtId="41" fontId="20" fillId="0" borderId="4" xfId="0" applyNumberFormat="1" applyFont="1" applyFill="1" applyBorder="1" applyAlignment="1" applyProtection="1"/>
    <xf numFmtId="41" fontId="20" fillId="0" borderId="0" xfId="0" applyNumberFormat="1" applyFont="1" applyFill="1" applyAlignment="1" applyProtection="1"/>
    <xf numFmtId="41" fontId="20" fillId="0" borderId="0" xfId="0" applyNumberFormat="1" applyFont="1" applyAlignment="1" applyProtection="1"/>
    <xf numFmtId="41" fontId="19" fillId="0" borderId="0" xfId="0" applyNumberFormat="1" applyFont="1" applyAlignment="1" applyProtection="1"/>
    <xf numFmtId="41" fontId="19" fillId="0" borderId="4" xfId="0" applyNumberFormat="1" applyFont="1" applyBorder="1" applyAlignment="1" applyProtection="1"/>
    <xf numFmtId="41" fontId="20" fillId="0" borderId="8" xfId="0" applyNumberFormat="1" applyFont="1" applyBorder="1" applyAlignment="1" applyProtection="1"/>
    <xf numFmtId="41" fontId="19" fillId="0" borderId="8" xfId="0" applyNumberFormat="1" applyFont="1" applyBorder="1" applyAlignment="1" applyProtection="1"/>
    <xf numFmtId="41" fontId="20" fillId="0" borderId="0" xfId="0" applyNumberFormat="1" applyFont="1" applyBorder="1" applyAlignment="1" applyProtection="1"/>
    <xf numFmtId="41" fontId="19" fillId="0" borderId="0" xfId="0" applyNumberFormat="1" applyFont="1" applyBorder="1" applyAlignment="1" applyProtection="1"/>
    <xf numFmtId="41" fontId="21" fillId="0" borderId="0" xfId="0" applyNumberFormat="1" applyFont="1" applyFill="1" applyBorder="1" applyAlignment="1" applyProtection="1"/>
    <xf numFmtId="41" fontId="19" fillId="0" borderId="2" xfId="0" applyNumberFormat="1" applyFont="1" applyBorder="1" applyAlignment="1" applyProtection="1"/>
    <xf numFmtId="41" fontId="21" fillId="0" borderId="0" xfId="0" applyNumberFormat="1" applyFont="1" applyFill="1" applyAlignment="1" applyProtection="1">
      <alignment horizontal="center"/>
    </xf>
    <xf numFmtId="41" fontId="20" fillId="0" borderId="0" xfId="0" quotePrefix="1" applyNumberFormat="1" applyFont="1" applyFill="1" applyBorder="1" applyAlignment="1" applyProtection="1">
      <alignment horizontal="right"/>
    </xf>
    <xf numFmtId="41" fontId="5" fillId="0" borderId="4" xfId="0" applyNumberFormat="1" applyFont="1" applyFill="1" applyBorder="1" applyAlignment="1" applyProtection="1"/>
    <xf numFmtId="41" fontId="20" fillId="0" borderId="4" xfId="0" quotePrefix="1" applyNumberFormat="1" applyFont="1" applyFill="1" applyBorder="1" applyAlignment="1" applyProtection="1">
      <alignment horizontal="right"/>
    </xf>
    <xf numFmtId="41" fontId="19" fillId="0" borderId="4" xfId="0" quotePrefix="1" applyNumberFormat="1" applyFont="1" applyFill="1" applyBorder="1" applyAlignment="1" applyProtection="1">
      <alignment horizontal="right"/>
    </xf>
    <xf numFmtId="42" fontId="8" fillId="0" borderId="0" xfId="0" applyNumberFormat="1" applyFont="1" applyAlignment="1" applyProtection="1"/>
    <xf numFmtId="41" fontId="8" fillId="0" borderId="0" xfId="0" quotePrefix="1" applyNumberFormat="1" applyFont="1" applyFill="1" applyAlignment="1" applyProtection="1">
      <alignment horizontal="center"/>
    </xf>
    <xf numFmtId="41" fontId="8" fillId="0" borderId="0" xfId="0" applyNumberFormat="1" applyFont="1" applyAlignment="1" applyProtection="1"/>
    <xf numFmtId="42" fontId="29" fillId="0" borderId="0" xfId="0" applyNumberFormat="1" applyFont="1" applyAlignment="1" applyProtection="1"/>
    <xf numFmtId="42" fontId="28" fillId="0" borderId="11" xfId="0" applyNumberFormat="1" applyFont="1" applyBorder="1" applyAlignment="1" applyProtection="1"/>
    <xf numFmtId="42" fontId="29" fillId="0" borderId="0" xfId="0" quotePrefix="1" applyNumberFormat="1" applyFont="1" applyAlignment="1" applyProtection="1">
      <alignment horizontal="center"/>
    </xf>
    <xf numFmtId="42" fontId="10" fillId="0" borderId="0" xfId="0" applyNumberFormat="1" applyFont="1" applyBorder="1" applyAlignment="1" applyProtection="1"/>
    <xf numFmtId="42" fontId="29" fillId="0" borderId="2" xfId="0" quotePrefix="1" applyNumberFormat="1" applyFont="1" applyBorder="1" applyAlignment="1" applyProtection="1">
      <alignment horizontal="center"/>
    </xf>
    <xf numFmtId="42" fontId="29" fillId="0" borderId="0" xfId="0" applyNumberFormat="1" applyFont="1" applyBorder="1" applyAlignment="1" applyProtection="1"/>
    <xf numFmtId="42" fontId="29" fillId="0" borderId="3" xfId="0" quotePrefix="1" applyNumberFormat="1" applyFont="1" applyBorder="1" applyAlignment="1" applyProtection="1">
      <alignment horizontal="right"/>
    </xf>
    <xf numFmtId="37" fontId="28" fillId="0" borderId="4" xfId="0" applyNumberFormat="1" applyFont="1" applyBorder="1" applyAlignment="1" applyProtection="1"/>
    <xf numFmtId="37" fontId="28" fillId="0" borderId="11" xfId="0" applyNumberFormat="1" applyFont="1" applyBorder="1" applyAlignment="1" applyProtection="1"/>
    <xf numFmtId="37" fontId="28" fillId="0" borderId="0" xfId="0" applyNumberFormat="1" applyFont="1" applyAlignment="1" applyProtection="1"/>
    <xf numFmtId="164" fontId="19" fillId="0" borderId="0" xfId="0" applyNumberFormat="1" applyFont="1" applyBorder="1" applyAlignment="1" applyProtection="1">
      <alignment horizontal="center"/>
    </xf>
    <xf numFmtId="37" fontId="28" fillId="0" borderId="0" xfId="0" applyNumberFormat="1" applyFont="1" applyBorder="1" applyAlignment="1" applyProtection="1"/>
    <xf numFmtId="41" fontId="28" fillId="0" borderId="0" xfId="0" applyNumberFormat="1" applyFont="1" applyAlignment="1" applyProtection="1"/>
    <xf numFmtId="41" fontId="28" fillId="0" borderId="11" xfId="0" applyNumberFormat="1" applyFont="1" applyBorder="1" applyAlignment="1" applyProtection="1"/>
    <xf numFmtId="41" fontId="19" fillId="0" borderId="0" xfId="0" applyNumberFormat="1" applyFont="1" applyBorder="1" applyAlignment="1" applyProtection="1">
      <alignment horizontal="center"/>
    </xf>
    <xf numFmtId="41" fontId="28" fillId="0" borderId="0" xfId="0" quotePrefix="1" applyNumberFormat="1" applyFont="1" applyAlignment="1" applyProtection="1">
      <alignment horizontal="center"/>
    </xf>
    <xf numFmtId="41" fontId="5" fillId="0" borderId="0" xfId="0" applyNumberFormat="1" applyFont="1" applyAlignment="1" applyProtection="1">
      <alignment horizontal="center"/>
    </xf>
    <xf numFmtId="41" fontId="28" fillId="0" borderId="11" xfId="0" quotePrefix="1" applyNumberFormat="1" applyFont="1" applyBorder="1" applyAlignment="1" applyProtection="1">
      <alignment horizontal="center"/>
    </xf>
    <xf numFmtId="41" fontId="28" fillId="0" borderId="2" xfId="0" quotePrefix="1" applyNumberFormat="1" applyFont="1" applyBorder="1" applyAlignment="1" applyProtection="1">
      <alignment horizontal="center"/>
    </xf>
    <xf numFmtId="41" fontId="29" fillId="0" borderId="4" xfId="0" applyNumberFormat="1" applyFont="1" applyBorder="1" applyAlignment="1" applyProtection="1"/>
    <xf numFmtId="41" fontId="29" fillId="0" borderId="8" xfId="0" applyNumberFormat="1" applyFont="1" applyBorder="1" applyAlignment="1" applyProtection="1"/>
    <xf numFmtId="41" fontId="29" fillId="0" borderId="0" xfId="0" applyNumberFormat="1" applyFont="1" applyBorder="1" applyAlignment="1" applyProtection="1"/>
    <xf numFmtId="41" fontId="28" fillId="0" borderId="4" xfId="0" applyNumberFormat="1" applyFont="1" applyBorder="1" applyAlignment="1" applyProtection="1"/>
    <xf numFmtId="41" fontId="28" fillId="0" borderId="0" xfId="0" applyNumberFormat="1" applyFont="1" applyBorder="1" applyAlignment="1" applyProtection="1"/>
    <xf numFmtId="41" fontId="28" fillId="0" borderId="0" xfId="0" quotePrefix="1" applyNumberFormat="1" applyFont="1" applyBorder="1" applyAlignment="1" applyProtection="1">
      <alignment horizontal="center"/>
    </xf>
    <xf numFmtId="41" fontId="29" fillId="0" borderId="3" xfId="0" applyNumberFormat="1" applyFont="1" applyBorder="1" applyAlignment="1" applyProtection="1"/>
    <xf numFmtId="41" fontId="29" fillId="0" borderId="0" xfId="0" quotePrefix="1" applyNumberFormat="1" applyFont="1" applyBorder="1" applyAlignment="1" applyProtection="1">
      <alignment horizontal="center"/>
    </xf>
    <xf numFmtId="37" fontId="28" fillId="0" borderId="0" xfId="0" quotePrefix="1" applyNumberFormat="1" applyFont="1" applyBorder="1" applyAlignment="1" applyProtection="1">
      <alignment horizontal="center"/>
    </xf>
    <xf numFmtId="42" fontId="29" fillId="0" borderId="9" xfId="0" applyNumberFormat="1" applyFont="1" applyBorder="1" applyAlignment="1" applyProtection="1"/>
    <xf numFmtId="42" fontId="29" fillId="0" borderId="11" xfId="0" applyNumberFormat="1" applyFont="1" applyBorder="1" applyAlignment="1" applyProtection="1"/>
    <xf numFmtId="42" fontId="10" fillId="0" borderId="0" xfId="0" applyNumberFormat="1" applyFont="1" applyAlignment="1" applyProtection="1"/>
    <xf numFmtId="42" fontId="29" fillId="0" borderId="12" xfId="0" applyNumberFormat="1" applyFont="1" applyBorder="1" applyAlignment="1" applyProtection="1"/>
    <xf numFmtId="42" fontId="29" fillId="0" borderId="3" xfId="0" quotePrefix="1" applyNumberFormat="1" applyFont="1" applyBorder="1" applyAlignment="1" applyProtection="1">
      <alignment horizontal="center"/>
    </xf>
    <xf numFmtId="42" fontId="29" fillId="0" borderId="0" xfId="0" quotePrefix="1" applyNumberFormat="1" applyFont="1" applyBorder="1" applyAlignment="1" applyProtection="1">
      <alignment horizontal="center"/>
    </xf>
    <xf numFmtId="42" fontId="29" fillId="0" borderId="2" xfId="0" applyNumberFormat="1" applyFont="1" applyBorder="1" applyAlignment="1" applyProtection="1"/>
    <xf numFmtId="37" fontId="28" fillId="0" borderId="12" xfId="0" applyNumberFormat="1" applyFont="1" applyBorder="1" applyAlignment="1" applyProtection="1"/>
    <xf numFmtId="164" fontId="11" fillId="0" borderId="0" xfId="0" applyNumberFormat="1" applyFont="1" applyAlignment="1" applyProtection="1"/>
    <xf numFmtId="164" fontId="12" fillId="0" borderId="0" xfId="0" applyNumberFormat="1" applyFont="1" applyAlignment="1" applyProtection="1"/>
    <xf numFmtId="164" fontId="12" fillId="0" borderId="12" xfId="0" applyNumberFormat="1" applyFont="1" applyBorder="1" applyAlignment="1" applyProtection="1"/>
    <xf numFmtId="41" fontId="28" fillId="0" borderId="12" xfId="0" applyNumberFormat="1" applyFont="1" applyBorder="1" applyAlignment="1" applyProtection="1"/>
    <xf numFmtId="41" fontId="11" fillId="0" borderId="0" xfId="0" applyNumberFormat="1" applyFont="1" applyAlignment="1" applyProtection="1"/>
    <xf numFmtId="41" fontId="12" fillId="0" borderId="0" xfId="0" applyNumberFormat="1" applyFont="1" applyAlignment="1" applyProtection="1"/>
    <xf numFmtId="41" fontId="12" fillId="0" borderId="12" xfId="0" applyNumberFormat="1" applyFont="1" applyBorder="1" applyAlignment="1" applyProtection="1"/>
    <xf numFmtId="41" fontId="28" fillId="0" borderId="12" xfId="0" applyNumberFormat="1" applyFont="1" applyBorder="1" applyAlignment="1" applyProtection="1">
      <alignment horizontal="center"/>
    </xf>
    <xf numFmtId="41" fontId="28" fillId="0" borderId="0" xfId="0" applyNumberFormat="1" applyFont="1" applyAlignment="1" applyProtection="1">
      <alignment horizontal="center"/>
    </xf>
    <xf numFmtId="41" fontId="11" fillId="0" borderId="0" xfId="0" applyNumberFormat="1" applyFont="1" applyBorder="1" applyAlignment="1" applyProtection="1"/>
    <xf numFmtId="41" fontId="28" fillId="0" borderId="0" xfId="0" applyNumberFormat="1" applyFont="1" applyBorder="1" applyAlignment="1" applyProtection="1">
      <alignment horizontal="center"/>
    </xf>
    <xf numFmtId="41" fontId="29" fillId="0" borderId="0" xfId="0" quotePrefix="1" applyNumberFormat="1" applyFont="1" applyAlignment="1" applyProtection="1">
      <alignment horizontal="center"/>
    </xf>
    <xf numFmtId="41" fontId="28" fillId="0" borderId="0" xfId="0" applyNumberFormat="1" applyFont="1" applyFill="1" applyBorder="1" applyAlignment="1" applyProtection="1"/>
    <xf numFmtId="41" fontId="28" fillId="0" borderId="0" xfId="0" applyNumberFormat="1" applyFont="1" applyFill="1" applyBorder="1" applyAlignment="1" applyProtection="1">
      <alignment horizontal="center"/>
    </xf>
    <xf numFmtId="41" fontId="28" fillId="0" borderId="2" xfId="0" applyNumberFormat="1" applyFont="1" applyBorder="1" applyAlignment="1" applyProtection="1"/>
    <xf numFmtId="41" fontId="29" fillId="0" borderId="2" xfId="0" applyNumberFormat="1" applyFont="1" applyBorder="1" applyAlignment="1" applyProtection="1"/>
    <xf numFmtId="164" fontId="11" fillId="0" borderId="0" xfId="0" applyNumberFormat="1" applyFont="1" applyBorder="1" applyAlignment="1" applyProtection="1"/>
    <xf numFmtId="164" fontId="12" fillId="0" borderId="0" xfId="0" applyNumberFormat="1" applyFont="1" applyBorder="1" applyAlignment="1" applyProtection="1"/>
    <xf numFmtId="42" fontId="10" fillId="0" borderId="12" xfId="0" applyNumberFormat="1" applyFont="1" applyBorder="1" applyAlignment="1" applyProtection="1"/>
    <xf numFmtId="41" fontId="29" fillId="0" borderId="7" xfId="0" applyNumberFormat="1" applyFont="1" applyBorder="1" applyAlignment="1" applyProtection="1"/>
    <xf numFmtId="0" fontId="19" fillId="0" borderId="0" xfId="0" applyNumberFormat="1" applyFont="1" applyAlignment="1">
      <alignment horizontal="right"/>
    </xf>
    <xf numFmtId="41" fontId="19" fillId="0" borderId="0" xfId="0" applyNumberFormat="1" applyFont="1" applyAlignment="1">
      <alignment horizontal="right"/>
    </xf>
    <xf numFmtId="49" fontId="0" fillId="0" borderId="0" xfId="11" applyNumberFormat="1" applyFont="1" applyAlignment="1"/>
    <xf numFmtId="3" fontId="0" fillId="0" borderId="0" xfId="11" applyNumberFormat="1" applyFont="1" applyAlignment="1">
      <alignment horizontal="left" vertical="center"/>
    </xf>
    <xf numFmtId="0" fontId="10" fillId="0" borderId="0" xfId="9" applyFont="1"/>
    <xf numFmtId="0" fontId="5" fillId="0" borderId="0" xfId="9" applyFont="1"/>
    <xf numFmtId="0" fontId="5" fillId="0" borderId="0" xfId="9" applyFont="1" applyBorder="1"/>
    <xf numFmtId="0" fontId="10" fillId="0" borderId="0" xfId="9" applyFont="1" applyAlignment="1">
      <alignment horizontal="right"/>
    </xf>
    <xf numFmtId="0" fontId="19" fillId="0" borderId="0" xfId="9" applyFont="1" applyAlignment="1">
      <alignment horizontal="center"/>
    </xf>
    <xf numFmtId="0" fontId="19" fillId="0" borderId="0" xfId="9" applyFont="1" applyBorder="1" applyAlignment="1">
      <alignment horizontal="center"/>
    </xf>
    <xf numFmtId="0" fontId="19" fillId="0" borderId="2" xfId="9" applyFont="1" applyBorder="1" applyAlignment="1">
      <alignment horizontal="center"/>
    </xf>
    <xf numFmtId="0" fontId="19" fillId="0" borderId="0" xfId="9" applyFont="1"/>
    <xf numFmtId="0" fontId="19" fillId="0" borderId="0" xfId="9" applyFont="1" applyBorder="1"/>
    <xf numFmtId="0" fontId="5" fillId="0" borderId="0" xfId="9" applyFont="1" applyAlignment="1">
      <alignment horizontal="center"/>
    </xf>
    <xf numFmtId="0" fontId="19" fillId="0" borderId="0" xfId="9" applyNumberFormat="1" applyFont="1" applyAlignment="1">
      <alignment horizontal="right"/>
    </xf>
    <xf numFmtId="42" fontId="5" fillId="0" borderId="0" xfId="9" applyNumberFormat="1" applyFont="1" applyFill="1"/>
    <xf numFmtId="41" fontId="19" fillId="0" borderId="0" xfId="9" applyNumberFormat="1" applyFont="1" applyAlignment="1">
      <alignment horizontal="right"/>
    </xf>
    <xf numFmtId="41" fontId="5" fillId="0" borderId="0" xfId="9" applyNumberFormat="1" applyFont="1"/>
    <xf numFmtId="41" fontId="5" fillId="0" borderId="0" xfId="9" quotePrefix="1" applyNumberFormat="1" applyFont="1" applyAlignment="1">
      <alignment horizontal="center"/>
    </xf>
    <xf numFmtId="0" fontId="5" fillId="0" borderId="0" xfId="9" quotePrefix="1" applyFont="1" applyAlignment="1">
      <alignment horizontal="center"/>
    </xf>
    <xf numFmtId="0" fontId="5" fillId="0" borderId="0" xfId="9" applyFont="1" applyBorder="1" applyAlignment="1">
      <alignment horizontal="center"/>
    </xf>
    <xf numFmtId="42" fontId="19" fillId="0" borderId="10" xfId="9" applyNumberFormat="1" applyFont="1" applyBorder="1"/>
    <xf numFmtId="0" fontId="19" fillId="0" borderId="2" xfId="0" applyFont="1" applyBorder="1" applyAlignment="1">
      <alignment horizontal="center"/>
    </xf>
    <xf numFmtId="41" fontId="5" fillId="0" borderId="0" xfId="0" applyNumberFormat="1" applyFont="1"/>
    <xf numFmtId="41" fontId="5" fillId="0" borderId="0" xfId="0" quotePrefix="1" applyNumberFormat="1" applyFont="1" applyAlignment="1">
      <alignment horizontal="center"/>
    </xf>
    <xf numFmtId="41" fontId="5" fillId="0" borderId="0" xfId="0" quotePrefix="1" applyNumberFormat="1" applyFont="1" applyAlignment="1">
      <alignment horizontal="right"/>
    </xf>
    <xf numFmtId="41" fontId="5" fillId="0" borderId="0" xfId="0" applyNumberFormat="1" applyFont="1" applyAlignment="1">
      <alignment horizontal="right"/>
    </xf>
    <xf numFmtId="0" fontId="40" fillId="0" borderId="22" xfId="60070" applyNumberFormat="1" applyFont="1" applyFill="1" applyBorder="1" applyAlignment="1">
      <alignment horizontal="center"/>
    </xf>
    <xf numFmtId="0" fontId="40" fillId="0" borderId="22" xfId="60070" applyNumberFormat="1" applyFont="1" applyFill="1" applyBorder="1" applyAlignment="1"/>
    <xf numFmtId="164" fontId="100" fillId="0" borderId="0" xfId="0" applyNumberFormat="1" applyFont="1" applyAlignment="1"/>
    <xf numFmtId="164" fontId="100" fillId="0" borderId="0" xfId="0" applyNumberFormat="1" applyFont="1" applyFill="1" applyAlignment="1"/>
    <xf numFmtId="164" fontId="101" fillId="0" borderId="0" xfId="0" applyNumberFormat="1" applyFont="1" applyAlignment="1"/>
    <xf numFmtId="164" fontId="102" fillId="0" borderId="0" xfId="0" applyNumberFormat="1" applyFont="1" applyAlignment="1"/>
    <xf numFmtId="164" fontId="102" fillId="0" borderId="0" xfId="0" applyNumberFormat="1" applyFont="1" applyFill="1" applyAlignment="1"/>
    <xf numFmtId="164" fontId="100" fillId="0" borderId="0" xfId="0" applyNumberFormat="1" applyFont="1" applyAlignment="1">
      <alignment horizontal="right"/>
    </xf>
    <xf numFmtId="164" fontId="100" fillId="0" borderId="0" xfId="0" quotePrefix="1" applyNumberFormat="1" applyFont="1" applyAlignment="1">
      <alignment horizontal="left"/>
    </xf>
    <xf numFmtId="164" fontId="16" fillId="0" borderId="0" xfId="0" applyNumberFormat="1" applyFont="1" applyAlignment="1">
      <alignment horizontal="right"/>
    </xf>
    <xf numFmtId="164" fontId="100" fillId="0" borderId="0" xfId="0" applyNumberFormat="1" applyFont="1" applyAlignment="1">
      <alignment horizontal="left"/>
    </xf>
    <xf numFmtId="164" fontId="7" fillId="0" borderId="0" xfId="0" applyNumberFormat="1" applyFont="1" applyFill="1" applyAlignment="1"/>
    <xf numFmtId="187" fontId="103" fillId="0" borderId="0" xfId="0" applyNumberFormat="1" applyFont="1" applyAlignment="1"/>
    <xf numFmtId="164" fontId="34" fillId="0" borderId="0" xfId="0" applyNumberFormat="1" applyFont="1" applyAlignment="1"/>
    <xf numFmtId="164" fontId="38" fillId="0" borderId="0" xfId="0" applyNumberFormat="1" applyFont="1" applyAlignment="1"/>
    <xf numFmtId="164" fontId="6" fillId="0" borderId="0" xfId="0" quotePrefix="1" applyNumberFormat="1" applyFont="1" applyAlignment="1">
      <alignment horizontal="center"/>
    </xf>
    <xf numFmtId="164" fontId="6" fillId="0" borderId="0" xfId="0" applyNumberFormat="1" applyFont="1" applyFill="1" applyAlignment="1"/>
    <xf numFmtId="164" fontId="6" fillId="0" borderId="0" xfId="0" applyNumberFormat="1" applyFont="1" applyAlignment="1">
      <alignment horizontal="centerContinuous"/>
    </xf>
    <xf numFmtId="164" fontId="104" fillId="0" borderId="0" xfId="0" applyNumberFormat="1" applyFont="1" applyAlignment="1"/>
    <xf numFmtId="164" fontId="10" fillId="0" borderId="4" xfId="0" applyNumberFormat="1" applyFont="1" applyBorder="1" applyAlignment="1"/>
    <xf numFmtId="164" fontId="10" fillId="0" borderId="4" xfId="0" applyNumberFormat="1" applyFont="1" applyFill="1" applyBorder="1" applyAlignment="1"/>
    <xf numFmtId="164" fontId="105" fillId="0" borderId="0" xfId="0" quotePrefix="1" applyNumberFormat="1" applyFont="1" applyAlignment="1" applyProtection="1">
      <alignment horizontal="center"/>
      <protection locked="0"/>
    </xf>
    <xf numFmtId="164" fontId="105" fillId="0" borderId="0" xfId="0" applyNumberFormat="1" applyFont="1" applyAlignment="1" applyProtection="1">
      <protection locked="0"/>
    </xf>
    <xf numFmtId="164" fontId="5" fillId="0" borderId="4" xfId="0" applyNumberFormat="1" applyFont="1" applyFill="1" applyBorder="1" applyAlignment="1" applyProtection="1">
      <protection locked="0"/>
    </xf>
    <xf numFmtId="164" fontId="5" fillId="0" borderId="0" xfId="0" applyNumberFormat="1" applyFont="1" applyFill="1" applyBorder="1" applyAlignment="1" applyProtection="1">
      <protection locked="0"/>
    </xf>
    <xf numFmtId="37" fontId="106" fillId="0" borderId="0" xfId="0" applyNumberFormat="1" applyFont="1" applyAlignment="1" applyProtection="1">
      <protection locked="0"/>
    </xf>
    <xf numFmtId="164" fontId="107" fillId="0" borderId="0" xfId="0" applyNumberFormat="1" applyFont="1" applyAlignment="1"/>
    <xf numFmtId="37" fontId="106" fillId="0" borderId="0" xfId="0" applyNumberFormat="1" applyFont="1" applyAlignment="1" applyProtection="1">
      <alignment horizontal="right"/>
      <protection locked="0"/>
    </xf>
    <xf numFmtId="37" fontId="108" fillId="0" borderId="0" xfId="0" applyNumberFormat="1" applyFont="1" applyAlignment="1" applyProtection="1">
      <alignment horizontal="center"/>
      <protection locked="0"/>
    </xf>
    <xf numFmtId="37" fontId="108" fillId="0" borderId="0" xfId="0" applyNumberFormat="1" applyFont="1" applyFill="1" applyAlignment="1" applyProtection="1">
      <alignment horizontal="center"/>
      <protection locked="0"/>
    </xf>
    <xf numFmtId="37" fontId="106" fillId="0" borderId="0" xfId="0" applyNumberFormat="1" applyFont="1" applyAlignment="1" applyProtection="1">
      <alignment horizontal="center"/>
      <protection locked="0"/>
    </xf>
    <xf numFmtId="37" fontId="106" fillId="0" borderId="0" xfId="0" applyNumberFormat="1" applyFont="1" applyFill="1" applyAlignment="1" applyProtection="1">
      <alignment horizontal="center"/>
      <protection locked="0"/>
    </xf>
    <xf numFmtId="37" fontId="16" fillId="0" borderId="0" xfId="0" applyNumberFormat="1" applyFont="1" applyAlignment="1">
      <alignment horizontal="right"/>
    </xf>
    <xf numFmtId="37" fontId="16" fillId="0" borderId="0" xfId="0" applyNumberFormat="1" applyFont="1" applyAlignment="1"/>
    <xf numFmtId="164" fontId="88" fillId="0" borderId="0" xfId="0" applyNumberFormat="1" applyFont="1" applyAlignment="1">
      <alignment horizontal="right"/>
    </xf>
    <xf numFmtId="164" fontId="88" fillId="0" borderId="0" xfId="0" applyNumberFormat="1" applyFont="1" applyAlignment="1"/>
    <xf numFmtId="4" fontId="38" fillId="0" borderId="0" xfId="0" applyNumberFormat="1" applyFont="1" applyAlignment="1">
      <alignment horizontal="left"/>
    </xf>
    <xf numFmtId="42" fontId="38" fillId="0" borderId="0" xfId="60077" applyNumberFormat="1" applyFont="1" applyFill="1" applyAlignment="1">
      <alignment horizontal="center"/>
    </xf>
    <xf numFmtId="42" fontId="109" fillId="0" borderId="0" xfId="0" applyNumberFormat="1" applyFont="1" applyAlignment="1" applyProtection="1">
      <alignment horizontal="right"/>
      <protection locked="0"/>
    </xf>
    <xf numFmtId="42" fontId="38" fillId="0" borderId="0" xfId="0" applyNumberFormat="1" applyFont="1" applyAlignment="1" applyProtection="1">
      <alignment horizontal="right"/>
      <protection locked="0"/>
    </xf>
    <xf numFmtId="42" fontId="109" fillId="0" borderId="0" xfId="0" applyNumberFormat="1" applyFont="1" applyAlignment="1" applyProtection="1">
      <alignment horizontal="center"/>
      <protection locked="0"/>
    </xf>
    <xf numFmtId="42" fontId="38" fillId="0" borderId="0" xfId="0" applyNumberFormat="1" applyFont="1" applyAlignment="1"/>
    <xf numFmtId="41" fontId="38" fillId="0" borderId="0" xfId="0" applyNumberFormat="1" applyFont="1" applyAlignment="1"/>
    <xf numFmtId="3" fontId="38" fillId="0" borderId="0" xfId="0" applyNumberFormat="1" applyFont="1" applyAlignment="1"/>
    <xf numFmtId="41" fontId="38" fillId="0" borderId="0" xfId="60077" applyNumberFormat="1" applyFont="1" applyFill="1" applyAlignment="1">
      <alignment horizontal="center"/>
    </xf>
    <xf numFmtId="41" fontId="109" fillId="0" borderId="0" xfId="0" applyNumberFormat="1" applyFont="1" applyAlignment="1" applyProtection="1">
      <protection locked="0"/>
    </xf>
    <xf numFmtId="41" fontId="109" fillId="0" borderId="0" xfId="0" applyNumberFormat="1" applyFont="1" applyAlignment="1" applyProtection="1">
      <alignment horizontal="center"/>
      <protection locked="0"/>
    </xf>
    <xf numFmtId="41" fontId="88" fillId="0" borderId="0" xfId="0" applyNumberFormat="1" applyFont="1" applyAlignment="1"/>
    <xf numFmtId="3" fontId="88" fillId="0" borderId="0" xfId="0" applyNumberFormat="1" applyFont="1" applyAlignment="1"/>
    <xf numFmtId="164" fontId="72" fillId="0" borderId="0" xfId="0" applyNumberFormat="1" applyFont="1" applyAlignment="1"/>
    <xf numFmtId="164" fontId="91" fillId="0" borderId="0" xfId="0" applyNumberFormat="1" applyFont="1" applyAlignment="1"/>
    <xf numFmtId="164" fontId="38" fillId="0" borderId="0" xfId="0" applyNumberFormat="1" applyFont="1" applyFill="1" applyAlignment="1"/>
    <xf numFmtId="41" fontId="38" fillId="0" borderId="0" xfId="0" applyNumberFormat="1" applyFont="1" applyFill="1" applyAlignment="1"/>
    <xf numFmtId="164" fontId="104" fillId="0" borderId="0" xfId="0" applyNumberFormat="1" applyFont="1" applyFill="1" applyAlignment="1"/>
    <xf numFmtId="164" fontId="38" fillId="16" borderId="0" xfId="0" applyNumberFormat="1" applyFont="1" applyFill="1" applyAlignment="1"/>
    <xf numFmtId="164" fontId="38" fillId="0" borderId="0" xfId="0" quotePrefix="1" applyNumberFormat="1" applyFont="1" applyAlignment="1">
      <alignment horizontal="left"/>
    </xf>
    <xf numFmtId="164" fontId="39" fillId="0" borderId="0" xfId="0" applyNumberFormat="1" applyFont="1" applyAlignment="1"/>
    <xf numFmtId="164" fontId="37" fillId="0" borderId="0" xfId="0" applyNumberFormat="1" applyFont="1" applyAlignment="1"/>
    <xf numFmtId="41" fontId="37" fillId="0" borderId="0" xfId="0" applyNumberFormat="1" applyFont="1" applyAlignment="1"/>
    <xf numFmtId="164" fontId="111" fillId="0" borderId="0" xfId="0" applyNumberFormat="1" applyFont="1" applyAlignment="1"/>
    <xf numFmtId="164" fontId="12" fillId="0" borderId="0" xfId="0" applyNumberFormat="1" applyFont="1" applyAlignment="1"/>
    <xf numFmtId="41" fontId="29" fillId="0" borderId="0" xfId="0" applyNumberFormat="1" applyFont="1" applyBorder="1" applyAlignment="1" applyProtection="1">
      <protection locked="0"/>
    </xf>
    <xf numFmtId="41" fontId="28" fillId="0" borderId="0" xfId="0" applyNumberFormat="1" applyFont="1" applyAlignment="1" applyProtection="1">
      <protection locked="0"/>
    </xf>
    <xf numFmtId="41" fontId="29" fillId="0" borderId="0" xfId="0" applyNumberFormat="1" applyFont="1" applyAlignment="1" applyProtection="1">
      <protection locked="0"/>
    </xf>
    <xf numFmtId="41" fontId="11" fillId="0" borderId="0" xfId="0" applyNumberFormat="1" applyFont="1" applyAlignment="1"/>
    <xf numFmtId="41" fontId="10" fillId="0" borderId="0" xfId="0" applyNumberFormat="1" applyFont="1" applyBorder="1" applyAlignment="1"/>
    <xf numFmtId="164" fontId="16" fillId="0" borderId="0" xfId="0" applyNumberFormat="1" applyFont="1" applyAlignment="1">
      <alignment horizontal="left"/>
    </xf>
    <xf numFmtId="41" fontId="106" fillId="0" borderId="3" xfId="0" applyNumberFormat="1" applyFont="1" applyBorder="1" applyAlignment="1" applyProtection="1">
      <alignment horizontal="right"/>
    </xf>
    <xf numFmtId="41" fontId="108" fillId="0" borderId="0" xfId="0" applyNumberFormat="1" applyFont="1" applyAlignment="1" applyProtection="1"/>
    <xf numFmtId="41" fontId="106" fillId="0" borderId="0" xfId="0" applyNumberFormat="1" applyFont="1" applyAlignment="1" applyProtection="1"/>
    <xf numFmtId="41" fontId="16" fillId="0" borderId="0" xfId="0" applyNumberFormat="1" applyFont="1" applyAlignment="1" applyProtection="1"/>
    <xf numFmtId="41" fontId="90" fillId="0" borderId="0" xfId="0" applyNumberFormat="1" applyFont="1" applyBorder="1" applyAlignment="1" applyProtection="1"/>
    <xf numFmtId="41" fontId="90" fillId="0" borderId="0" xfId="0" applyNumberFormat="1" applyFont="1" applyAlignment="1" applyProtection="1"/>
    <xf numFmtId="41" fontId="90" fillId="0" borderId="4" xfId="0" applyNumberFormat="1" applyFont="1" applyBorder="1" applyAlignment="1" applyProtection="1"/>
    <xf numFmtId="41" fontId="34" fillId="0" borderId="0" xfId="0" applyNumberFormat="1" applyFont="1" applyAlignment="1" applyProtection="1"/>
    <xf numFmtId="41" fontId="34" fillId="0" borderId="0" xfId="0" applyNumberFormat="1" applyFont="1" applyBorder="1" applyAlignment="1" applyProtection="1"/>
    <xf numFmtId="41" fontId="34" fillId="0" borderId="4" xfId="0" applyNumberFormat="1" applyFont="1" applyBorder="1" applyAlignment="1" applyProtection="1"/>
    <xf numFmtId="41" fontId="88" fillId="0" borderId="0" xfId="0" applyNumberFormat="1" applyFont="1" applyAlignment="1" applyProtection="1"/>
    <xf numFmtId="41" fontId="38" fillId="0" borderId="0" xfId="60077" applyNumberFormat="1" applyFont="1" applyFill="1" applyAlignment="1" applyProtection="1">
      <alignment horizontal="center"/>
    </xf>
    <xf numFmtId="41" fontId="109" fillId="0" borderId="0" xfId="0" applyNumberFormat="1" applyFont="1" applyAlignment="1" applyProtection="1"/>
    <xf numFmtId="41" fontId="109" fillId="0" borderId="0" xfId="0" applyNumberFormat="1" applyFont="1" applyAlignment="1" applyProtection="1">
      <alignment horizontal="center"/>
    </xf>
    <xf numFmtId="41" fontId="38" fillId="0" borderId="0" xfId="0" applyNumberFormat="1" applyFont="1" applyAlignment="1" applyProtection="1"/>
    <xf numFmtId="41" fontId="106" fillId="0" borderId="3" xfId="0" applyNumberFormat="1" applyFont="1" applyBorder="1" applyAlignment="1" applyProtection="1"/>
    <xf numFmtId="41" fontId="109" fillId="0" borderId="0" xfId="0" applyNumberFormat="1" applyFont="1" applyFill="1" applyAlignment="1" applyProtection="1"/>
    <xf numFmtId="41" fontId="109" fillId="0" borderId="0" xfId="0" applyNumberFormat="1" applyFont="1" applyFill="1" applyAlignment="1" applyProtection="1">
      <alignment horizontal="right"/>
    </xf>
    <xf numFmtId="41" fontId="38" fillId="0" borderId="0" xfId="0" applyNumberFormat="1" applyFont="1" applyFill="1" applyAlignment="1" applyProtection="1"/>
    <xf numFmtId="41" fontId="16" fillId="0" borderId="22" xfId="60077" applyNumberFormat="1" applyFont="1" applyFill="1" applyBorder="1" applyAlignment="1" applyProtection="1">
      <alignment horizontal="center"/>
    </xf>
    <xf numFmtId="41" fontId="16" fillId="0" borderId="0" xfId="60077" applyNumberFormat="1" applyFont="1" applyFill="1" applyAlignment="1" applyProtection="1">
      <alignment horizontal="center"/>
    </xf>
    <xf numFmtId="41" fontId="106" fillId="0" borderId="22" xfId="0" applyNumberFormat="1" applyFont="1" applyBorder="1" applyAlignment="1" applyProtection="1"/>
    <xf numFmtId="41" fontId="16" fillId="0" borderId="22" xfId="0" applyNumberFormat="1" applyFont="1" applyBorder="1" applyAlignment="1" applyProtection="1"/>
    <xf numFmtId="41" fontId="108" fillId="0" borderId="0" xfId="0" applyNumberFormat="1" applyFont="1" applyBorder="1" applyAlignment="1" applyProtection="1"/>
    <xf numFmtId="41" fontId="88" fillId="0" borderId="0" xfId="0" applyNumberFormat="1" applyFont="1" applyBorder="1" applyAlignment="1" applyProtection="1"/>
    <xf numFmtId="41" fontId="39" fillId="0" borderId="0" xfId="60077" applyNumberFormat="1" applyFont="1" applyFill="1" applyBorder="1" applyAlignment="1" applyProtection="1">
      <alignment horizontal="center"/>
    </xf>
    <xf numFmtId="41" fontId="110" fillId="0" borderId="0" xfId="0" applyNumberFormat="1" applyFont="1" applyAlignment="1" applyProtection="1"/>
    <xf numFmtId="41" fontId="110" fillId="0" borderId="0" xfId="0" applyNumberFormat="1" applyFont="1" applyBorder="1" applyAlignment="1" applyProtection="1"/>
    <xf numFmtId="41" fontId="39" fillId="0" borderId="0" xfId="0" applyNumberFormat="1" applyFont="1" applyAlignment="1" applyProtection="1"/>
    <xf numFmtId="41" fontId="39" fillId="0" borderId="0" xfId="0" applyNumberFormat="1" applyFont="1" applyBorder="1" applyAlignment="1" applyProtection="1"/>
    <xf numFmtId="164" fontId="7" fillId="0" borderId="0" xfId="0" applyNumberFormat="1" applyFont="1" applyAlignment="1" applyProtection="1"/>
    <xf numFmtId="164" fontId="17" fillId="0" borderId="0" xfId="0" applyNumberFormat="1" applyFont="1" applyAlignment="1" applyProtection="1"/>
    <xf numFmtId="164" fontId="100" fillId="0" borderId="0" xfId="0" applyNumberFormat="1" applyFont="1" applyAlignment="1" applyProtection="1">
      <alignment horizontal="right"/>
    </xf>
    <xf numFmtId="164" fontId="16" fillId="0" borderId="0" xfId="0" applyNumberFormat="1" applyFont="1" applyAlignment="1" applyProtection="1">
      <alignment horizontal="right"/>
    </xf>
    <xf numFmtId="164" fontId="19" fillId="0" borderId="0" xfId="0" applyNumberFormat="1" applyFont="1" applyAlignment="1" applyProtection="1">
      <alignment horizontal="right"/>
    </xf>
    <xf numFmtId="164" fontId="25" fillId="0" borderId="0" xfId="0" applyNumberFormat="1" applyFont="1" applyAlignment="1" applyProtection="1"/>
    <xf numFmtId="187" fontId="103" fillId="0" borderId="0" xfId="0" applyNumberFormat="1" applyFont="1" applyAlignment="1" applyProtection="1"/>
    <xf numFmtId="164" fontId="7" fillId="0" borderId="0" xfId="0" applyNumberFormat="1" applyFont="1" applyFill="1" applyAlignment="1" applyProtection="1"/>
    <xf numFmtId="164" fontId="8" fillId="0" borderId="0" xfId="0" applyNumberFormat="1" applyFont="1" applyAlignment="1" applyProtection="1"/>
    <xf numFmtId="164" fontId="6" fillId="0" borderId="0" xfId="0" quotePrefix="1" applyNumberFormat="1" applyFont="1" applyAlignment="1" applyProtection="1">
      <alignment horizontal="center"/>
    </xf>
    <xf numFmtId="164" fontId="6" fillId="0" borderId="0" xfId="0" applyNumberFormat="1" applyFont="1" applyAlignment="1" applyProtection="1"/>
    <xf numFmtId="164" fontId="6" fillId="0" borderId="0" xfId="0" applyNumberFormat="1" applyFont="1" applyFill="1" applyAlignment="1" applyProtection="1"/>
    <xf numFmtId="164" fontId="38" fillId="0" borderId="0" xfId="0" applyNumberFormat="1" applyFont="1" applyAlignment="1" applyProtection="1"/>
    <xf numFmtId="164" fontId="6" fillId="0" borderId="0" xfId="0" applyNumberFormat="1" applyFont="1" applyAlignment="1" applyProtection="1">
      <alignment horizontal="centerContinuous"/>
    </xf>
    <xf numFmtId="164" fontId="10" fillId="0" borderId="4" xfId="0" applyNumberFormat="1" applyFont="1" applyBorder="1" applyAlignment="1" applyProtection="1"/>
    <xf numFmtId="164" fontId="10" fillId="0" borderId="0" xfId="0" applyNumberFormat="1" applyFont="1" applyAlignment="1" applyProtection="1"/>
    <xf numFmtId="164" fontId="105" fillId="0" borderId="0" xfId="0" quotePrefix="1" applyNumberFormat="1" applyFont="1" applyAlignment="1" applyProtection="1">
      <alignment horizontal="center"/>
    </xf>
    <xf numFmtId="164" fontId="105" fillId="0" borderId="0" xfId="0" applyNumberFormat="1" applyFont="1" applyAlignment="1" applyProtection="1"/>
    <xf numFmtId="164" fontId="105" fillId="0" borderId="0" xfId="0" quotePrefix="1" applyNumberFormat="1" applyFont="1" applyFill="1" applyAlignment="1" applyProtection="1">
      <alignment horizontal="center"/>
    </xf>
    <xf numFmtId="164" fontId="5" fillId="0" borderId="4" xfId="0" applyNumberFormat="1" applyFont="1" applyBorder="1" applyAlignment="1" applyProtection="1"/>
    <xf numFmtId="164" fontId="5" fillId="0" borderId="0" xfId="0" applyNumberFormat="1" applyFont="1" applyAlignment="1" applyProtection="1"/>
    <xf numFmtId="164" fontId="5" fillId="0" borderId="4" xfId="0" applyNumberFormat="1" applyFont="1" applyFill="1" applyBorder="1" applyAlignment="1" applyProtection="1"/>
    <xf numFmtId="164" fontId="5" fillId="0" borderId="0" xfId="0" applyNumberFormat="1" applyFont="1" applyBorder="1" applyAlignment="1" applyProtection="1"/>
    <xf numFmtId="164" fontId="5" fillId="0" borderId="0" xfId="0" applyNumberFormat="1" applyFont="1" applyFill="1" applyBorder="1" applyAlignment="1" applyProtection="1"/>
    <xf numFmtId="41" fontId="112" fillId="0" borderId="0" xfId="0" applyNumberFormat="1" applyFont="1" applyBorder="1" applyAlignment="1" applyProtection="1"/>
    <xf numFmtId="41" fontId="112" fillId="0" borderId="0" xfId="0" applyNumberFormat="1" applyFont="1" applyAlignment="1" applyProtection="1"/>
    <xf numFmtId="41" fontId="112" fillId="0" borderId="4" xfId="0" applyNumberFormat="1" applyFont="1" applyBorder="1" applyAlignment="1" applyProtection="1"/>
    <xf numFmtId="41" fontId="72" fillId="0" borderId="0" xfId="0" applyNumberFormat="1" applyFont="1" applyAlignment="1" applyProtection="1"/>
    <xf numFmtId="41" fontId="72" fillId="0" borderId="0" xfId="0" applyNumberFormat="1" applyFont="1" applyBorder="1" applyAlignment="1" applyProtection="1"/>
    <xf numFmtId="41" fontId="72" fillId="0" borderId="4" xfId="0" applyNumberFormat="1" applyFont="1" applyBorder="1" applyAlignment="1" applyProtection="1"/>
    <xf numFmtId="41" fontId="29" fillId="0" borderId="0" xfId="0" applyNumberFormat="1" applyFont="1" applyAlignment="1" applyProtection="1"/>
    <xf numFmtId="41" fontId="10" fillId="0" borderId="0" xfId="0" applyNumberFormat="1" applyFont="1" applyBorder="1" applyAlignment="1" applyProtection="1"/>
    <xf numFmtId="42" fontId="106" fillId="0" borderId="9" xfId="0" applyNumberFormat="1" applyFont="1" applyBorder="1" applyAlignment="1" applyProtection="1"/>
    <xf numFmtId="42" fontId="106" fillId="0" borderId="0" xfId="0" applyNumberFormat="1" applyFont="1" applyAlignment="1" applyProtection="1">
      <alignment horizontal="right"/>
    </xf>
    <xf numFmtId="42" fontId="16" fillId="0" borderId="0" xfId="0" applyNumberFormat="1" applyFont="1" applyAlignment="1" applyProtection="1">
      <alignment horizontal="right"/>
    </xf>
    <xf numFmtId="0" fontId="5" fillId="0" borderId="0" xfId="0" applyFont="1" applyFill="1" applyBorder="1" applyAlignment="1">
      <alignment horizontal="center"/>
    </xf>
    <xf numFmtId="164" fontId="0" fillId="0" borderId="0" xfId="11" applyNumberFormat="1" applyFont="1" applyAlignment="1">
      <alignment horizontal="fill"/>
    </xf>
    <xf numFmtId="0" fontId="10" fillId="0" borderId="0" xfId="60086" applyFont="1" applyFill="1"/>
    <xf numFmtId="0" fontId="5" fillId="0" borderId="0" xfId="60086" applyFont="1" applyFill="1"/>
    <xf numFmtId="0" fontId="10" fillId="0" borderId="0" xfId="60086" applyFont="1" applyFill="1" applyAlignment="1">
      <alignment horizontal="right"/>
    </xf>
    <xf numFmtId="0" fontId="19" fillId="0" borderId="0" xfId="60086" applyFont="1" applyFill="1"/>
    <xf numFmtId="0" fontId="19" fillId="0" borderId="22" xfId="60086" applyFont="1" applyFill="1" applyBorder="1"/>
    <xf numFmtId="0" fontId="19" fillId="0" borderId="3" xfId="60086" applyFont="1" applyFill="1" applyBorder="1" applyAlignment="1">
      <alignment horizontal="center"/>
    </xf>
    <xf numFmtId="0" fontId="19" fillId="0" borderId="0" xfId="60086" applyFont="1" applyFill="1" applyBorder="1" applyAlignment="1">
      <alignment horizontal="center"/>
    </xf>
    <xf numFmtId="0" fontId="19" fillId="0" borderId="0" xfId="60086" applyFont="1" applyFill="1" applyAlignment="1">
      <alignment horizontal="center"/>
    </xf>
    <xf numFmtId="0" fontId="5" fillId="0" borderId="0" xfId="60086" applyFont="1" applyFill="1" applyBorder="1" applyAlignment="1">
      <alignment horizontal="center"/>
    </xf>
    <xf numFmtId="0" fontId="5" fillId="0" borderId="0" xfId="60086" applyFont="1" applyFill="1" applyAlignment="1">
      <alignment horizontal="center"/>
    </xf>
    <xf numFmtId="0" fontId="21" fillId="0" borderId="0" xfId="60086" applyFont="1" applyFill="1"/>
    <xf numFmtId="0" fontId="21" fillId="0" borderId="0" xfId="60086" applyFont="1" applyFill="1" applyAlignment="1">
      <alignment horizontal="right"/>
    </xf>
    <xf numFmtId="42" fontId="21" fillId="0" borderId="0" xfId="60076" applyNumberFormat="1" applyFont="1" applyFill="1"/>
    <xf numFmtId="42" fontId="21" fillId="0" borderId="0" xfId="60086" applyNumberFormat="1" applyFont="1" applyFill="1" applyAlignment="1">
      <alignment horizontal="right"/>
    </xf>
    <xf numFmtId="0" fontId="21" fillId="0" borderId="0" xfId="60086" applyFont="1" applyFill="1" applyAlignment="1"/>
    <xf numFmtId="0" fontId="22" fillId="0" borderId="0" xfId="60086" applyFont="1" applyFill="1" applyAlignment="1">
      <alignment horizontal="right"/>
    </xf>
    <xf numFmtId="41" fontId="21" fillId="0" borderId="0" xfId="60076" applyNumberFormat="1" applyFont="1" applyFill="1"/>
    <xf numFmtId="0" fontId="21" fillId="0" borderId="0" xfId="60086" quotePrefix="1" applyFont="1" applyFill="1" applyAlignment="1">
      <alignment horizontal="left"/>
    </xf>
    <xf numFmtId="0" fontId="20" fillId="0" borderId="0" xfId="60086" applyFont="1" applyFill="1"/>
    <xf numFmtId="0" fontId="22" fillId="0" borderId="0" xfId="60086" applyFont="1" applyFill="1"/>
    <xf numFmtId="0" fontId="56" fillId="0" borderId="0" xfId="60086" applyFont="1" applyFill="1"/>
    <xf numFmtId="173" fontId="5" fillId="0" borderId="0" xfId="60076" applyNumberFormat="1" applyFont="1" applyFill="1"/>
    <xf numFmtId="41" fontId="21" fillId="0" borderId="0" xfId="60076" quotePrefix="1" applyNumberFormat="1" applyFont="1" applyFill="1" applyAlignment="1">
      <alignment horizontal="center"/>
    </xf>
    <xf numFmtId="41" fontId="5" fillId="0" borderId="0" xfId="60086" applyNumberFormat="1" applyFont="1" applyFill="1"/>
    <xf numFmtId="0" fontId="20" fillId="0" borderId="0" xfId="60086" quotePrefix="1" applyFont="1" applyFill="1" applyAlignment="1">
      <alignment horizontal="left"/>
    </xf>
    <xf numFmtId="0" fontId="20" fillId="0" borderId="0" xfId="60086" applyFont="1" applyFill="1" applyAlignment="1">
      <alignment horizontal="right"/>
    </xf>
    <xf numFmtId="42" fontId="20" fillId="0" borderId="10" xfId="60076" applyNumberFormat="1" applyFont="1" applyFill="1" applyBorder="1"/>
    <xf numFmtId="42" fontId="20" fillId="0" borderId="0" xfId="60086" applyNumberFormat="1" applyFont="1" applyFill="1" applyAlignment="1">
      <alignment horizontal="right"/>
    </xf>
    <xf numFmtId="0" fontId="5" fillId="0" borderId="0" xfId="60086" applyFont="1" applyFill="1" applyBorder="1"/>
    <xf numFmtId="0" fontId="5" fillId="0" borderId="0" xfId="60086" applyNumberFormat="1" applyFont="1" applyFill="1" applyAlignment="1"/>
    <xf numFmtId="0" fontId="34" fillId="0" borderId="0" xfId="60086" applyFont="1" applyFill="1"/>
    <xf numFmtId="173" fontId="21" fillId="0" borderId="0" xfId="60076" applyNumberFormat="1" applyFont="1" applyFill="1"/>
    <xf numFmtId="173" fontId="5" fillId="0" borderId="0" xfId="60076" quotePrefix="1" applyNumberFormat="1" applyFont="1" applyFill="1" applyAlignment="1">
      <alignment horizontal="center"/>
    </xf>
    <xf numFmtId="0" fontId="19" fillId="0" borderId="0" xfId="0" applyFont="1" applyFill="1" applyAlignment="1">
      <alignment horizontal="right"/>
    </xf>
    <xf numFmtId="0" fontId="39" fillId="0" borderId="0" xfId="0" applyFont="1" applyFill="1" applyAlignment="1">
      <alignment horizontal="right"/>
    </xf>
    <xf numFmtId="0" fontId="19" fillId="0" borderId="3" xfId="0" applyFont="1" applyFill="1" applyBorder="1" applyAlignment="1">
      <alignment horizontal="center"/>
    </xf>
    <xf numFmtId="42" fontId="21" fillId="0" borderId="0" xfId="0" applyNumberFormat="1" applyFont="1" applyFill="1" applyAlignment="1">
      <alignment horizontal="right"/>
    </xf>
    <xf numFmtId="0" fontId="21" fillId="0" borderId="0" xfId="0" applyFont="1" applyFill="1" applyAlignment="1">
      <alignment horizontal="right"/>
    </xf>
    <xf numFmtId="41" fontId="21" fillId="0" borderId="0" xfId="60076" applyNumberFormat="1" applyFont="1" applyFill="1" applyBorder="1"/>
    <xf numFmtId="173" fontId="21" fillId="0" borderId="0" xfId="60076" quotePrefix="1" applyNumberFormat="1" applyFont="1" applyFill="1" applyAlignment="1">
      <alignment horizontal="center"/>
    </xf>
    <xf numFmtId="42" fontId="20" fillId="0" borderId="0" xfId="0" applyNumberFormat="1" applyFont="1" applyFill="1" applyAlignment="1">
      <alignment horizontal="right"/>
    </xf>
    <xf numFmtId="0" fontId="0" fillId="0" borderId="0" xfId="0" applyAlignment="1">
      <alignment horizontal="right"/>
    </xf>
    <xf numFmtId="0" fontId="114" fillId="0" borderId="0" xfId="0" quotePrefix="1" applyNumberFormat="1" applyFont="1" applyBorder="1" applyAlignment="1">
      <alignment horizontal="center"/>
    </xf>
    <xf numFmtId="10" fontId="89" fillId="0" borderId="0" xfId="0" applyNumberFormat="1" applyFont="1" applyBorder="1" applyAlignment="1"/>
    <xf numFmtId="44" fontId="115" fillId="0" borderId="0" xfId="0" applyNumberFormat="1" applyFont="1" applyBorder="1" applyAlignment="1"/>
    <xf numFmtId="0" fontId="0" fillId="0" borderId="0" xfId="60086" applyNumberFormat="1" applyFont="1" applyFill="1" applyAlignment="1"/>
    <xf numFmtId="0" fontId="20" fillId="0" borderId="0" xfId="60075" applyNumberFormat="1" applyFont="1" applyFill="1" applyAlignment="1"/>
    <xf numFmtId="0" fontId="19" fillId="0" borderId="0" xfId="60086" applyNumberFormat="1" applyFont="1" applyFill="1" applyAlignment="1"/>
    <xf numFmtId="164" fontId="5" fillId="0" borderId="0" xfId="60087" applyNumberFormat="1" applyFont="1" applyAlignment="1" applyProtection="1">
      <protection locked="0"/>
    </xf>
    <xf numFmtId="0" fontId="18" fillId="0" borderId="0" xfId="60088" applyFont="1" applyFill="1"/>
    <xf numFmtId="0" fontId="5" fillId="0" borderId="0" xfId="60088" applyFont="1" applyFill="1"/>
    <xf numFmtId="0" fontId="18" fillId="0" borderId="0" xfId="60088" applyFont="1" applyFill="1" applyAlignment="1">
      <alignment horizontal="right"/>
    </xf>
    <xf numFmtId="0" fontId="19" fillId="0" borderId="0" xfId="60088" applyFont="1" applyFill="1"/>
    <xf numFmtId="0" fontId="5" fillId="0" borderId="0" xfId="60088" applyFont="1" applyFill="1" applyBorder="1"/>
    <xf numFmtId="0" fontId="21" fillId="0" borderId="0" xfId="60088" applyFont="1" applyFill="1"/>
    <xf numFmtId="0" fontId="99" fillId="0" borderId="0" xfId="60088" applyFont="1" applyFill="1"/>
    <xf numFmtId="0" fontId="5" fillId="0" borderId="0" xfId="60088" applyFont="1" applyFill="1" applyAlignment="1"/>
    <xf numFmtId="0" fontId="21" fillId="0" borderId="0" xfId="60088" applyFont="1" applyFill="1" applyBorder="1"/>
    <xf numFmtId="37" fontId="21" fillId="0" borderId="0" xfId="60088" applyNumberFormat="1" applyFont="1" applyFill="1" applyBorder="1"/>
    <xf numFmtId="0" fontId="21" fillId="0" borderId="0" xfId="60088" applyNumberFormat="1" applyFont="1" applyFill="1" applyAlignment="1"/>
    <xf numFmtId="5" fontId="5" fillId="0" borderId="0" xfId="60088" applyNumberFormat="1" applyFont="1" applyFill="1"/>
    <xf numFmtId="0" fontId="5" fillId="0" borderId="0" xfId="60088" applyNumberFormat="1" applyFont="1" applyFill="1" applyAlignment="1"/>
    <xf numFmtId="0" fontId="16" fillId="0" borderId="0" xfId="60088" applyFont="1" applyFill="1" applyAlignment="1">
      <alignment horizontal="right"/>
    </xf>
    <xf numFmtId="0" fontId="6" fillId="0" borderId="0" xfId="60088" applyFont="1" applyFill="1" applyAlignment="1">
      <alignment horizontal="right"/>
    </xf>
    <xf numFmtId="0" fontId="5" fillId="0" borderId="0" xfId="60088" applyFont="1" applyFill="1" applyBorder="1" applyAlignment="1"/>
    <xf numFmtId="37" fontId="5" fillId="0" borderId="0" xfId="60088" applyNumberFormat="1" applyFont="1" applyFill="1"/>
    <xf numFmtId="3" fontId="0" fillId="0" borderId="0" xfId="11" applyNumberFormat="1" applyFont="1" applyAlignment="1">
      <alignment vertical="center"/>
    </xf>
    <xf numFmtId="3" fontId="0" fillId="0" borderId="0" xfId="7" applyNumberFormat="1" applyFont="1" applyAlignment="1">
      <alignment vertical="center"/>
    </xf>
    <xf numFmtId="0" fontId="8" fillId="0" borderId="0" xfId="60089" applyNumberFormat="1" applyFont="1" applyAlignment="1">
      <alignment horizontal="centerContinuous"/>
    </xf>
    <xf numFmtId="0" fontId="7" fillId="0" borderId="0" xfId="60089" applyNumberFormat="1" applyFont="1" applyAlignment="1">
      <alignment horizontal="centerContinuous"/>
    </xf>
    <xf numFmtId="37" fontId="8" fillId="0" borderId="0" xfId="60089" applyNumberFormat="1" applyFont="1" applyAlignment="1">
      <alignment horizontal="centerContinuous"/>
    </xf>
    <xf numFmtId="0" fontId="8" fillId="0" borderId="0" xfId="60089" applyNumberFormat="1" applyFont="1" applyAlignment="1"/>
    <xf numFmtId="37" fontId="10" fillId="0" borderId="0" xfId="60089" applyNumberFormat="1" applyFont="1" applyAlignment="1">
      <alignment horizontal="centerContinuous"/>
    </xf>
    <xf numFmtId="0" fontId="7" fillId="0" borderId="23" xfId="60089" applyNumberFormat="1" applyFont="1" applyBorder="1" applyAlignment="1">
      <alignment horizontal="centerContinuous"/>
    </xf>
    <xf numFmtId="0" fontId="8" fillId="0" borderId="6" xfId="60089" applyNumberFormat="1" applyFont="1" applyBorder="1" applyAlignment="1">
      <alignment horizontal="centerContinuous"/>
    </xf>
    <xf numFmtId="37" fontId="10" fillId="0" borderId="24" xfId="60089" applyNumberFormat="1" applyFont="1" applyBorder="1" applyAlignment="1"/>
    <xf numFmtId="0" fontId="7" fillId="0" borderId="24" xfId="60089" applyNumberFormat="1" applyFont="1" applyBorder="1" applyAlignment="1">
      <alignment horizontal="centerContinuous"/>
    </xf>
    <xf numFmtId="0" fontId="7" fillId="0" borderId="6" xfId="60089" applyNumberFormat="1" applyFont="1" applyBorder="1" applyAlignment="1"/>
    <xf numFmtId="0" fontId="8" fillId="0" borderId="6" xfId="60089" applyNumberFormat="1" applyFont="1" applyBorder="1"/>
    <xf numFmtId="37" fontId="10" fillId="0" borderId="0" xfId="60089" applyNumberFormat="1" applyFont="1" applyAlignment="1"/>
    <xf numFmtId="37" fontId="8" fillId="0" borderId="0" xfId="60089" applyNumberFormat="1" applyFont="1" applyAlignment="1"/>
    <xf numFmtId="0" fontId="7" fillId="0" borderId="0" xfId="60089" applyNumberFormat="1" applyFont="1" applyAlignment="1"/>
    <xf numFmtId="0" fontId="8" fillId="0" borderId="0" xfId="60089" applyNumberFormat="1" applyFont="1"/>
    <xf numFmtId="37" fontId="8" fillId="0" borderId="0" xfId="60089" applyNumberFormat="1" applyFont="1"/>
    <xf numFmtId="0" fontId="26" fillId="0" borderId="0" xfId="60089" applyNumberFormat="1" applyFont="1" applyAlignment="1"/>
    <xf numFmtId="0" fontId="26" fillId="0" borderId="22" xfId="60089" applyNumberFormat="1" applyFont="1" applyBorder="1" applyAlignment="1"/>
    <xf numFmtId="37" fontId="8" fillId="0" borderId="0" xfId="60089" applyNumberFormat="1" applyFont="1" applyAlignment="1">
      <alignment horizontal="left"/>
    </xf>
    <xf numFmtId="0" fontId="26" fillId="0" borderId="3" xfId="60089" applyNumberFormat="1" applyFont="1" applyBorder="1" applyAlignment="1"/>
    <xf numFmtId="0" fontId="26" fillId="0" borderId="4" xfId="60089" applyNumberFormat="1" applyFont="1" applyBorder="1" applyAlignment="1"/>
    <xf numFmtId="0" fontId="26" fillId="0" borderId="8" xfId="60089" quotePrefix="1" applyNumberFormat="1" applyFont="1" applyBorder="1" applyAlignment="1">
      <alignment horizontal="left"/>
    </xf>
    <xf numFmtId="0" fontId="26" fillId="0" borderId="8" xfId="60089" applyNumberFormat="1" applyFont="1" applyBorder="1" applyAlignment="1"/>
    <xf numFmtId="0" fontId="26" fillId="0" borderId="0" xfId="60089" applyNumberFormat="1" applyFont="1" applyBorder="1" applyAlignment="1"/>
    <xf numFmtId="0" fontId="26" fillId="0" borderId="4" xfId="60089" quotePrefix="1" applyNumberFormat="1" applyFont="1" applyBorder="1" applyAlignment="1">
      <alignment horizontal="left"/>
    </xf>
    <xf numFmtId="0" fontId="26" fillId="0" borderId="0" xfId="60089" quotePrefix="1" applyNumberFormat="1" applyFont="1" applyAlignment="1">
      <alignment horizontal="left"/>
    </xf>
    <xf numFmtId="0" fontId="26" fillId="0" borderId="3" xfId="60089" quotePrefix="1" applyNumberFormat="1" applyFont="1" applyBorder="1" applyAlignment="1">
      <alignment horizontal="left"/>
    </xf>
    <xf numFmtId="0" fontId="26" fillId="0" borderId="0" xfId="60089" applyNumberFormat="1" applyFont="1" applyBorder="1" applyAlignment="1">
      <alignment horizontal="left"/>
    </xf>
    <xf numFmtId="0" fontId="26" fillId="0" borderId="22" xfId="60089" applyNumberFormat="1" applyFont="1" applyBorder="1" applyAlignment="1">
      <alignment horizontal="left"/>
    </xf>
    <xf numFmtId="0" fontId="40" fillId="0" borderId="0" xfId="60089" applyNumberFormat="1" applyFont="1" applyAlignment="1"/>
    <xf numFmtId="0" fontId="26" fillId="0" borderId="5" xfId="60089" applyNumberFormat="1" applyFont="1" applyBorder="1" applyAlignment="1"/>
    <xf numFmtId="0" fontId="26" fillId="0" borderId="2" xfId="60089" applyNumberFormat="1" applyFont="1" applyFill="1" applyBorder="1" applyAlignment="1"/>
    <xf numFmtId="0" fontId="26" fillId="0" borderId="3" xfId="60089" applyNumberFormat="1" applyFont="1" applyFill="1" applyBorder="1" applyAlignment="1"/>
    <xf numFmtId="0" fontId="40" fillId="0" borderId="4" xfId="60089" applyNumberFormat="1" applyFont="1" applyBorder="1" applyAlignment="1"/>
    <xf numFmtId="0" fontId="8" fillId="0" borderId="5" xfId="60089" applyNumberFormat="1" applyFont="1" applyBorder="1" applyAlignment="1"/>
    <xf numFmtId="0" fontId="118" fillId="0" borderId="0" xfId="59992" applyNumberFormat="1" applyFont="1" applyAlignment="1" applyProtection="1"/>
    <xf numFmtId="174" fontId="52" fillId="0" borderId="0" xfId="59955" applyNumberFormat="1" applyFont="1"/>
    <xf numFmtId="174" fontId="21" fillId="0" borderId="0" xfId="59955" applyNumberFormat="1" applyFont="1" applyAlignment="1">
      <alignment vertical="top"/>
    </xf>
    <xf numFmtId="174" fontId="21" fillId="0" borderId="0" xfId="59955" applyNumberFormat="1" applyFont="1" applyAlignment="1">
      <alignment horizontal="center"/>
    </xf>
    <xf numFmtId="0" fontId="84" fillId="0" borderId="0" xfId="60090" applyNumberFormat="1" applyFont="1" applyAlignment="1"/>
    <xf numFmtId="0" fontId="76" fillId="0" borderId="0" xfId="60090" applyNumberFormat="1" applyFont="1" applyAlignment="1"/>
    <xf numFmtId="0" fontId="9" fillId="0" borderId="0" xfId="60090" applyNumberFormat="1" applyFont="1" applyAlignment="1"/>
    <xf numFmtId="0" fontId="120" fillId="0" borderId="0" xfId="60090" applyNumberFormat="1" applyFont="1" applyAlignment="1"/>
    <xf numFmtId="0" fontId="84" fillId="0" borderId="0" xfId="60090" applyNumberFormat="1" applyFont="1" applyAlignment="1">
      <alignment horizontal="right"/>
    </xf>
    <xf numFmtId="0" fontId="84" fillId="0" borderId="0" xfId="60090" applyNumberFormat="1" applyFont="1" applyAlignment="1">
      <alignment horizontal="center"/>
    </xf>
    <xf numFmtId="0" fontId="84" fillId="0" borderId="22" xfId="60090" applyNumberFormat="1" applyFont="1" applyBorder="1" applyAlignment="1">
      <alignment horizontal="center"/>
    </xf>
    <xf numFmtId="0" fontId="84" fillId="0" borderId="0" xfId="60090" applyNumberFormat="1" applyFont="1" applyBorder="1" applyAlignment="1">
      <alignment horizontal="center"/>
    </xf>
    <xf numFmtId="3" fontId="76" fillId="0" borderId="0" xfId="60090" applyNumberFormat="1" applyFont="1" applyAlignment="1">
      <alignment horizontal="center"/>
    </xf>
    <xf numFmtId="3" fontId="76" fillId="0" borderId="0" xfId="60090" applyNumberFormat="1" applyFont="1" applyAlignment="1"/>
    <xf numFmtId="0" fontId="8" fillId="0" borderId="0" xfId="60090" applyNumberFormat="1" applyFont="1" applyAlignment="1"/>
    <xf numFmtId="164" fontId="0" fillId="0" borderId="2" xfId="7" quotePrefix="1" applyNumberFormat="1" applyFont="1" applyBorder="1" applyAlignment="1">
      <alignment horizontal="center"/>
    </xf>
    <xf numFmtId="164" fontId="0" fillId="0" borderId="2" xfId="11" quotePrefix="1" applyNumberFormat="1" applyFont="1" applyBorder="1" applyAlignment="1">
      <alignment horizontal="center"/>
    </xf>
    <xf numFmtId="0" fontId="7" fillId="0" borderId="0" xfId="60088" applyNumberFormat="1" applyFont="1" applyAlignment="1">
      <alignment horizontal="centerContinuous"/>
    </xf>
    <xf numFmtId="0" fontId="7" fillId="0" borderId="0" xfId="60088" applyNumberFormat="1" applyFont="1" applyAlignment="1">
      <alignment horizontal="right"/>
    </xf>
    <xf numFmtId="0" fontId="8" fillId="0" borderId="0" xfId="60088" applyNumberFormat="1" applyFont="1" applyAlignment="1">
      <alignment horizontal="centerContinuous"/>
    </xf>
    <xf numFmtId="41" fontId="46" fillId="0" borderId="0" xfId="0" quotePrefix="1" applyNumberFormat="1" applyFont="1" applyBorder="1" applyAlignment="1">
      <alignment horizontal="center"/>
    </xf>
    <xf numFmtId="41" fontId="8" fillId="0" borderId="0" xfId="0" quotePrefix="1" applyNumberFormat="1" applyFont="1" applyBorder="1" applyAlignment="1">
      <alignment horizontal="center"/>
    </xf>
    <xf numFmtId="41" fontId="8" fillId="0" borderId="0" xfId="0" quotePrefix="1" applyNumberFormat="1" applyFont="1" applyFill="1" applyBorder="1" applyAlignment="1">
      <alignment horizontal="center"/>
    </xf>
    <xf numFmtId="41" fontId="19" fillId="0" borderId="0" xfId="0" applyNumberFormat="1" applyFont="1" applyAlignment="1">
      <alignment horizontal="right"/>
    </xf>
    <xf numFmtId="41" fontId="5" fillId="0" borderId="0" xfId="60087" applyNumberFormat="1" applyFont="1" applyAlignment="1" applyProtection="1">
      <protection locked="0"/>
    </xf>
    <xf numFmtId="41" fontId="8" fillId="0" borderId="0" xfId="0" applyNumberFormat="1" applyFont="1" applyFill="1" applyAlignment="1"/>
    <xf numFmtId="41" fontId="6" fillId="0" borderId="0" xfId="0" applyNumberFormat="1" applyFont="1" applyFill="1" applyAlignment="1"/>
    <xf numFmtId="41" fontId="8" fillId="0" borderId="0" xfId="0" applyNumberFormat="1" applyFont="1" applyFill="1"/>
    <xf numFmtId="41" fontId="10" fillId="0" borderId="0" xfId="0" applyNumberFormat="1" applyFont="1" applyAlignment="1"/>
    <xf numFmtId="41" fontId="6" fillId="0" borderId="0" xfId="0" quotePrefix="1" applyNumberFormat="1" applyFont="1" applyFill="1" applyAlignment="1">
      <alignment horizontal="left"/>
    </xf>
    <xf numFmtId="41" fontId="19" fillId="0" borderId="0" xfId="0" applyNumberFormat="1" applyFont="1" applyAlignment="1">
      <alignment horizontal="centerContinuous"/>
    </xf>
    <xf numFmtId="41" fontId="16" fillId="0" borderId="0" xfId="0" applyNumberFormat="1" applyFont="1" applyFill="1" applyAlignment="1">
      <alignment horizontal="right"/>
    </xf>
    <xf numFmtId="41" fontId="10" fillId="0" borderId="0" xfId="0" applyNumberFormat="1" applyFont="1" applyAlignment="1">
      <alignment horizontal="right"/>
    </xf>
    <xf numFmtId="41" fontId="19" fillId="0" borderId="0" xfId="0" applyNumberFormat="1" applyFont="1" applyFill="1" applyAlignment="1"/>
    <xf numFmtId="41" fontId="19" fillId="0" borderId="2" xfId="0" applyNumberFormat="1" applyFont="1" applyBorder="1" applyAlignment="1"/>
    <xf numFmtId="41" fontId="19" fillId="0" borderId="2" xfId="0" applyNumberFormat="1" applyFont="1" applyFill="1" applyBorder="1" applyAlignment="1">
      <alignment horizontal="centerContinuous"/>
    </xf>
    <xf numFmtId="41" fontId="5" fillId="0" borderId="2" xfId="0" applyNumberFormat="1" applyFont="1" applyBorder="1" applyAlignment="1">
      <alignment horizontal="centerContinuous"/>
    </xf>
    <xf numFmtId="41" fontId="19" fillId="0" borderId="2" xfId="0" applyNumberFormat="1" applyFont="1" applyBorder="1" applyAlignment="1">
      <alignment horizontal="centerContinuous"/>
    </xf>
    <xf numFmtId="41" fontId="19" fillId="0" borderId="0" xfId="0" applyNumberFormat="1" applyFont="1" applyBorder="1" applyAlignment="1"/>
    <xf numFmtId="41" fontId="19" fillId="0" borderId="0" xfId="0" applyNumberFormat="1" applyFont="1" applyBorder="1" applyAlignment="1">
      <alignment horizontal="center"/>
    </xf>
    <xf numFmtId="41" fontId="19" fillId="0" borderId="0" xfId="0" applyNumberFormat="1" applyFont="1" applyFill="1" applyBorder="1" applyAlignment="1">
      <alignment horizontal="centerContinuous"/>
    </xf>
    <xf numFmtId="41" fontId="5" fillId="0" borderId="0" xfId="0" applyNumberFormat="1" applyFont="1" applyBorder="1" applyAlignment="1">
      <alignment horizontal="centerContinuous"/>
    </xf>
    <xf numFmtId="41" fontId="19" fillId="0" borderId="0" xfId="0" applyNumberFormat="1" applyFont="1" applyBorder="1" applyAlignment="1">
      <alignment horizontal="centerContinuous"/>
    </xf>
    <xf numFmtId="41" fontId="19" fillId="0" borderId="0" xfId="60070" applyNumberFormat="1" applyFont="1" applyFill="1" applyAlignment="1">
      <alignment horizontal="center"/>
    </xf>
    <xf numFmtId="41" fontId="19" fillId="0" borderId="0" xfId="0" applyNumberFormat="1" applyFont="1" applyAlignment="1">
      <alignment horizontal="center"/>
    </xf>
    <xf numFmtId="41" fontId="19" fillId="0" borderId="0" xfId="0" applyNumberFormat="1" applyFont="1" applyFill="1" applyAlignment="1">
      <alignment horizontal="center"/>
    </xf>
    <xf numFmtId="41" fontId="8" fillId="0" borderId="0" xfId="0" applyNumberFormat="1" applyFont="1" applyFill="1" applyBorder="1" applyAlignment="1"/>
    <xf numFmtId="41" fontId="19" fillId="0" borderId="0" xfId="60070" applyNumberFormat="1" applyFont="1" applyFill="1" applyAlignment="1"/>
    <xf numFmtId="41" fontId="19" fillId="0" borderId="2" xfId="60070" applyNumberFormat="1" applyFont="1" applyFill="1" applyBorder="1" applyAlignment="1">
      <alignment horizontal="center"/>
    </xf>
    <xf numFmtId="41" fontId="5" fillId="0" borderId="4" xfId="0" applyNumberFormat="1" applyFont="1" applyFill="1" applyBorder="1" applyAlignment="1"/>
    <xf numFmtId="41" fontId="5" fillId="0" borderId="4" xfId="0" applyNumberFormat="1" applyFont="1" applyBorder="1" applyAlignment="1"/>
    <xf numFmtId="41" fontId="5" fillId="0" borderId="0" xfId="0" applyNumberFormat="1" applyFont="1" applyBorder="1" applyAlignment="1"/>
    <xf numFmtId="41" fontId="5" fillId="0" borderId="0" xfId="0" applyNumberFormat="1" applyFont="1" applyBorder="1" applyAlignment="1">
      <alignment horizontal="right"/>
    </xf>
    <xf numFmtId="41" fontId="5" fillId="0" borderId="6" xfId="0" applyNumberFormat="1" applyFont="1" applyBorder="1" applyAlignment="1"/>
    <xf numFmtId="41" fontId="5" fillId="0" borderId="6" xfId="0" applyNumberFormat="1" applyFont="1" applyFill="1" applyBorder="1" applyAlignment="1"/>
    <xf numFmtId="41" fontId="0" fillId="0" borderId="0" xfId="0" applyNumberFormat="1" applyFont="1" applyAlignment="1"/>
    <xf numFmtId="41" fontId="0" fillId="0" borderId="0" xfId="0" applyNumberFormat="1" applyFont="1" applyFill="1" applyAlignment="1"/>
    <xf numFmtId="41" fontId="0" fillId="0" borderId="4" xfId="0" applyNumberFormat="1" applyFont="1" applyFill="1" applyBorder="1" applyAlignment="1"/>
    <xf numFmtId="42" fontId="0" fillId="0" borderId="0" xfId="0" applyNumberFormat="1" applyFont="1" applyAlignment="1"/>
    <xf numFmtId="41" fontId="0" fillId="0" borderId="6" xfId="0" applyNumberFormat="1" applyFont="1" applyFill="1" applyBorder="1" applyAlignment="1"/>
    <xf numFmtId="41" fontId="0" fillId="0" borderId="0" xfId="0" applyNumberFormat="1" applyFont="1" applyFill="1" applyBorder="1" applyAlignment="1"/>
    <xf numFmtId="41" fontId="0" fillId="0" borderId="4" xfId="0" applyNumberFormat="1" applyFont="1" applyBorder="1" applyAlignment="1"/>
    <xf numFmtId="41" fontId="0" fillId="0" borderId="6" xfId="0" applyNumberFormat="1" applyFont="1" applyBorder="1" applyAlignment="1"/>
    <xf numFmtId="41" fontId="0" fillId="0" borderId="0" xfId="0" applyNumberFormat="1" applyFont="1" applyBorder="1" applyAlignment="1"/>
    <xf numFmtId="41" fontId="26" fillId="0" borderId="2" xfId="0" quotePrefix="1" applyNumberFormat="1" applyFont="1" applyFill="1" applyBorder="1" applyAlignment="1"/>
    <xf numFmtId="4" fontId="0" fillId="0" borderId="0" xfId="0" applyNumberFormat="1" applyFont="1" applyFill="1" applyAlignment="1"/>
    <xf numFmtId="41" fontId="21" fillId="0" borderId="0" xfId="59991" quotePrefix="1" applyNumberFormat="1" applyFont="1" applyFill="1" applyAlignment="1">
      <alignment horizontal="center"/>
    </xf>
    <xf numFmtId="41" fontId="5" fillId="0" borderId="0" xfId="59991" applyNumberFormat="1" applyFont="1" applyFill="1"/>
    <xf numFmtId="41" fontId="56" fillId="0" borderId="0" xfId="59991" applyNumberFormat="1" applyFont="1" applyFill="1"/>
    <xf numFmtId="41" fontId="56" fillId="0" borderId="0" xfId="60091" applyNumberFormat="1" applyFont="1" applyFill="1"/>
    <xf numFmtId="41" fontId="5" fillId="0" borderId="0" xfId="59991" applyNumberFormat="1" applyFont="1" applyFill="1" applyBorder="1"/>
    <xf numFmtId="41" fontId="5" fillId="0" borderId="22" xfId="59991" applyNumberFormat="1" applyFont="1" applyFill="1" applyBorder="1"/>
    <xf numFmtId="42" fontId="21" fillId="0" borderId="0" xfId="59991" applyNumberFormat="1" applyFont="1" applyFill="1"/>
    <xf numFmtId="173" fontId="5" fillId="0" borderId="0" xfId="60091" applyNumberFormat="1" applyFont="1" applyFill="1" applyBorder="1" applyAlignment="1"/>
    <xf numFmtId="41" fontId="5" fillId="0" borderId="0" xfId="59991" applyNumberFormat="1" applyFont="1" applyFill="1"/>
    <xf numFmtId="41" fontId="56" fillId="0" borderId="0" xfId="59991" applyNumberFormat="1" applyFont="1" applyFill="1"/>
    <xf numFmtId="41" fontId="56" fillId="0" borderId="0" xfId="60091" applyNumberFormat="1" applyFont="1" applyFill="1"/>
    <xf numFmtId="41" fontId="5" fillId="0" borderId="0" xfId="60091" applyNumberFormat="1" applyFont="1" applyFill="1" applyAlignment="1">
      <alignment horizontal="center"/>
    </xf>
    <xf numFmtId="41" fontId="5" fillId="0" borderId="0" xfId="60091" applyNumberFormat="1" applyFont="1" applyFill="1" applyBorder="1" applyAlignment="1">
      <alignment horizontal="center"/>
    </xf>
    <xf numFmtId="41" fontId="5" fillId="0" borderId="22" xfId="60091" applyNumberFormat="1" applyFont="1" applyFill="1" applyBorder="1" applyAlignment="1">
      <alignment horizontal="center"/>
    </xf>
    <xf numFmtId="42" fontId="21" fillId="0" borderId="0" xfId="59991" applyNumberFormat="1" applyFont="1" applyFill="1"/>
    <xf numFmtId="42" fontId="19" fillId="0" borderId="10" xfId="59991" applyNumberFormat="1" applyFont="1" applyFill="1" applyBorder="1"/>
    <xf numFmtId="0" fontId="0" fillId="0" borderId="0" xfId="0" applyAlignment="1"/>
    <xf numFmtId="0" fontId="10" fillId="0" borderId="0" xfId="0" applyNumberFormat="1" applyFont="1" applyAlignment="1">
      <alignment horizontal="right"/>
    </xf>
    <xf numFmtId="0" fontId="0" fillId="0" borderId="0" xfId="0" applyAlignment="1">
      <alignment horizontal="right"/>
    </xf>
    <xf numFmtId="167" fontId="5" fillId="0" borderId="0" xfId="0" applyNumberFormat="1" applyFont="1" applyFill="1" applyAlignment="1"/>
    <xf numFmtId="178" fontId="5" fillId="0" borderId="0" xfId="0" applyNumberFormat="1" applyFont="1" applyFill="1" applyAlignment="1"/>
    <xf numFmtId="177" fontId="5" fillId="0" borderId="0" xfId="0" applyNumberFormat="1" applyFont="1" applyFill="1" applyAlignment="1"/>
    <xf numFmtId="181" fontId="0" fillId="0" borderId="0" xfId="0" quotePrefix="1" applyNumberFormat="1" applyFill="1" applyAlignment="1"/>
    <xf numFmtId="181" fontId="0" fillId="0" borderId="0" xfId="0" quotePrefix="1" applyNumberFormat="1" applyFill="1" applyAlignment="1">
      <alignment horizontal="center"/>
    </xf>
    <xf numFmtId="0" fontId="19" fillId="0" borderId="22" xfId="0" applyNumberFormat="1" applyFont="1" applyBorder="1" applyAlignment="1">
      <alignment horizontal="center"/>
    </xf>
    <xf numFmtId="0" fontId="19" fillId="0" borderId="22" xfId="0" applyNumberFormat="1" applyFont="1" applyBorder="1" applyAlignment="1"/>
    <xf numFmtId="0" fontId="5" fillId="0" borderId="4" xfId="0" applyNumberFormat="1" applyFont="1" applyFill="1" applyBorder="1" applyAlignment="1"/>
    <xf numFmtId="0" fontId="94" fillId="0" borderId="0" xfId="0" applyFont="1" applyFill="1" applyBorder="1" applyAlignment="1"/>
    <xf numFmtId="0" fontId="0" fillId="0" borderId="0" xfId="0" applyFill="1" applyBorder="1" applyAlignment="1"/>
    <xf numFmtId="167" fontId="0" fillId="0" borderId="0" xfId="0" applyNumberFormat="1" applyFill="1" applyAlignment="1"/>
    <xf numFmtId="183" fontId="5" fillId="0" borderId="0" xfId="0" applyNumberFormat="1" applyFont="1" applyFill="1" applyAlignment="1"/>
    <xf numFmtId="183" fontId="0" fillId="0" borderId="0" xfId="0" applyNumberFormat="1" applyFill="1" applyAlignment="1"/>
    <xf numFmtId="4" fontId="64" fillId="0" borderId="22" xfId="60074" applyNumberFormat="1" applyFont="1" applyBorder="1" applyAlignment="1"/>
    <xf numFmtId="4" fontId="19" fillId="0" borderId="22" xfId="60074" quotePrefix="1" applyNumberFormat="1" applyFont="1" applyBorder="1" applyAlignment="1">
      <alignment horizontal="center"/>
    </xf>
    <xf numFmtId="0" fontId="5" fillId="0" borderId="22" xfId="60074" applyNumberFormat="1" applyFont="1" applyBorder="1"/>
    <xf numFmtId="4" fontId="19" fillId="0" borderId="22" xfId="60074" applyNumberFormat="1" applyFont="1" applyBorder="1" applyAlignment="1">
      <alignment horizontal="center"/>
    </xf>
    <xf numFmtId="42" fontId="5" fillId="0" borderId="0" xfId="60074" quotePrefix="1" applyNumberFormat="1" applyFont="1" applyFill="1" applyAlignment="1">
      <alignment horizontal="center"/>
    </xf>
    <xf numFmtId="42" fontId="5" fillId="0" borderId="0" xfId="60074" applyNumberFormat="1" applyFont="1" applyFill="1" applyAlignment="1">
      <alignment horizontal="right"/>
    </xf>
    <xf numFmtId="42" fontId="5" fillId="0" borderId="0" xfId="60074" applyNumberFormat="1" applyFont="1" applyFill="1" applyAlignment="1"/>
    <xf numFmtId="41" fontId="5" fillId="0" borderId="0" xfId="60074" applyNumberFormat="1" applyFont="1" applyFill="1" applyAlignment="1"/>
    <xf numFmtId="41" fontId="5" fillId="0" borderId="0" xfId="60074" quotePrefix="1" applyNumberFormat="1" applyFont="1" applyFill="1" applyAlignment="1">
      <alignment horizontal="center"/>
    </xf>
    <xf numFmtId="41" fontId="5" fillId="0" borderId="0" xfId="60074" quotePrefix="1" applyNumberFormat="1" applyFont="1" applyFill="1" applyAlignment="1"/>
    <xf numFmtId="41" fontId="5" fillId="0" borderId="0" xfId="60074" quotePrefix="1" applyNumberFormat="1" applyFont="1" applyFill="1" applyAlignment="1">
      <alignment horizontal="right"/>
    </xf>
    <xf numFmtId="41" fontId="5" fillId="0" borderId="0" xfId="60074" applyNumberFormat="1" applyFont="1" applyFill="1" applyAlignment="1">
      <alignment horizontal="center"/>
    </xf>
    <xf numFmtId="41" fontId="5" fillId="0" borderId="0" xfId="60074" applyNumberFormat="1" applyFont="1" applyFill="1" applyAlignment="1">
      <alignment horizontal="right"/>
    </xf>
    <xf numFmtId="41" fontId="5" fillId="0" borderId="0" xfId="60074" quotePrefix="1" applyNumberFormat="1" applyFont="1" applyFill="1" applyBorder="1" applyAlignment="1">
      <alignment horizontal="center"/>
    </xf>
    <xf numFmtId="41" fontId="5" fillId="0" borderId="22" xfId="60074" quotePrefix="1" applyNumberFormat="1" applyFont="1" applyFill="1" applyBorder="1" applyAlignment="1">
      <alignment horizontal="center"/>
    </xf>
    <xf numFmtId="0" fontId="121" fillId="0" borderId="0" xfId="60091"/>
    <xf numFmtId="0" fontId="5" fillId="0" borderId="0" xfId="60091" applyFont="1" applyFill="1"/>
    <xf numFmtId="0" fontId="19" fillId="0" borderId="22" xfId="60091" applyFont="1" applyFill="1" applyBorder="1" applyAlignment="1">
      <alignment horizontal="center"/>
    </xf>
    <xf numFmtId="0" fontId="19" fillId="0" borderId="0" xfId="60091" applyFont="1" applyFill="1"/>
    <xf numFmtId="0" fontId="19" fillId="0" borderId="0" xfId="60091" applyFont="1" applyFill="1" applyBorder="1"/>
    <xf numFmtId="0" fontId="5" fillId="0" borderId="0" xfId="60091" applyFont="1" applyFill="1" applyBorder="1"/>
    <xf numFmtId="0" fontId="19" fillId="0" borderId="0" xfId="60091" applyFont="1" applyFill="1" applyBorder="1" applyAlignment="1">
      <alignment horizontal="center"/>
    </xf>
    <xf numFmtId="0" fontId="21" fillId="0" borderId="0" xfId="60091" applyFont="1" applyFill="1"/>
    <xf numFmtId="165" fontId="19" fillId="0" borderId="0" xfId="60091" applyNumberFormat="1" applyFont="1" applyFill="1" applyBorder="1" applyAlignment="1">
      <alignment horizontal="center"/>
    </xf>
    <xf numFmtId="0" fontId="121" fillId="0" borderId="0" xfId="60099"/>
    <xf numFmtId="0" fontId="5" fillId="0" borderId="0" xfId="60099" applyFont="1" applyFill="1"/>
    <xf numFmtId="0" fontId="19" fillId="0" borderId="22" xfId="60099" applyFont="1" applyFill="1" applyBorder="1" applyAlignment="1">
      <alignment horizontal="center"/>
    </xf>
    <xf numFmtId="0" fontId="19" fillId="0" borderId="0" xfId="60099" applyFont="1" applyFill="1"/>
    <xf numFmtId="0" fontId="19" fillId="0" borderId="0" xfId="60099" applyFont="1" applyFill="1" applyBorder="1"/>
    <xf numFmtId="0" fontId="5" fillId="0" borderId="0" xfId="60099" applyFont="1" applyFill="1" applyBorder="1"/>
    <xf numFmtId="0" fontId="19" fillId="0" borderId="0" xfId="60099" applyFont="1" applyFill="1" applyBorder="1" applyAlignment="1">
      <alignment horizontal="center"/>
    </xf>
    <xf numFmtId="0" fontId="21" fillId="0" borderId="0" xfId="60099" applyFont="1" applyFill="1"/>
    <xf numFmtId="165" fontId="19" fillId="0" borderId="0" xfId="60099" applyNumberFormat="1" applyFont="1" applyFill="1" applyBorder="1" applyAlignment="1">
      <alignment horizontal="center"/>
    </xf>
    <xf numFmtId="0" fontId="5" fillId="0" borderId="0" xfId="60099" applyFont="1" applyFill="1" applyBorder="1" applyAlignment="1"/>
    <xf numFmtId="41" fontId="0" fillId="0" borderId="0" xfId="0" applyNumberFormat="1" applyFont="1" applyAlignment="1">
      <alignment horizontal="center"/>
    </xf>
    <xf numFmtId="41" fontId="0" fillId="0" borderId="0" xfId="0" applyNumberFormat="1" applyFill="1" applyAlignment="1"/>
    <xf numFmtId="41" fontId="0" fillId="0" borderId="0" xfId="0" applyNumberFormat="1" applyFont="1" applyAlignment="1">
      <alignment horizontal="right"/>
    </xf>
    <xf numFmtId="41" fontId="0" fillId="0" borderId="0" xfId="0" applyNumberFormat="1" applyFont="1" applyFill="1" applyAlignment="1">
      <alignment horizontal="center"/>
    </xf>
    <xf numFmtId="0" fontId="0" fillId="0" borderId="0" xfId="0" applyFont="1" applyFill="1"/>
    <xf numFmtId="0" fontId="40" fillId="0" borderId="0" xfId="0" applyNumberFormat="1" applyFont="1" applyFill="1" applyAlignment="1">
      <alignment horizontal="center"/>
    </xf>
    <xf numFmtId="3" fontId="26" fillId="0" borderId="0" xfId="0" quotePrefix="1" applyNumberFormat="1" applyFont="1" applyFill="1" applyAlignment="1"/>
    <xf numFmtId="41" fontId="26" fillId="0" borderId="2" xfId="0" applyNumberFormat="1" applyFont="1" applyFill="1" applyBorder="1" applyAlignment="1"/>
    <xf numFmtId="0" fontId="40" fillId="0" borderId="22" xfId="0" applyNumberFormat="1" applyFont="1" applyFill="1" applyBorder="1" applyAlignment="1">
      <alignment horizontal="center"/>
    </xf>
    <xf numFmtId="3" fontId="26" fillId="0" borderId="6" xfId="0" applyNumberFormat="1" applyFont="1" applyFill="1" applyBorder="1" applyAlignment="1"/>
    <xf numFmtId="3" fontId="26" fillId="0" borderId="0" xfId="0" applyNumberFormat="1" applyFont="1" applyFill="1" applyBorder="1" applyAlignment="1"/>
    <xf numFmtId="164" fontId="5" fillId="0" borderId="0" xfId="60087" applyNumberFormat="1" applyFont="1" applyFill="1" applyAlignment="1" applyProtection="1">
      <protection locked="0"/>
    </xf>
    <xf numFmtId="0" fontId="72" fillId="0" borderId="0" xfId="0" applyNumberFormat="1" applyFont="1" applyFill="1" applyAlignment="1">
      <alignment horizontal="right"/>
    </xf>
    <xf numFmtId="0" fontId="69" fillId="0" borderId="0" xfId="0" applyNumberFormat="1" applyFont="1" applyFill="1" applyAlignment="1"/>
    <xf numFmtId="0" fontId="70" fillId="0" borderId="0" xfId="0" applyNumberFormat="1" applyFont="1" applyFill="1" applyBorder="1" applyAlignment="1"/>
    <xf numFmtId="0" fontId="40" fillId="0" borderId="22" xfId="0" quotePrefix="1" applyNumberFormat="1" applyFont="1" applyFill="1" applyBorder="1" applyAlignment="1">
      <alignment horizontal="center"/>
    </xf>
    <xf numFmtId="41" fontId="26" fillId="0" borderId="0" xfId="0" applyNumberFormat="1" applyFont="1" applyFill="1" applyBorder="1" applyAlignment="1"/>
    <xf numFmtId="0" fontId="26" fillId="0" borderId="6" xfId="0" applyNumberFormat="1" applyFont="1" applyFill="1" applyBorder="1" applyAlignment="1"/>
    <xf numFmtId="173" fontId="26" fillId="0" borderId="0" xfId="60071" applyNumberFormat="1" applyFont="1" applyFill="1" applyAlignment="1"/>
    <xf numFmtId="164" fontId="10" fillId="0" borderId="0" xfId="60103" applyNumberFormat="1" applyFont="1" applyAlignment="1"/>
    <xf numFmtId="164" fontId="5" fillId="0" borderId="0" xfId="60103" applyNumberFormat="1" applyFont="1" applyAlignment="1"/>
    <xf numFmtId="0" fontId="10" fillId="0" borderId="0" xfId="60103" applyNumberFormat="1" applyFont="1" applyAlignment="1">
      <alignment horizontal="left"/>
    </xf>
    <xf numFmtId="177" fontId="124" fillId="0" borderId="0" xfId="60103" applyAlignment="1">
      <alignment horizontal="left"/>
    </xf>
    <xf numFmtId="0" fontId="10" fillId="0" borderId="0" xfId="60103" applyNumberFormat="1" applyFont="1" applyAlignment="1">
      <alignment horizontal="right"/>
    </xf>
    <xf numFmtId="164" fontId="8" fillId="0" borderId="0" xfId="60103" applyNumberFormat="1" applyFont="1" applyAlignment="1"/>
    <xf numFmtId="0" fontId="5" fillId="0" borderId="0" xfId="60103" applyNumberFormat="1" applyFont="1" applyAlignment="1" applyProtection="1">
      <protection locked="0"/>
    </xf>
    <xf numFmtId="164" fontId="8" fillId="0" borderId="0" xfId="60103" applyNumberFormat="1" applyFont="1"/>
    <xf numFmtId="164" fontId="10" fillId="0" borderId="0" xfId="60103" applyNumberFormat="1" applyFont="1" applyAlignment="1">
      <alignment horizontal="right"/>
    </xf>
    <xf numFmtId="164" fontId="6" fillId="0" borderId="0" xfId="60103" applyNumberFormat="1" applyFont="1" applyAlignment="1">
      <alignment horizontal="right"/>
    </xf>
    <xf numFmtId="164" fontId="10" fillId="0" borderId="0" xfId="60103" quotePrefix="1" applyNumberFormat="1" applyFont="1" applyAlignment="1">
      <alignment horizontal="left"/>
    </xf>
    <xf numFmtId="164" fontId="8" fillId="0" borderId="0" xfId="60103" quotePrefix="1" applyNumberFormat="1" applyFont="1" applyAlignment="1"/>
    <xf numFmtId="164" fontId="11" fillId="0" borderId="0" xfId="60103" applyNumberFormat="1" applyFont="1" applyAlignment="1"/>
    <xf numFmtId="164" fontId="34" fillId="0" borderId="0" xfId="60103" applyNumberFormat="1" applyFont="1" applyAlignment="1"/>
    <xf numFmtId="164" fontId="72" fillId="0" borderId="0" xfId="60103" applyNumberFormat="1" applyFont="1" applyAlignment="1">
      <alignment horizontal="center"/>
    </xf>
    <xf numFmtId="164" fontId="89" fillId="0" borderId="0" xfId="60103" quotePrefix="1" applyNumberFormat="1" applyFont="1" applyAlignment="1">
      <alignment horizontal="right"/>
    </xf>
    <xf numFmtId="0" fontId="89" fillId="0" borderId="0" xfId="60103" applyNumberFormat="1" applyFont="1" applyAlignment="1" applyProtection="1">
      <alignment horizontal="right"/>
      <protection locked="0"/>
    </xf>
    <xf numFmtId="0" fontId="34" fillId="0" borderId="0" xfId="60103" applyNumberFormat="1" applyFont="1" applyAlignment="1" applyProtection="1">
      <protection locked="0"/>
    </xf>
    <xf numFmtId="164" fontId="72" fillId="0" borderId="0" xfId="60103" applyNumberFormat="1" applyFont="1" applyAlignment="1"/>
    <xf numFmtId="164" fontId="34" fillId="0" borderId="0" xfId="60103" applyNumberFormat="1" applyFont="1"/>
    <xf numFmtId="164" fontId="8" fillId="0" borderId="0" xfId="60103" applyNumberFormat="1" applyFont="1" applyBorder="1"/>
    <xf numFmtId="167" fontId="34" fillId="0" borderId="0" xfId="60103" applyNumberFormat="1" applyFont="1" applyAlignment="1" applyProtection="1">
      <alignment horizontal="center" vertical="center"/>
      <protection locked="0"/>
    </xf>
    <xf numFmtId="167" fontId="34" fillId="0" borderId="0" xfId="60103" applyNumberFormat="1" applyFont="1" applyAlignment="1" applyProtection="1">
      <alignment vertical="center"/>
      <protection locked="0"/>
    </xf>
    <xf numFmtId="167" fontId="34" fillId="0" borderId="0" xfId="60103" applyNumberFormat="1" applyFont="1" applyAlignment="1" applyProtection="1">
      <alignment horizontal="center"/>
      <protection locked="0"/>
    </xf>
    <xf numFmtId="167" fontId="5" fillId="0" borderId="0" xfId="60103" applyNumberFormat="1" applyFont="1" applyAlignment="1" applyProtection="1">
      <protection locked="0"/>
    </xf>
    <xf numFmtId="0" fontId="34" fillId="0" borderId="0" xfId="60103" applyNumberFormat="1" applyFont="1" applyAlignment="1" applyProtection="1">
      <alignment horizontal="center"/>
      <protection locked="0"/>
    </xf>
    <xf numFmtId="178" fontId="34" fillId="0" borderId="0" xfId="60103" applyNumberFormat="1" applyFont="1" applyAlignment="1" applyProtection="1">
      <alignment vertical="center"/>
      <protection locked="0"/>
    </xf>
    <xf numFmtId="7" fontId="34" fillId="0" borderId="0" xfId="60103" applyNumberFormat="1" applyFont="1" applyAlignment="1" applyProtection="1">
      <alignment horizontal="center"/>
      <protection locked="0"/>
    </xf>
    <xf numFmtId="179" fontId="34" fillId="0" borderId="0" xfId="60103" applyNumberFormat="1" applyFont="1" applyAlignment="1" applyProtection="1">
      <alignment horizontal="center" vertical="center"/>
      <protection locked="0"/>
    </xf>
    <xf numFmtId="180" fontId="34" fillId="0" borderId="0" xfId="60103" applyNumberFormat="1" applyFont="1" applyAlignment="1" applyProtection="1">
      <alignment horizontal="center"/>
      <protection locked="0"/>
    </xf>
    <xf numFmtId="180" fontId="34" fillId="0" borderId="0" xfId="60103" applyNumberFormat="1" applyFont="1" applyAlignment="1" applyProtection="1">
      <protection locked="0"/>
    </xf>
    <xf numFmtId="180" fontId="5" fillId="0" borderId="0" xfId="60103" applyNumberFormat="1" applyFont="1" applyAlignment="1" applyProtection="1">
      <protection locked="0"/>
    </xf>
    <xf numFmtId="0" fontId="34" fillId="0" borderId="0" xfId="60103" quotePrefix="1" applyNumberFormat="1" applyFont="1" applyAlignment="1">
      <alignment horizontal="left"/>
    </xf>
    <xf numFmtId="0" fontId="5" fillId="0" borderId="0" xfId="60103" applyNumberFormat="1" applyFont="1" applyAlignment="1"/>
    <xf numFmtId="177" fontId="124" fillId="0" borderId="0" xfId="60103"/>
    <xf numFmtId="177" fontId="124" fillId="0" borderId="0" xfId="60103" applyAlignment="1"/>
    <xf numFmtId="177" fontId="34" fillId="0" borderId="0" xfId="60103" quotePrefix="1" applyFont="1" applyAlignment="1">
      <alignment horizontal="left"/>
    </xf>
    <xf numFmtId="0" fontId="0" fillId="0" borderId="0" xfId="0" quotePrefix="1" applyAlignment="1">
      <alignment horizontal="left"/>
    </xf>
    <xf numFmtId="0" fontId="125" fillId="0" borderId="0" xfId="60104"/>
    <xf numFmtId="37" fontId="21" fillId="0" borderId="0" xfId="60104" applyNumberFormat="1" applyFont="1" applyFill="1"/>
    <xf numFmtId="0" fontId="21" fillId="0" borderId="0" xfId="60104" applyFont="1" applyFill="1"/>
    <xf numFmtId="37" fontId="21" fillId="0" borderId="0" xfId="60104" applyNumberFormat="1" applyFont="1" applyFill="1" applyAlignment="1"/>
    <xf numFmtId="0" fontId="19" fillId="0" borderId="0" xfId="60104" applyNumberFormat="1" applyFont="1" applyFill="1" applyAlignment="1">
      <alignment horizontal="right"/>
    </xf>
    <xf numFmtId="41" fontId="21" fillId="0" borderId="0" xfId="60104" quotePrefix="1" applyNumberFormat="1" applyFont="1" applyFill="1" applyAlignment="1">
      <alignment horizontal="center"/>
    </xf>
    <xf numFmtId="0" fontId="21" fillId="0" borderId="0" xfId="60104" applyFont="1" applyFill="1" applyAlignment="1"/>
    <xf numFmtId="41" fontId="21" fillId="0" borderId="0" xfId="60104" quotePrefix="1" applyNumberFormat="1" applyFont="1" applyFill="1" applyAlignment="1"/>
    <xf numFmtId="42" fontId="21" fillId="0" borderId="0" xfId="60104" applyNumberFormat="1" applyFont="1" applyFill="1"/>
    <xf numFmtId="42" fontId="20" fillId="0" borderId="10" xfId="60104" applyNumberFormat="1" applyFont="1" applyFill="1" applyBorder="1"/>
    <xf numFmtId="42" fontId="21" fillId="0" borderId="0" xfId="60104" applyNumberFormat="1" applyFont="1" applyFill="1" applyAlignment="1"/>
    <xf numFmtId="0" fontId="19" fillId="0" borderId="0" xfId="60104" applyFont="1" applyFill="1" applyAlignment="1">
      <alignment horizontal="right"/>
    </xf>
    <xf numFmtId="37" fontId="21" fillId="0" borderId="0" xfId="60106" applyNumberFormat="1" applyFont="1" applyFill="1"/>
    <xf numFmtId="0" fontId="21" fillId="0" borderId="0" xfId="60106" applyFont="1" applyFill="1"/>
    <xf numFmtId="37" fontId="21" fillId="0" borderId="0" xfId="60106" applyNumberFormat="1" applyFont="1" applyFill="1" applyAlignment="1"/>
    <xf numFmtId="37" fontId="5" fillId="0" borderId="0" xfId="60106" applyNumberFormat="1" applyFont="1" applyFill="1"/>
    <xf numFmtId="0" fontId="19" fillId="0" borderId="0" xfId="60106" applyNumberFormat="1" applyFont="1" applyFill="1" applyAlignment="1">
      <alignment horizontal="right"/>
    </xf>
    <xf numFmtId="41" fontId="21" fillId="0" borderId="0" xfId="60106" quotePrefix="1" applyNumberFormat="1" applyFont="1" applyFill="1" applyAlignment="1">
      <alignment horizontal="center"/>
    </xf>
    <xf numFmtId="0" fontId="21" fillId="0" borderId="0" xfId="60106" applyFont="1" applyFill="1" applyAlignment="1"/>
    <xf numFmtId="41" fontId="21" fillId="0" borderId="0" xfId="60106" quotePrefix="1" applyNumberFormat="1" applyFont="1" applyFill="1" applyAlignment="1"/>
    <xf numFmtId="42" fontId="21" fillId="0" borderId="0" xfId="60106" applyNumberFormat="1" applyFont="1" applyFill="1"/>
    <xf numFmtId="42" fontId="20" fillId="0" borderId="10" xfId="60106" applyNumberFormat="1" applyFont="1" applyFill="1" applyBorder="1"/>
    <xf numFmtId="0" fontId="20" fillId="0" borderId="0" xfId="60106" applyNumberFormat="1" applyFont="1" applyFill="1" applyAlignment="1">
      <alignment horizontal="right"/>
    </xf>
    <xf numFmtId="42" fontId="21" fillId="0" borderId="0" xfId="60106" applyNumberFormat="1" applyFont="1" applyFill="1" applyAlignment="1"/>
    <xf numFmtId="41" fontId="8" fillId="0" borderId="0" xfId="0" applyNumberFormat="1" applyFont="1" applyAlignment="1" applyProtection="1">
      <protection locked="0"/>
    </xf>
    <xf numFmtId="41" fontId="9" fillId="0" borderId="0" xfId="0" applyNumberFormat="1" applyFont="1"/>
    <xf numFmtId="41" fontId="9" fillId="0" borderId="0" xfId="0" applyNumberFormat="1" applyFont="1" applyAlignment="1"/>
    <xf numFmtId="41" fontId="8" fillId="0" borderId="4" xfId="0" applyNumberFormat="1" applyFont="1" applyBorder="1" applyAlignment="1" applyProtection="1"/>
    <xf numFmtId="41" fontId="7" fillId="0" borderId="4" xfId="0" applyNumberFormat="1" applyFont="1" applyBorder="1" applyAlignment="1"/>
    <xf numFmtId="41" fontId="7" fillId="0" borderId="4" xfId="0" applyNumberFormat="1" applyFont="1" applyBorder="1" applyAlignment="1" applyProtection="1"/>
    <xf numFmtId="41" fontId="8" fillId="0" borderId="0" xfId="0" applyNumberFormat="1" applyFont="1" applyFill="1" applyAlignment="1" applyProtection="1">
      <protection locked="0"/>
    </xf>
    <xf numFmtId="164" fontId="27" fillId="0" borderId="0" xfId="0" applyNumberFormat="1" applyFont="1" applyAlignment="1">
      <alignment horizontal="left"/>
    </xf>
    <xf numFmtId="49" fontId="0" fillId="0" borderId="0" xfId="7" quotePrefix="1" applyNumberFormat="1" applyFont="1" applyAlignment="1">
      <alignment horizontal="left"/>
    </xf>
    <xf numFmtId="0" fontId="26" fillId="0" borderId="25" xfId="60089" applyNumberFormat="1" applyFont="1" applyBorder="1" applyAlignment="1"/>
    <xf numFmtId="3" fontId="19" fillId="0" borderId="0" xfId="0" quotePrefix="1" applyNumberFormat="1" applyFont="1" applyAlignment="1">
      <alignment horizontal="left"/>
    </xf>
    <xf numFmtId="3" fontId="10" fillId="0" borderId="0" xfId="59955" quotePrefix="1" applyNumberFormat="1" applyFont="1" applyAlignment="1">
      <alignment horizontal="left"/>
    </xf>
    <xf numFmtId="41" fontId="10" fillId="0" borderId="0" xfId="59956" applyNumberFormat="1" applyFont="1" applyFill="1" applyAlignment="1">
      <alignment horizontal="right"/>
    </xf>
    <xf numFmtId="49" fontId="10" fillId="0" borderId="0" xfId="59955" applyNumberFormat="1" applyFont="1" applyFill="1" applyAlignment="1">
      <alignment horizontal="left"/>
    </xf>
    <xf numFmtId="0" fontId="21" fillId="0" borderId="0" xfId="59955" applyFont="1"/>
    <xf numFmtId="3" fontId="21" fillId="0" borderId="0" xfId="59955" applyNumberFormat="1" applyFont="1" applyFill="1"/>
    <xf numFmtId="41" fontId="19" fillId="0" borderId="0" xfId="59955" applyNumberFormat="1" applyFont="1" applyFill="1" applyAlignment="1">
      <alignment horizontal="center"/>
    </xf>
    <xf numFmtId="3" fontId="19" fillId="0" borderId="0" xfId="59955" quotePrefix="1" applyNumberFormat="1" applyFont="1" applyAlignment="1">
      <alignment horizontal="left"/>
    </xf>
    <xf numFmtId="41" fontId="19" fillId="0" borderId="0" xfId="59955" quotePrefix="1" applyNumberFormat="1" applyFont="1" applyFill="1" applyAlignment="1">
      <alignment horizontal="center"/>
    </xf>
    <xf numFmtId="0" fontId="20" fillId="0" borderId="0" xfId="59955" applyFont="1" applyAlignment="1">
      <alignment horizontal="right"/>
    </xf>
    <xf numFmtId="41" fontId="21" fillId="0" borderId="0" xfId="59955" applyNumberFormat="1" applyFont="1" applyFill="1" applyAlignment="1">
      <alignment horizontal="center"/>
    </xf>
    <xf numFmtId="0" fontId="21" fillId="0" borderId="0" xfId="59955" applyFont="1" applyAlignment="1">
      <alignment horizontal="right"/>
    </xf>
    <xf numFmtId="41" fontId="21" fillId="0" borderId="0" xfId="59956" applyNumberFormat="1" applyFont="1" applyFill="1" applyBorder="1" applyAlignment="1">
      <alignment horizontal="center"/>
    </xf>
    <xf numFmtId="49" fontId="21" fillId="0" borderId="0" xfId="59955" applyNumberFormat="1" applyFont="1"/>
    <xf numFmtId="41" fontId="21" fillId="0" borderId="0" xfId="59955" applyNumberFormat="1" applyFont="1" applyFill="1" applyBorder="1" applyAlignment="1">
      <alignment horizontal="center" vertical="top" wrapText="1"/>
    </xf>
    <xf numFmtId="41" fontId="21" fillId="0" borderId="0" xfId="59956" applyNumberFormat="1" applyFont="1" applyFill="1" applyAlignment="1">
      <alignment horizontal="center"/>
    </xf>
    <xf numFmtId="0" fontId="19" fillId="0" borderId="0" xfId="59955" applyFont="1" applyFill="1" applyAlignment="1">
      <alignment horizontal="right"/>
    </xf>
    <xf numFmtId="41" fontId="21" fillId="0" borderId="0" xfId="59956" quotePrefix="1" applyNumberFormat="1" applyFont="1" applyFill="1" applyBorder="1" applyAlignment="1">
      <alignment horizontal="center"/>
    </xf>
    <xf numFmtId="41" fontId="53" fillId="0" borderId="0" xfId="59956" applyNumberFormat="1" applyFont="1" applyFill="1" applyAlignment="1">
      <alignment horizontal="center"/>
    </xf>
    <xf numFmtId="41" fontId="54" fillId="0" borderId="0" xfId="59955" applyNumberFormat="1" applyFont="1" applyFill="1" applyAlignment="1">
      <alignment horizontal="center"/>
    </xf>
    <xf numFmtId="0" fontId="20" fillId="0" borderId="0" xfId="59955" applyFont="1" applyFill="1" applyAlignment="1">
      <alignment horizontal="right"/>
    </xf>
    <xf numFmtId="43" fontId="20" fillId="0" borderId="0" xfId="59956" applyFont="1" applyFill="1" applyBorder="1"/>
    <xf numFmtId="43" fontId="20" fillId="0" borderId="0" xfId="59956" applyFont="1" applyBorder="1"/>
    <xf numFmtId="3" fontId="20" fillId="0" borderId="0" xfId="59956" applyNumberFormat="1" applyFont="1" applyFill="1" applyBorder="1"/>
    <xf numFmtId="0" fontId="21" fillId="0" borderId="0" xfId="59955" applyNumberFormat="1" applyFont="1" applyAlignment="1"/>
    <xf numFmtId="0" fontId="21" fillId="0" borderId="0" xfId="59955" applyNumberFormat="1" applyFont="1" applyFill="1" applyAlignment="1"/>
    <xf numFmtId="3" fontId="21" fillId="0" borderId="0" xfId="59955" applyNumberFormat="1" applyFont="1" applyFill="1" applyAlignment="1"/>
    <xf numFmtId="0" fontId="55" fillId="0" borderId="0" xfId="59955" applyNumberFormat="1" applyFont="1" applyAlignment="1">
      <alignment horizontal="left" wrapText="1"/>
    </xf>
    <xf numFmtId="0" fontId="21" fillId="0" borderId="0" xfId="59955" applyNumberFormat="1" applyFont="1" applyAlignment="1">
      <alignment horizontal="left" wrapText="1"/>
    </xf>
    <xf numFmtId="0" fontId="21" fillId="0" borderId="0" xfId="59955" applyNumberFormat="1" applyFont="1" applyFill="1" applyAlignment="1">
      <alignment horizontal="left" wrapText="1"/>
    </xf>
    <xf numFmtId="4" fontId="21" fillId="0" borderId="0" xfId="59955" applyNumberFormat="1" applyFont="1" applyFill="1" applyAlignment="1">
      <alignment horizontal="left" wrapText="1"/>
    </xf>
    <xf numFmtId="3" fontId="21" fillId="0" borderId="0" xfId="59955" applyNumberFormat="1" applyFont="1" applyFill="1" applyAlignment="1">
      <alignment horizontal="left" wrapText="1"/>
    </xf>
    <xf numFmtId="4" fontId="21" fillId="0" borderId="0" xfId="59955" applyNumberFormat="1" applyFont="1" applyAlignment="1">
      <alignment horizontal="left" wrapText="1"/>
    </xf>
    <xf numFmtId="43" fontId="21" fillId="0" borderId="0" xfId="59955" applyNumberFormat="1" applyFont="1" applyFill="1" applyAlignment="1">
      <alignment horizontal="left" wrapText="1"/>
    </xf>
    <xf numFmtId="0" fontId="5" fillId="0" borderId="0" xfId="59955" applyNumberFormat="1" applyFont="1" applyAlignment="1">
      <alignment horizontal="left"/>
    </xf>
    <xf numFmtId="0" fontId="5" fillId="0" borderId="0" xfId="59955" applyNumberFormat="1" applyFont="1" applyAlignment="1">
      <alignment horizontal="left" wrapText="1"/>
    </xf>
    <xf numFmtId="0" fontId="5" fillId="0" borderId="0" xfId="59955" applyNumberFormat="1" applyFont="1" applyFill="1" applyAlignment="1">
      <alignment horizontal="left" wrapText="1"/>
    </xf>
    <xf numFmtId="3" fontId="5" fillId="0" borderId="0" xfId="59955" applyNumberFormat="1" applyFont="1" applyFill="1" applyAlignment="1">
      <alignment horizontal="left" wrapText="1"/>
    </xf>
    <xf numFmtId="174" fontId="20" fillId="0" borderId="0" xfId="59955" applyNumberFormat="1" applyFont="1" applyAlignment="1">
      <alignment horizontal="center"/>
    </xf>
    <xf numFmtId="174" fontId="21" fillId="0" borderId="0" xfId="59955" applyNumberFormat="1" applyFont="1" applyAlignment="1">
      <alignment horizontal="left" vertical="top" wrapText="1"/>
    </xf>
    <xf numFmtId="174" fontId="21" fillId="0" borderId="0" xfId="59955" applyNumberFormat="1" applyFont="1" applyAlignment="1">
      <alignment vertical="top" wrapText="1"/>
    </xf>
    <xf numFmtId="174" fontId="20" fillId="0" borderId="15" xfId="59955" applyNumberFormat="1" applyFont="1" applyBorder="1" applyAlignment="1">
      <alignment horizontal="center"/>
    </xf>
    <xf numFmtId="174" fontId="20" fillId="0" borderId="0" xfId="59955" applyNumberFormat="1" applyFont="1" applyBorder="1" applyAlignment="1">
      <alignment horizontal="center"/>
    </xf>
    <xf numFmtId="174" fontId="52" fillId="0" borderId="0" xfId="59955" applyNumberFormat="1" applyFont="1" applyAlignment="1"/>
    <xf numFmtId="174" fontId="21" fillId="0" borderId="0" xfId="59955" applyNumberFormat="1" applyFont="1" applyAlignment="1"/>
    <xf numFmtId="174" fontId="19" fillId="0" borderId="0" xfId="59955" quotePrefix="1" applyNumberFormat="1" applyFont="1" applyAlignment="1">
      <alignment horizontal="left"/>
    </xf>
    <xf numFmtId="174" fontId="50" fillId="0" borderId="0" xfId="59955" applyNumberFormat="1"/>
    <xf numFmtId="174" fontId="10" fillId="0" borderId="0" xfId="59955" applyNumberFormat="1" applyFont="1" applyFill="1" applyAlignment="1">
      <alignment horizontal="left"/>
    </xf>
    <xf numFmtId="174" fontId="21" fillId="0" borderId="0" xfId="59955" applyNumberFormat="1" applyFont="1"/>
    <xf numFmtId="174" fontId="52" fillId="0" borderId="0" xfId="59955" applyNumberFormat="1" applyFont="1" applyAlignment="1">
      <alignment vertical="top"/>
    </xf>
    <xf numFmtId="174" fontId="21" fillId="0" borderId="0" xfId="59955" applyNumberFormat="1" applyFont="1" applyAlignment="1">
      <alignment horizontal="center" vertical="top" wrapText="1"/>
    </xf>
    <xf numFmtId="174" fontId="10" fillId="0" borderId="0" xfId="59955" quotePrefix="1" applyNumberFormat="1" applyFont="1" applyAlignment="1">
      <alignment horizontal="left"/>
    </xf>
    <xf numFmtId="174" fontId="10" fillId="0" borderId="0" xfId="59955" applyNumberFormat="1" applyFont="1" applyAlignment="1">
      <alignment horizontal="left"/>
    </xf>
    <xf numFmtId="174" fontId="21" fillId="0" borderId="0" xfId="59955" applyNumberFormat="1" applyFont="1" applyAlignment="1">
      <alignment horizontal="left" vertical="top"/>
    </xf>
    <xf numFmtId="0" fontId="50" fillId="0" borderId="0" xfId="59955"/>
    <xf numFmtId="41" fontId="19" fillId="0" borderId="0" xfId="59955" applyNumberFormat="1" applyFont="1" applyFill="1" applyAlignment="1">
      <alignment horizontal="center"/>
    </xf>
    <xf numFmtId="49" fontId="20" fillId="0" borderId="0" xfId="59955" applyNumberFormat="1" applyFont="1" applyAlignment="1">
      <alignment horizontal="center"/>
    </xf>
    <xf numFmtId="0" fontId="20" fillId="0" borderId="0" xfId="59955" applyFont="1" applyAlignment="1">
      <alignment horizontal="center"/>
    </xf>
    <xf numFmtId="0" fontId="20" fillId="0" borderId="0" xfId="59955" applyFont="1" applyAlignment="1">
      <alignment horizontal="right"/>
    </xf>
    <xf numFmtId="0" fontId="21" fillId="0" borderId="0" xfId="59955" applyFont="1" applyFill="1"/>
    <xf numFmtId="41" fontId="21" fillId="0" borderId="0" xfId="59955" applyNumberFormat="1" applyFont="1" applyFill="1" applyAlignment="1">
      <alignment horizontal="center"/>
    </xf>
    <xf numFmtId="49" fontId="20" fillId="0" borderId="15" xfId="59955" applyNumberFormat="1" applyFont="1" applyBorder="1" applyAlignment="1">
      <alignment horizontal="center"/>
    </xf>
    <xf numFmtId="49" fontId="20" fillId="0" borderId="0" xfId="59955" applyNumberFormat="1" applyFont="1" applyBorder="1" applyAlignment="1">
      <alignment horizontal="center"/>
    </xf>
    <xf numFmtId="0" fontId="20" fillId="0" borderId="15" xfId="59955" applyFont="1" applyBorder="1" applyAlignment="1">
      <alignment horizontal="center"/>
    </xf>
    <xf numFmtId="0" fontId="20" fillId="0" borderId="0" xfId="59955" applyFont="1" applyBorder="1" applyAlignment="1">
      <alignment horizontal="center"/>
    </xf>
    <xf numFmtId="0" fontId="20" fillId="0" borderId="0" xfId="59955" applyFont="1" applyBorder="1" applyAlignment="1">
      <alignment horizontal="right"/>
    </xf>
    <xf numFmtId="41" fontId="20" fillId="0" borderId="15" xfId="59955" applyNumberFormat="1" applyFont="1" applyFill="1" applyBorder="1" applyAlignment="1">
      <alignment horizontal="center"/>
    </xf>
    <xf numFmtId="41" fontId="20" fillId="0" borderId="0" xfId="59955" applyNumberFormat="1" applyFont="1" applyFill="1" applyAlignment="1">
      <alignment horizontal="center"/>
    </xf>
    <xf numFmtId="41" fontId="20" fillId="0" borderId="0" xfId="59955" applyNumberFormat="1" applyFont="1" applyFill="1" applyBorder="1" applyAlignment="1">
      <alignment horizontal="center"/>
    </xf>
    <xf numFmtId="0" fontId="21" fillId="0" borderId="0" xfId="59955" applyFont="1" applyAlignment="1">
      <alignment horizontal="right"/>
    </xf>
    <xf numFmtId="41" fontId="21" fillId="0" borderId="0" xfId="59956" applyNumberFormat="1" applyFont="1" applyFill="1" applyBorder="1" applyAlignment="1">
      <alignment horizontal="center"/>
    </xf>
    <xf numFmtId="0" fontId="21" fillId="0" borderId="0" xfId="59955" applyFont="1" applyAlignment="1">
      <alignment vertical="top"/>
    </xf>
    <xf numFmtId="41" fontId="19" fillId="0" borderId="0" xfId="59955" applyNumberFormat="1" applyFont="1" applyFill="1" applyAlignment="1">
      <alignment horizontal="center" vertical="top"/>
    </xf>
    <xf numFmtId="42" fontId="21" fillId="0" borderId="0" xfId="59955" applyNumberFormat="1" applyFont="1" applyFill="1" applyAlignment="1">
      <alignment horizontal="center" vertical="top"/>
    </xf>
    <xf numFmtId="42" fontId="19" fillId="0" borderId="0" xfId="59955" applyNumberFormat="1" applyFont="1" applyFill="1" applyAlignment="1">
      <alignment horizontal="center" vertical="top"/>
    </xf>
    <xf numFmtId="42" fontId="19" fillId="0" borderId="0" xfId="59955" applyNumberFormat="1" applyFont="1" applyFill="1" applyAlignment="1">
      <alignment horizontal="center"/>
    </xf>
    <xf numFmtId="42" fontId="21" fillId="0" borderId="0" xfId="59955" applyNumberFormat="1" applyFont="1" applyFill="1" applyAlignment="1">
      <alignment vertical="top"/>
    </xf>
    <xf numFmtId="42" fontId="21" fillId="0" borderId="0" xfId="59955" applyNumberFormat="1" applyFont="1" applyFill="1" applyAlignment="1">
      <alignment horizontal="center" vertical="top" wrapText="1"/>
    </xf>
    <xf numFmtId="42" fontId="21" fillId="0" borderId="0" xfId="59955" applyNumberFormat="1" applyFont="1" applyFill="1" applyAlignment="1">
      <alignment horizontal="center" wrapText="1"/>
    </xf>
    <xf numFmtId="42" fontId="19" fillId="0" borderId="0" xfId="59955" applyNumberFormat="1" applyFont="1" applyFill="1" applyBorder="1" applyAlignment="1">
      <alignment horizontal="center" vertical="top"/>
    </xf>
    <xf numFmtId="42" fontId="21" fillId="0" borderId="0" xfId="59956" applyNumberFormat="1" applyFont="1" applyFill="1" applyBorder="1" applyAlignment="1">
      <alignment horizontal="center"/>
    </xf>
    <xf numFmtId="41" fontId="21" fillId="0" borderId="0" xfId="59955" applyNumberFormat="1" applyFont="1" applyFill="1" applyAlignment="1">
      <alignment horizontal="center" vertical="top"/>
    </xf>
    <xf numFmtId="41" fontId="21" fillId="0" borderId="0" xfId="59955" applyNumberFormat="1" applyFont="1" applyFill="1" applyAlignment="1">
      <alignment horizontal="center" vertical="top" wrapText="1"/>
    </xf>
    <xf numFmtId="173" fontId="21" fillId="0" borderId="0" xfId="59955" applyNumberFormat="1" applyFont="1" applyFill="1" applyAlignment="1">
      <alignment vertical="top"/>
    </xf>
    <xf numFmtId="41" fontId="19" fillId="0" borderId="0" xfId="59955" applyNumberFormat="1" applyFont="1" applyFill="1" applyBorder="1" applyAlignment="1">
      <alignment horizontal="center" vertical="top"/>
    </xf>
    <xf numFmtId="173" fontId="21" fillId="0" borderId="0" xfId="59956" applyNumberFormat="1" applyFont="1" applyFill="1" applyBorder="1"/>
    <xf numFmtId="41" fontId="21" fillId="0" borderId="0" xfId="59955" applyNumberFormat="1" applyFont="1" applyFill="1" applyAlignment="1">
      <alignment horizontal="center" wrapText="1"/>
    </xf>
    <xf numFmtId="41" fontId="21" fillId="0" borderId="22" xfId="59955" applyNumberFormat="1" applyFont="1" applyFill="1" applyBorder="1" applyAlignment="1">
      <alignment horizontal="center" vertical="top" wrapText="1"/>
    </xf>
    <xf numFmtId="41" fontId="21" fillId="0" borderId="22" xfId="59956" applyNumberFormat="1" applyFont="1" applyFill="1" applyBorder="1" applyAlignment="1">
      <alignment horizontal="center"/>
    </xf>
    <xf numFmtId="41" fontId="20" fillId="0" borderId="25" xfId="59956" applyNumberFormat="1" applyFont="1" applyFill="1" applyBorder="1" applyAlignment="1">
      <alignment horizontal="center"/>
    </xf>
    <xf numFmtId="41" fontId="20" fillId="0" borderId="0" xfId="59956" applyNumberFormat="1" applyFont="1" applyFill="1" applyBorder="1" applyAlignment="1">
      <alignment horizontal="center"/>
    </xf>
    <xf numFmtId="173" fontId="21" fillId="0" borderId="0" xfId="59956" applyNumberFormat="1" applyFont="1" applyFill="1" applyBorder="1" applyAlignment="1">
      <alignment horizontal="center"/>
    </xf>
    <xf numFmtId="173" fontId="21" fillId="0" borderId="0" xfId="59955" applyNumberFormat="1" applyFont="1" applyFill="1"/>
    <xf numFmtId="41" fontId="21" fillId="0" borderId="22" xfId="59955" applyNumberFormat="1" applyFont="1" applyFill="1" applyBorder="1" applyAlignment="1">
      <alignment horizontal="center"/>
    </xf>
    <xf numFmtId="41" fontId="21" fillId="0" borderId="0" xfId="59955" applyNumberFormat="1" applyFont="1" applyFill="1" applyBorder="1" applyAlignment="1">
      <alignment horizontal="center"/>
    </xf>
    <xf numFmtId="173" fontId="21" fillId="0" borderId="22" xfId="59955" applyNumberFormat="1" applyFont="1" applyFill="1" applyBorder="1"/>
    <xf numFmtId="41" fontId="21" fillId="0" borderId="22" xfId="59956" applyNumberFormat="1" applyFont="1" applyFill="1" applyBorder="1" applyAlignment="1">
      <alignment horizontal="center" vertical="top"/>
    </xf>
    <xf numFmtId="41" fontId="21" fillId="0" borderId="0" xfId="59956" applyNumberFormat="1" applyFont="1" applyFill="1" applyBorder="1" applyAlignment="1">
      <alignment horizontal="center" vertical="top"/>
    </xf>
    <xf numFmtId="41" fontId="21" fillId="0" borderId="0" xfId="59955" applyNumberFormat="1" applyFont="1" applyFill="1" applyBorder="1" applyAlignment="1">
      <alignment horizontal="center" vertical="top" wrapText="1"/>
    </xf>
    <xf numFmtId="173" fontId="21" fillId="0" borderId="0" xfId="59956" applyNumberFormat="1" applyFont="1" applyFill="1" applyBorder="1" applyAlignment="1">
      <alignment horizontal="center" vertical="top"/>
    </xf>
    <xf numFmtId="41" fontId="21" fillId="0" borderId="0" xfId="59956" applyNumberFormat="1" applyFont="1" applyFill="1" applyBorder="1" applyAlignment="1">
      <alignment horizontal="left" vertical="top"/>
    </xf>
    <xf numFmtId="173" fontId="21" fillId="0" borderId="0" xfId="59956" applyNumberFormat="1" applyFont="1" applyFill="1" applyBorder="1" applyAlignment="1">
      <alignment vertical="top"/>
    </xf>
    <xf numFmtId="41" fontId="21" fillId="0" borderId="0" xfId="59955" applyNumberFormat="1" applyFont="1" applyFill="1" applyAlignment="1">
      <alignment horizontal="left" vertical="top"/>
    </xf>
    <xf numFmtId="173" fontId="21" fillId="0" borderId="0" xfId="59956" applyNumberFormat="1" applyFont="1" applyFill="1" applyBorder="1" applyAlignment="1">
      <alignment horizontal="left" vertical="top"/>
    </xf>
    <xf numFmtId="41" fontId="21" fillId="0" borderId="0" xfId="59955" applyNumberFormat="1" applyFont="1" applyFill="1" applyAlignment="1">
      <alignment horizontal="left" vertical="top" wrapText="1"/>
    </xf>
    <xf numFmtId="0" fontId="21" fillId="0" borderId="0" xfId="59955" applyFont="1" applyAlignment="1">
      <alignment horizontal="left" vertical="top"/>
    </xf>
    <xf numFmtId="41" fontId="21" fillId="0" borderId="22" xfId="59955" applyNumberFormat="1" applyFont="1" applyFill="1" applyBorder="1" applyAlignment="1">
      <alignment horizontal="center" wrapText="1"/>
    </xf>
    <xf numFmtId="42" fontId="21" fillId="0" borderId="0" xfId="59957" applyNumberFormat="1" applyFont="1" applyFill="1" applyAlignment="1">
      <alignment horizontal="center" vertical="top"/>
    </xf>
    <xf numFmtId="0" fontId="50" fillId="0" borderId="0" xfId="59955"/>
    <xf numFmtId="0" fontId="21" fillId="0" borderId="0" xfId="59955" applyFont="1"/>
    <xf numFmtId="41" fontId="19" fillId="0" borderId="0" xfId="59955" applyNumberFormat="1" applyFont="1" applyFill="1" applyAlignment="1">
      <alignment horizontal="center"/>
    </xf>
    <xf numFmtId="0" fontId="20" fillId="0" borderId="0" xfId="59955" applyFont="1" applyAlignment="1">
      <alignment horizontal="center"/>
    </xf>
    <xf numFmtId="0" fontId="20" fillId="0" borderId="0" xfId="59955" applyFont="1" applyAlignment="1">
      <alignment horizontal="right"/>
    </xf>
    <xf numFmtId="0" fontId="20" fillId="0" borderId="15" xfId="59955" applyFont="1" applyBorder="1" applyAlignment="1">
      <alignment horizontal="center"/>
    </xf>
    <xf numFmtId="0" fontId="20" fillId="0" borderId="0" xfId="59955" applyFont="1" applyBorder="1" applyAlignment="1">
      <alignment horizontal="center"/>
    </xf>
    <xf numFmtId="0" fontId="20" fillId="0" borderId="0" xfId="59955" applyFont="1" applyBorder="1" applyAlignment="1">
      <alignment horizontal="right"/>
    </xf>
    <xf numFmtId="41" fontId="20" fillId="0" borderId="15" xfId="59955" applyNumberFormat="1" applyFont="1" applyFill="1" applyBorder="1" applyAlignment="1">
      <alignment horizontal="center"/>
    </xf>
    <xf numFmtId="41" fontId="20" fillId="0" borderId="0" xfId="59955" applyNumberFormat="1" applyFont="1" applyFill="1" applyAlignment="1">
      <alignment horizontal="center"/>
    </xf>
    <xf numFmtId="41" fontId="20" fillId="0" borderId="0" xfId="59955" applyNumberFormat="1" applyFont="1" applyFill="1" applyBorder="1" applyAlignment="1">
      <alignment horizontal="center"/>
    </xf>
    <xf numFmtId="0" fontId="21" fillId="0" borderId="0" xfId="59955" applyFont="1" applyAlignment="1">
      <alignment horizontal="right"/>
    </xf>
    <xf numFmtId="41" fontId="21" fillId="0" borderId="0" xfId="59956" applyNumberFormat="1" applyFont="1" applyFill="1" applyBorder="1" applyAlignment="1">
      <alignment horizontal="center"/>
    </xf>
    <xf numFmtId="41" fontId="19" fillId="0" borderId="0" xfId="59955" applyNumberFormat="1" applyFont="1" applyFill="1" applyAlignment="1">
      <alignment horizontal="center" vertical="top"/>
    </xf>
    <xf numFmtId="42" fontId="19" fillId="0" borderId="0" xfId="59955" applyNumberFormat="1" applyFont="1" applyFill="1" applyAlignment="1">
      <alignment horizontal="center"/>
    </xf>
    <xf numFmtId="41" fontId="21" fillId="0" borderId="0" xfId="59955" applyNumberFormat="1" applyFont="1" applyFill="1" applyAlignment="1">
      <alignment horizontal="center" vertical="top"/>
    </xf>
    <xf numFmtId="41" fontId="21" fillId="0" borderId="0" xfId="59955" applyNumberFormat="1" applyFont="1" applyFill="1" applyAlignment="1">
      <alignment horizontal="center" vertical="top" wrapText="1"/>
    </xf>
    <xf numFmtId="41" fontId="19" fillId="0" borderId="0" xfId="59955" applyNumberFormat="1" applyFont="1" applyFill="1" applyBorder="1" applyAlignment="1">
      <alignment horizontal="center" vertical="top"/>
    </xf>
    <xf numFmtId="173" fontId="21" fillId="0" borderId="0" xfId="59956" applyNumberFormat="1" applyFont="1" applyFill="1" applyBorder="1"/>
    <xf numFmtId="41" fontId="21" fillId="0" borderId="0" xfId="59955" applyNumberFormat="1" applyFont="1" applyFill="1" applyAlignment="1">
      <alignment horizontal="center" wrapText="1"/>
    </xf>
    <xf numFmtId="174" fontId="21" fillId="0" borderId="0" xfId="59955" applyNumberFormat="1" applyFont="1" applyAlignment="1">
      <alignment horizontal="center" vertical="top"/>
    </xf>
    <xf numFmtId="0" fontId="21" fillId="0" borderId="0" xfId="59955" applyFont="1" applyAlignment="1">
      <alignment wrapText="1"/>
    </xf>
    <xf numFmtId="41" fontId="21" fillId="0" borderId="22" xfId="59956" applyNumberFormat="1" applyFont="1" applyFill="1" applyBorder="1" applyAlignment="1">
      <alignment horizontal="center"/>
    </xf>
    <xf numFmtId="49" fontId="21" fillId="0" borderId="0" xfId="59955" applyNumberFormat="1" applyFont="1" applyAlignment="1">
      <alignment horizontal="center"/>
    </xf>
    <xf numFmtId="41" fontId="20" fillId="0" borderId="25" xfId="59956" applyNumberFormat="1" applyFont="1" applyFill="1" applyBorder="1" applyAlignment="1">
      <alignment horizontal="center"/>
    </xf>
    <xf numFmtId="41" fontId="20" fillId="0" borderId="0" xfId="59956" applyNumberFormat="1" applyFont="1" applyFill="1" applyBorder="1" applyAlignment="1">
      <alignment horizontal="center"/>
    </xf>
    <xf numFmtId="0" fontId="21" fillId="0" borderId="0" xfId="59955" applyFont="1" applyAlignment="1"/>
    <xf numFmtId="173" fontId="21" fillId="0" borderId="0" xfId="59956" applyNumberFormat="1" applyFont="1" applyFill="1" applyBorder="1" applyAlignment="1">
      <alignment horizontal="center"/>
    </xf>
    <xf numFmtId="41" fontId="21" fillId="0" borderId="0" xfId="59955" applyNumberFormat="1" applyFont="1" applyFill="1" applyBorder="1" applyAlignment="1">
      <alignment horizontal="center"/>
    </xf>
    <xf numFmtId="41" fontId="21" fillId="0" borderId="22" xfId="59956" applyNumberFormat="1" applyFont="1" applyFill="1" applyBorder="1" applyAlignment="1">
      <alignment horizontal="center" vertical="top"/>
    </xf>
    <xf numFmtId="41" fontId="21" fillId="0" borderId="0" xfId="59956" applyNumberFormat="1" applyFont="1" applyFill="1" applyBorder="1" applyAlignment="1">
      <alignment horizontal="center" vertical="top"/>
    </xf>
    <xf numFmtId="173" fontId="21" fillId="0" borderId="0" xfId="59956" applyNumberFormat="1" applyFont="1" applyFill="1" applyBorder="1" applyAlignment="1">
      <alignment horizontal="center" vertical="top"/>
    </xf>
    <xf numFmtId="173" fontId="21" fillId="0" borderId="0" xfId="59956" applyNumberFormat="1" applyFont="1" applyFill="1" applyBorder="1" applyAlignment="1">
      <alignment vertical="top"/>
    </xf>
    <xf numFmtId="41" fontId="20" fillId="0" borderId="0" xfId="59956" applyNumberFormat="1" applyFont="1" applyFill="1" applyAlignment="1">
      <alignment horizontal="center"/>
    </xf>
    <xf numFmtId="41" fontId="19" fillId="0" borderId="0" xfId="59955" applyNumberFormat="1" applyFont="1" applyFill="1" applyAlignment="1">
      <alignment horizontal="right"/>
    </xf>
    <xf numFmtId="41" fontId="21" fillId="0" borderId="0" xfId="59956" applyNumberFormat="1" applyFont="1" applyFill="1" applyBorder="1"/>
    <xf numFmtId="41" fontId="20" fillId="0" borderId="0" xfId="59956" quotePrefix="1" applyNumberFormat="1" applyFont="1" applyFill="1" applyBorder="1" applyAlignment="1">
      <alignment horizontal="center"/>
    </xf>
    <xf numFmtId="42" fontId="20" fillId="0" borderId="9" xfId="59956" applyNumberFormat="1" applyFont="1" applyFill="1" applyBorder="1" applyAlignment="1">
      <alignment horizontal="center"/>
    </xf>
    <xf numFmtId="41" fontId="21" fillId="0" borderId="0" xfId="59956" applyNumberFormat="1" applyFont="1" applyFill="1" applyBorder="1" applyAlignment="1">
      <alignment horizontal="center" vertical="top" wrapText="1"/>
    </xf>
    <xf numFmtId="173" fontId="21" fillId="0" borderId="0" xfId="59956" applyNumberFormat="1" applyFont="1" applyFill="1" applyBorder="1" applyAlignment="1">
      <alignment vertical="top" wrapText="1"/>
    </xf>
    <xf numFmtId="41" fontId="21" fillId="0" borderId="22" xfId="59955" applyNumberFormat="1" applyFont="1" applyFill="1" applyBorder="1" applyAlignment="1">
      <alignment horizontal="center" wrapText="1"/>
    </xf>
    <xf numFmtId="41" fontId="21" fillId="0" borderId="22" xfId="59955" applyNumberFormat="1" applyFont="1" applyFill="1" applyBorder="1" applyAlignment="1">
      <alignment horizontal="center" vertical="top"/>
    </xf>
    <xf numFmtId="41" fontId="143" fillId="0" borderId="25" xfId="0" applyNumberFormat="1" applyFont="1" applyBorder="1" applyAlignment="1">
      <alignment horizontal="right"/>
    </xf>
    <xf numFmtId="42" fontId="19" fillId="0" borderId="10" xfId="14" applyNumberFormat="1" applyFont="1" applyFill="1" applyBorder="1" applyAlignment="1"/>
    <xf numFmtId="171" fontId="19" fillId="0" borderId="10" xfId="14" applyNumberFormat="1" applyFont="1" applyFill="1" applyBorder="1" applyAlignment="1"/>
    <xf numFmtId="3" fontId="19" fillId="0" borderId="22" xfId="0" quotePrefix="1" applyNumberFormat="1" applyFont="1" applyFill="1" applyBorder="1" applyAlignment="1">
      <alignment horizontal="center"/>
    </xf>
    <xf numFmtId="189" fontId="5" fillId="0" borderId="0" xfId="18" applyNumberFormat="1" applyFont="1" applyFill="1" applyBorder="1" applyAlignment="1">
      <alignment horizontal="right"/>
    </xf>
    <xf numFmtId="189" fontId="5" fillId="0" borderId="0" xfId="18" applyNumberFormat="1" applyFont="1" applyFill="1" applyBorder="1" applyAlignment="1">
      <alignment horizontal="center"/>
    </xf>
    <xf numFmtId="49" fontId="10" fillId="0" borderId="0" xfId="59955" applyNumberFormat="1" applyFont="1" applyFill="1" applyAlignment="1">
      <alignment horizontal="left"/>
    </xf>
    <xf numFmtId="37" fontId="0" fillId="0" borderId="0" xfId="0" applyNumberFormat="1" applyAlignment="1"/>
    <xf numFmtId="41" fontId="5" fillId="0" borderId="0" xfId="59990" applyNumberFormat="1" applyFont="1" applyAlignment="1">
      <alignment horizontal="right"/>
    </xf>
    <xf numFmtId="41" fontId="5" fillId="0" borderId="2" xfId="59990" applyNumberFormat="1" applyFont="1" applyBorder="1" applyAlignment="1"/>
    <xf numFmtId="4" fontId="0" fillId="0" borderId="0" xfId="0" quotePrefix="1" applyNumberFormat="1" applyFont="1" applyFill="1" applyAlignment="1">
      <alignment horizontal="left"/>
    </xf>
    <xf numFmtId="4" fontId="0" fillId="0" borderId="0" xfId="0" applyNumberFormat="1" applyFont="1" applyFill="1" applyAlignment="1">
      <alignment horizontal="left"/>
    </xf>
    <xf numFmtId="4" fontId="0" fillId="0" borderId="0" xfId="0" applyNumberFormat="1" applyFont="1" applyFill="1" applyAlignment="1">
      <alignment vertical="center"/>
    </xf>
    <xf numFmtId="4" fontId="0" fillId="0" borderId="0" xfId="0" applyNumberFormat="1" applyFont="1" applyFill="1" applyAlignment="1">
      <alignment vertical="top"/>
    </xf>
    <xf numFmtId="0" fontId="50" fillId="0" borderId="0" xfId="59955" applyAlignment="1"/>
    <xf numFmtId="0" fontId="20" fillId="0" borderId="0" xfId="59955" applyFont="1" applyAlignment="1">
      <alignment horizontal="left"/>
    </xf>
    <xf numFmtId="0" fontId="0" fillId="0" borderId="0" xfId="59955" applyFont="1" applyAlignment="1"/>
    <xf numFmtId="0" fontId="21" fillId="0" borderId="0" xfId="59955" applyNumberFormat="1" applyFont="1" applyFill="1" applyBorder="1" applyAlignment="1" applyProtection="1"/>
    <xf numFmtId="0" fontId="21" fillId="0" borderId="0" xfId="59955" applyNumberFormat="1" applyFont="1" applyFill="1" applyBorder="1" applyAlignment="1" applyProtection="1">
      <alignment vertical="top"/>
    </xf>
    <xf numFmtId="41" fontId="10" fillId="0" borderId="0" xfId="59956" applyNumberFormat="1" applyFont="1" applyFill="1" applyAlignment="1">
      <alignment horizontal="right"/>
    </xf>
    <xf numFmtId="0" fontId="0" fillId="0" borderId="0" xfId="14" applyNumberFormat="1" applyFont="1" applyAlignment="1"/>
    <xf numFmtId="0" fontId="19" fillId="0" borderId="0" xfId="0" applyFont="1" applyAlignment="1">
      <alignment horizontal="center"/>
    </xf>
    <xf numFmtId="3" fontId="0" fillId="0" borderId="0" xfId="0" applyNumberFormat="1" applyFill="1" applyAlignment="1"/>
    <xf numFmtId="4" fontId="0" fillId="0" borderId="0" xfId="0" quotePrefix="1" applyNumberFormat="1" applyFill="1" applyAlignment="1">
      <alignment horizontal="left"/>
    </xf>
    <xf numFmtId="4" fontId="0" fillId="0" borderId="0" xfId="0" applyNumberFormat="1" applyFill="1" applyAlignment="1"/>
    <xf numFmtId="0" fontId="19" fillId="0" borderId="22" xfId="0" applyFont="1" applyFill="1" applyBorder="1" applyAlignment="1">
      <alignment horizontal="center"/>
    </xf>
    <xf numFmtId="0" fontId="0" fillId="0" borderId="0" xfId="0" applyFill="1"/>
    <xf numFmtId="0" fontId="19" fillId="0" borderId="0" xfId="0" quotePrefix="1" applyFont="1" applyFill="1" applyAlignment="1">
      <alignment horizontal="left"/>
    </xf>
    <xf numFmtId="165" fontId="19" fillId="0" borderId="0" xfId="0" applyNumberFormat="1" applyFont="1" applyFill="1" applyAlignment="1"/>
    <xf numFmtId="0" fontId="95" fillId="0" borderId="0" xfId="0" applyFont="1" applyFill="1" applyAlignment="1">
      <alignment horizontal="center"/>
    </xf>
    <xf numFmtId="0" fontId="95" fillId="0" borderId="0" xfId="0" applyFont="1" applyFill="1" applyBorder="1" applyAlignment="1"/>
    <xf numFmtId="0" fontId="19" fillId="0" borderId="0" xfId="0" applyFont="1" applyFill="1" applyBorder="1" applyAlignment="1"/>
    <xf numFmtId="0" fontId="19" fillId="0" borderId="22" xfId="0" applyFont="1" applyFill="1" applyBorder="1" applyAlignment="1">
      <alignment horizontal="centerContinuous"/>
    </xf>
    <xf numFmtId="0" fontId="96" fillId="0" borderId="22" xfId="0" applyFont="1" applyFill="1" applyBorder="1" applyAlignment="1">
      <alignment horizontal="centerContinuous"/>
    </xf>
    <xf numFmtId="14" fontId="19" fillId="0" borderId="22" xfId="0" applyNumberFormat="1" applyFont="1" applyFill="1" applyBorder="1" applyAlignment="1">
      <alignment horizontal="center"/>
    </xf>
    <xf numFmtId="14" fontId="19" fillId="0" borderId="0" xfId="0" applyNumberFormat="1" applyFont="1" applyFill="1" applyBorder="1" applyAlignment="1">
      <alignment horizontal="center"/>
    </xf>
    <xf numFmtId="0" fontId="0" fillId="0" borderId="0" xfId="0" applyFill="1" applyAlignment="1">
      <alignment horizontal="center"/>
    </xf>
    <xf numFmtId="0" fontId="35" fillId="0" borderId="0" xfId="0" applyFont="1" applyFill="1"/>
    <xf numFmtId="0" fontId="5" fillId="0" borderId="0" xfId="0" quotePrefix="1" applyFont="1" applyFill="1"/>
    <xf numFmtId="0" fontId="5" fillId="0" borderId="0" xfId="0" applyFont="1" applyFill="1" applyAlignment="1">
      <alignment horizontal="right"/>
    </xf>
    <xf numFmtId="0" fontId="35" fillId="0" borderId="0" xfId="0" quotePrefix="1" applyFont="1" applyFill="1" applyAlignment="1">
      <alignment horizontal="center"/>
    </xf>
    <xf numFmtId="41" fontId="5" fillId="0" borderId="0" xfId="0" quotePrefix="1" applyNumberFormat="1" applyFont="1" applyFill="1" applyAlignment="1">
      <alignment horizontal="center"/>
    </xf>
    <xf numFmtId="0" fontId="35" fillId="0" borderId="0" xfId="0" applyFont="1" applyFill="1" applyAlignment="1">
      <alignment horizontal="center"/>
    </xf>
    <xf numFmtId="0" fontId="0" fillId="0" borderId="0" xfId="0" quotePrefix="1" applyFill="1"/>
    <xf numFmtId="0" fontId="35" fillId="0" borderId="0" xfId="0" quotePrefix="1" applyFont="1" applyFill="1"/>
    <xf numFmtId="0" fontId="19" fillId="0" borderId="0" xfId="0" applyFont="1" applyFill="1" applyBorder="1" applyAlignment="1">
      <alignment horizontal="centerContinuous"/>
    </xf>
    <xf numFmtId="0" fontId="96" fillId="0" borderId="0" xfId="0" applyFont="1" applyFill="1" applyBorder="1" applyAlignment="1">
      <alignment horizontal="centerContinuous"/>
    </xf>
    <xf numFmtId="43" fontId="5" fillId="0" borderId="0" xfId="0" applyNumberFormat="1" applyFont="1" applyFill="1"/>
    <xf numFmtId="0" fontId="0" fillId="0" borderId="0" xfId="0" quotePrefix="1" applyFill="1" applyAlignment="1">
      <alignment horizontal="center"/>
    </xf>
    <xf numFmtId="0" fontId="97" fillId="0" borderId="0" xfId="0" applyFont="1" applyFill="1"/>
    <xf numFmtId="0" fontId="5" fillId="16" borderId="0" xfId="0" applyFont="1" applyFill="1"/>
    <xf numFmtId="0" fontId="144" fillId="0" borderId="0" xfId="0" applyFont="1" applyFill="1" applyAlignment="1">
      <alignment horizontal="center"/>
    </xf>
    <xf numFmtId="0" fontId="144" fillId="0" borderId="0" xfId="0" applyFont="1" applyFill="1"/>
    <xf numFmtId="41" fontId="35" fillId="0" borderId="0" xfId="0" applyNumberFormat="1" applyFont="1" applyFill="1"/>
    <xf numFmtId="0" fontId="95" fillId="0" borderId="0" xfId="0" applyFont="1" applyFill="1"/>
    <xf numFmtId="44" fontId="19" fillId="0" borderId="0" xfId="0" applyNumberFormat="1" applyFont="1" applyFill="1" applyAlignment="1">
      <alignment horizontal="right"/>
    </xf>
    <xf numFmtId="42" fontId="19" fillId="0" borderId="10" xfId="0" applyNumberFormat="1" applyFont="1" applyFill="1" applyBorder="1"/>
    <xf numFmtId="42" fontId="19" fillId="0" borderId="0" xfId="0" applyNumberFormat="1" applyFont="1" applyFill="1" applyAlignment="1">
      <alignment horizontal="right"/>
    </xf>
    <xf numFmtId="37" fontId="10" fillId="0" borderId="0" xfId="11" applyNumberFormat="1" applyFont="1" applyAlignment="1"/>
    <xf numFmtId="0" fontId="5" fillId="0" borderId="0" xfId="11" applyAlignment="1"/>
    <xf numFmtId="0" fontId="19" fillId="0" borderId="22" xfId="59989" quotePrefix="1" applyNumberFormat="1" applyFont="1" applyBorder="1" applyAlignment="1">
      <alignment horizontal="center"/>
    </xf>
    <xf numFmtId="0" fontId="19" fillId="0" borderId="22" xfId="59989" applyNumberFormat="1" applyFont="1" applyBorder="1" applyAlignment="1">
      <alignment horizontal="center"/>
    </xf>
    <xf numFmtId="0" fontId="5" fillId="0" borderId="0" xfId="59989" applyNumberFormat="1" applyFont="1" applyAlignment="1">
      <alignment horizontal="left" indent="1"/>
    </xf>
    <xf numFmtId="37" fontId="13" fillId="0" borderId="0" xfId="59989" applyNumberFormat="1" applyFont="1" applyAlignment="1">
      <alignment horizontal="right"/>
    </xf>
    <xf numFmtId="0" fontId="5" fillId="0" borderId="0" xfId="59989" applyNumberFormat="1" applyFont="1" applyAlignment="1">
      <alignment horizontal="left" indent="2"/>
    </xf>
    <xf numFmtId="41" fontId="5" fillId="0" borderId="0" xfId="59989" applyNumberFormat="1" applyFont="1" applyAlignment="1"/>
    <xf numFmtId="41" fontId="5" fillId="0" borderId="0" xfId="59989" applyNumberFormat="1" applyFont="1" applyAlignment="1">
      <alignment horizontal="right"/>
    </xf>
    <xf numFmtId="0" fontId="19" fillId="0" borderId="0" xfId="59989" quotePrefix="1" applyNumberFormat="1" applyFont="1" applyAlignment="1">
      <alignment horizontal="left" indent="4"/>
    </xf>
    <xf numFmtId="41" fontId="19" fillId="0" borderId="4" xfId="59989" applyNumberFormat="1" applyFont="1" applyBorder="1" applyAlignment="1"/>
    <xf numFmtId="41" fontId="5" fillId="0" borderId="4" xfId="59989" applyNumberFormat="1" applyFont="1" applyBorder="1" applyAlignment="1"/>
    <xf numFmtId="41" fontId="5" fillId="0" borderId="0" xfId="59989" applyNumberFormat="1" applyFont="1" applyBorder="1" applyAlignment="1">
      <alignment horizontal="right"/>
    </xf>
    <xf numFmtId="3" fontId="19" fillId="0" borderId="0" xfId="59989" quotePrefix="1" applyNumberFormat="1" applyFont="1" applyBorder="1" applyAlignment="1">
      <alignment horizontal="center"/>
    </xf>
    <xf numFmtId="0" fontId="19" fillId="0" borderId="0" xfId="59989" quotePrefix="1" applyNumberFormat="1" applyFont="1" applyAlignment="1">
      <alignment horizontal="right"/>
    </xf>
    <xf numFmtId="41" fontId="21" fillId="0" borderId="0" xfId="60104" applyNumberFormat="1" applyFont="1" applyFill="1"/>
    <xf numFmtId="41" fontId="5" fillId="0" borderId="0" xfId="60104" applyNumberFormat="1" applyFont="1" applyFill="1"/>
    <xf numFmtId="41" fontId="21" fillId="0" borderId="0" xfId="60104" applyNumberFormat="1" applyFont="1" applyFill="1" applyAlignment="1"/>
    <xf numFmtId="41" fontId="56" fillId="0" borderId="0" xfId="60104" applyNumberFormat="1" applyFont="1" applyFill="1"/>
    <xf numFmtId="41" fontId="125" fillId="0" borderId="0" xfId="60104" applyNumberFormat="1"/>
    <xf numFmtId="41" fontId="5" fillId="0" borderId="0" xfId="60104" applyNumberFormat="1" applyFont="1" applyFill="1" applyAlignment="1"/>
    <xf numFmtId="41" fontId="21" fillId="0" borderId="0" xfId="60104" applyNumberFormat="1" applyFont="1" applyFill="1" applyAlignment="1">
      <alignment horizontal="right"/>
    </xf>
    <xf numFmtId="41" fontId="21" fillId="0" borderId="0" xfId="60104" quotePrefix="1" applyNumberFormat="1" applyFont="1" applyFill="1" applyAlignment="1">
      <alignment horizontal="right"/>
    </xf>
    <xf numFmtId="41" fontId="21" fillId="0" borderId="0" xfId="60106" applyNumberFormat="1" applyFont="1" applyFill="1"/>
    <xf numFmtId="41" fontId="21" fillId="0" borderId="0" xfId="60106" applyNumberFormat="1" applyFont="1" applyFill="1" applyAlignment="1"/>
    <xf numFmtId="41" fontId="56" fillId="0" borderId="0" xfId="60106" applyNumberFormat="1" applyFont="1" applyFill="1"/>
    <xf numFmtId="41" fontId="21" fillId="0" borderId="0" xfId="60106" applyNumberFormat="1" applyFont="1" applyFill="1" applyAlignment="1">
      <alignment horizontal="right"/>
    </xf>
    <xf numFmtId="41" fontId="21" fillId="0" borderId="0" xfId="60106" quotePrefix="1" applyNumberFormat="1" applyFont="1" applyFill="1" applyAlignment="1">
      <alignment horizontal="right"/>
    </xf>
    <xf numFmtId="41" fontId="56" fillId="0" borderId="0" xfId="60106" quotePrefix="1" applyNumberFormat="1" applyFont="1" applyFill="1" applyAlignment="1">
      <alignment horizontal="right"/>
    </xf>
    <xf numFmtId="3" fontId="76" fillId="0" borderId="0" xfId="0" applyNumberFormat="1" applyFont="1" applyAlignment="1">
      <alignment horizontal="center"/>
    </xf>
    <xf numFmtId="0" fontId="76" fillId="0" borderId="0" xfId="0" applyNumberFormat="1" applyFont="1" applyAlignment="1"/>
    <xf numFmtId="0" fontId="120" fillId="0" borderId="0" xfId="0" applyNumberFormat="1" applyFont="1" applyAlignment="1">
      <alignment horizontal="center"/>
    </xf>
    <xf numFmtId="0" fontId="120" fillId="0" borderId="0" xfId="0" applyNumberFormat="1" applyFont="1" applyAlignment="1"/>
    <xf numFmtId="0" fontId="76" fillId="0" borderId="0" xfId="0" applyNumberFormat="1" applyFont="1" applyAlignment="1">
      <alignment horizontal="center"/>
    </xf>
    <xf numFmtId="0" fontId="76" fillId="0" borderId="0" xfId="0" quotePrefix="1" applyNumberFormat="1" applyFont="1" applyAlignment="1">
      <alignment horizontal="left"/>
    </xf>
    <xf numFmtId="0" fontId="76" fillId="0" borderId="0" xfId="0" applyNumberFormat="1" applyFont="1" applyAlignment="1">
      <alignment horizontal="left"/>
    </xf>
    <xf numFmtId="4" fontId="0" fillId="0" borderId="0" xfId="0" applyNumberFormat="1" applyFill="1" applyAlignment="1">
      <alignment horizontal="left"/>
    </xf>
    <xf numFmtId="41" fontId="19" fillId="0" borderId="7" xfId="0" applyNumberFormat="1" applyFont="1" applyFill="1" applyBorder="1" applyAlignment="1" applyProtection="1">
      <alignment horizontal="right"/>
    </xf>
    <xf numFmtId="41" fontId="16" fillId="0" borderId="22" xfId="60077" applyNumberFormat="1" applyFont="1" applyFill="1" applyBorder="1" applyAlignment="1" applyProtection="1">
      <alignment horizontal="right"/>
    </xf>
    <xf numFmtId="41" fontId="16" fillId="0" borderId="0" xfId="60077" applyNumberFormat="1" applyFont="1" applyFill="1" applyAlignment="1" applyProtection="1">
      <alignment horizontal="right"/>
    </xf>
    <xf numFmtId="41" fontId="106" fillId="0" borderId="22" xfId="0" applyNumberFormat="1" applyFont="1" applyBorder="1" applyAlignment="1" applyProtection="1">
      <alignment horizontal="right"/>
    </xf>
    <xf numFmtId="41" fontId="16" fillId="0" borderId="22" xfId="0" applyNumberFormat="1" applyFont="1" applyBorder="1" applyAlignment="1" applyProtection="1">
      <alignment horizontal="right"/>
    </xf>
    <xf numFmtId="2" fontId="10" fillId="0" borderId="0" xfId="0" quotePrefix="1" applyNumberFormat="1" applyFont="1" applyAlignment="1">
      <alignment horizontal="left"/>
    </xf>
    <xf numFmtId="0" fontId="11" fillId="0" borderId="0" xfId="60912" applyNumberFormat="1" applyFont="1" applyFill="1" applyAlignment="1"/>
    <xf numFmtId="0" fontId="19" fillId="0" borderId="0" xfId="60912" applyNumberFormat="1" applyFont="1" applyFill="1" applyAlignment="1"/>
    <xf numFmtId="42" fontId="10" fillId="0" borderId="10" xfId="60912" applyNumberFormat="1" applyFont="1" applyFill="1" applyBorder="1" applyAlignment="1"/>
    <xf numFmtId="42" fontId="19" fillId="0" borderId="0" xfId="60912" applyNumberFormat="1" applyFont="1" applyFill="1" applyAlignment="1"/>
    <xf numFmtId="42" fontId="10" fillId="0" borderId="0" xfId="60912" applyNumberFormat="1" applyFont="1" applyFill="1" applyAlignment="1"/>
    <xf numFmtId="0" fontId="10" fillId="0" borderId="0" xfId="60912" applyNumberFormat="1" applyFont="1" applyFill="1" applyAlignment="1">
      <alignment horizontal="left"/>
    </xf>
    <xf numFmtId="0" fontId="10" fillId="0" borderId="0" xfId="60912" applyNumberFormat="1" applyFont="1" applyFill="1" applyAlignment="1"/>
    <xf numFmtId="0" fontId="5" fillId="0" borderId="0" xfId="60912" applyNumberFormat="1" applyFont="1" applyFill="1" applyAlignment="1"/>
    <xf numFmtId="41" fontId="11" fillId="0" borderId="22" xfId="60076" applyNumberFormat="1" applyFont="1" applyFill="1" applyBorder="1" applyAlignment="1"/>
    <xf numFmtId="41" fontId="5" fillId="0" borderId="0" xfId="60912" applyNumberFormat="1" applyFont="1" applyFill="1" applyAlignment="1"/>
    <xf numFmtId="41" fontId="11" fillId="0" borderId="0" xfId="60076" applyNumberFormat="1" applyFont="1" applyFill="1"/>
    <xf numFmtId="41" fontId="11" fillId="0" borderId="0" xfId="60076" applyNumberFormat="1" applyFont="1" applyFill="1" applyAlignment="1"/>
    <xf numFmtId="0" fontId="145" fillId="0" borderId="0" xfId="60912" applyNumberFormat="1" applyFont="1" applyFill="1" applyAlignment="1"/>
    <xf numFmtId="41" fontId="10" fillId="0" borderId="0" xfId="60912" applyNumberFormat="1" applyFont="1" applyFill="1" applyAlignment="1"/>
    <xf numFmtId="41" fontId="19" fillId="0" borderId="0" xfId="60912" applyNumberFormat="1" applyFont="1" applyFill="1" applyAlignment="1"/>
    <xf numFmtId="0" fontId="11" fillId="0" borderId="0" xfId="60912" applyNumberFormat="1" applyFont="1" applyFill="1" applyBorder="1" applyAlignment="1"/>
    <xf numFmtId="41" fontId="11" fillId="0" borderId="22" xfId="60912" applyNumberFormat="1" applyFont="1" applyFill="1" applyBorder="1" applyAlignment="1">
      <alignment horizontal="center"/>
    </xf>
    <xf numFmtId="41" fontId="11" fillId="0" borderId="0" xfId="60912" applyNumberFormat="1" applyFont="1" applyFill="1" applyBorder="1" applyAlignment="1"/>
    <xf numFmtId="41" fontId="11" fillId="0" borderId="0" xfId="60912" applyNumberFormat="1" applyFont="1" applyFill="1" applyBorder="1"/>
    <xf numFmtId="41" fontId="11" fillId="0" borderId="0" xfId="60912" applyNumberFormat="1" applyFont="1" applyFill="1" applyBorder="1" applyAlignment="1">
      <alignment horizontal="center"/>
    </xf>
    <xf numFmtId="41" fontId="11" fillId="0" borderId="0" xfId="60912" quotePrefix="1" applyNumberFormat="1" applyFont="1" applyFill="1" applyBorder="1" applyAlignment="1"/>
    <xf numFmtId="41" fontId="11" fillId="0" borderId="0" xfId="60912" applyNumberFormat="1" applyFont="1" applyFill="1" applyBorder="1" applyAlignment="1">
      <alignment horizontal="right"/>
    </xf>
    <xf numFmtId="41" fontId="11" fillId="0" borderId="0" xfId="60076" applyNumberFormat="1" applyFont="1" applyFill="1" applyAlignment="1">
      <alignment horizontal="right"/>
    </xf>
    <xf numFmtId="3" fontId="11" fillId="0" borderId="0" xfId="60076" applyNumberFormat="1" applyFont="1" applyFill="1" applyAlignment="1"/>
    <xf numFmtId="3" fontId="11" fillId="0" borderId="0" xfId="60912" applyNumberFormat="1" applyFont="1" applyFill="1" applyAlignment="1"/>
    <xf numFmtId="0" fontId="10" fillId="0" borderId="0" xfId="60912" applyNumberFormat="1" applyFont="1" applyAlignment="1"/>
    <xf numFmtId="41" fontId="10" fillId="0" borderId="0" xfId="60912" applyNumberFormat="1" applyFont="1" applyFill="1"/>
    <xf numFmtId="0" fontId="19" fillId="0" borderId="0" xfId="60912" applyNumberFormat="1" applyFont="1" applyAlignment="1"/>
    <xf numFmtId="0" fontId="11" fillId="0" borderId="0" xfId="60912" applyNumberFormat="1" applyFont="1" applyAlignment="1"/>
    <xf numFmtId="41" fontId="11" fillId="0" borderId="22" xfId="60912" applyNumberFormat="1" applyFont="1" applyFill="1" applyBorder="1" applyAlignment="1"/>
    <xf numFmtId="41" fontId="11" fillId="0" borderId="0" xfId="60912" applyNumberFormat="1" applyFont="1" applyFill="1" applyAlignment="1"/>
    <xf numFmtId="41" fontId="11" fillId="0" borderId="0" xfId="60912" applyNumberFormat="1" applyFont="1" applyAlignment="1"/>
    <xf numFmtId="41" fontId="11" fillId="0" borderId="0" xfId="60912" applyNumberFormat="1" applyFont="1" applyFill="1"/>
    <xf numFmtId="1" fontId="11" fillId="0" borderId="0" xfId="60076" applyNumberFormat="1" applyFont="1" applyAlignment="1"/>
    <xf numFmtId="1" fontId="19" fillId="0" borderId="0" xfId="60076" applyNumberFormat="1" applyFont="1" applyAlignment="1"/>
    <xf numFmtId="1" fontId="11" fillId="0" borderId="0" xfId="60076" quotePrefix="1" applyNumberFormat="1" applyFont="1" applyFill="1" applyAlignment="1">
      <alignment horizontal="left"/>
    </xf>
    <xf numFmtId="42" fontId="11" fillId="0" borderId="0" xfId="60912" applyNumberFormat="1" applyFont="1" applyFill="1" applyAlignment="1"/>
    <xf numFmtId="0" fontId="11" fillId="0" borderId="0" xfId="60912" quotePrefix="1" applyNumberFormat="1" applyFont="1" applyFill="1" applyAlignment="1">
      <alignment horizontal="left"/>
    </xf>
    <xf numFmtId="0" fontId="11" fillId="0" borderId="0" xfId="60912" applyNumberFormat="1" applyFont="1" applyFill="1"/>
    <xf numFmtId="0" fontId="145" fillId="0" borderId="0" xfId="60912" applyNumberFormat="1" applyFont="1" applyFill="1" applyAlignment="1">
      <alignment horizontal="left"/>
    </xf>
    <xf numFmtId="0" fontId="10" fillId="0" borderId="0" xfId="60912" quotePrefix="1" applyNumberFormat="1" applyFont="1" applyFill="1" applyAlignment="1">
      <alignment horizontal="left"/>
    </xf>
    <xf numFmtId="0" fontId="11" fillId="0" borderId="22" xfId="60912" applyNumberFormat="1" applyFont="1" applyFill="1" applyBorder="1" applyAlignment="1">
      <alignment horizontal="center"/>
    </xf>
    <xf numFmtId="0" fontId="5" fillId="0" borderId="0" xfId="60912" applyNumberFormat="1" applyFont="1" applyFill="1"/>
    <xf numFmtId="0" fontId="19" fillId="0" borderId="0" xfId="60912" applyFont="1"/>
    <xf numFmtId="0" fontId="19" fillId="0" borderId="0" xfId="60912" applyNumberFormat="1" applyFont="1" applyFill="1" applyAlignment="1">
      <alignment horizontal="centerContinuous"/>
    </xf>
    <xf numFmtId="0" fontId="5" fillId="0" borderId="0" xfId="60912" applyNumberFormat="1" applyFont="1" applyFill="1" applyAlignment="1">
      <alignment horizontal="centerContinuous"/>
    </xf>
    <xf numFmtId="0" fontId="5" fillId="0" borderId="0" xfId="60912" applyNumberFormat="1" applyFont="1" applyAlignment="1">
      <alignment horizontal="left"/>
    </xf>
    <xf numFmtId="0" fontId="5" fillId="0" borderId="0" xfId="60912" applyNumberFormat="1" applyFont="1" applyFill="1" applyBorder="1" applyAlignment="1"/>
    <xf numFmtId="0" fontId="5" fillId="0" borderId="0" xfId="60912" applyNumberFormat="1" applyFont="1" applyFill="1" applyBorder="1"/>
    <xf numFmtId="0" fontId="19" fillId="0" borderId="0" xfId="60912" applyNumberFormat="1" applyFont="1" applyFill="1" applyBorder="1" applyAlignment="1"/>
    <xf numFmtId="0" fontId="5" fillId="0" borderId="6" xfId="60912" applyNumberFormat="1" applyFont="1" applyFill="1" applyBorder="1"/>
    <xf numFmtId="0" fontId="19" fillId="0" borderId="6" xfId="60912" applyNumberFormat="1" applyFont="1" applyFill="1" applyBorder="1" applyAlignment="1"/>
    <xf numFmtId="0" fontId="5" fillId="0" borderId="0" xfId="60912" quotePrefix="1" applyNumberFormat="1" applyFont="1" applyFill="1" applyAlignment="1">
      <alignment horizontal="left"/>
    </xf>
    <xf numFmtId="0" fontId="5" fillId="0" borderId="9" xfId="60912" applyNumberFormat="1" applyFont="1" applyFill="1" applyBorder="1" applyAlignment="1"/>
    <xf numFmtId="0" fontId="19" fillId="0" borderId="9" xfId="60912" applyNumberFormat="1" applyFont="1" applyFill="1" applyBorder="1" applyAlignment="1"/>
    <xf numFmtId="0" fontId="5" fillId="0" borderId="9" xfId="60912" quotePrefix="1" applyNumberFormat="1" applyFont="1" applyFill="1" applyBorder="1" applyAlignment="1">
      <alignment horizontal="left"/>
    </xf>
    <xf numFmtId="42" fontId="19" fillId="0" borderId="0" xfId="19" applyNumberFormat="1" applyFont="1" applyFill="1" applyAlignment="1"/>
    <xf numFmtId="42" fontId="19" fillId="0" borderId="0" xfId="19" applyNumberFormat="1" applyFont="1" applyFill="1"/>
    <xf numFmtId="0" fontId="19" fillId="0" borderId="0" xfId="60912" quotePrefix="1" applyNumberFormat="1" applyFont="1" applyFill="1" applyAlignment="1">
      <alignment horizontal="left"/>
    </xf>
    <xf numFmtId="10" fontId="19" fillId="0" borderId="0" xfId="19" applyNumberFormat="1" applyFont="1" applyFill="1" applyAlignment="1"/>
    <xf numFmtId="0" fontId="19" fillId="0" borderId="0" xfId="19" applyNumberFormat="1" applyFont="1" applyFill="1" applyAlignment="1"/>
    <xf numFmtId="0" fontId="19" fillId="0" borderId="0" xfId="19" applyNumberFormat="1" applyFont="1" applyFill="1"/>
    <xf numFmtId="10" fontId="19" fillId="0" borderId="0" xfId="60912" applyNumberFormat="1" applyFont="1" applyFill="1" applyAlignment="1"/>
    <xf numFmtId="41" fontId="19" fillId="0" borderId="0" xfId="19" applyNumberFormat="1" applyFont="1" applyFill="1" applyAlignment="1"/>
    <xf numFmtId="0" fontId="64" fillId="0" borderId="0" xfId="60912" applyNumberFormat="1" applyFont="1" applyFill="1" applyAlignment="1"/>
    <xf numFmtId="0" fontId="5" fillId="0" borderId="4" xfId="60912" applyNumberFormat="1" applyFont="1" applyFill="1" applyBorder="1"/>
    <xf numFmtId="0" fontId="5" fillId="0" borderId="4" xfId="60912" applyNumberFormat="1" applyFont="1" applyFill="1" applyBorder="1" applyAlignment="1"/>
    <xf numFmtId="0" fontId="5" fillId="0" borderId="22" xfId="60912" applyNumberFormat="1" applyFont="1" applyFill="1" applyBorder="1" applyAlignment="1"/>
    <xf numFmtId="0" fontId="19" fillId="0" borderId="22" xfId="60912" applyNumberFormat="1" applyFont="1" applyFill="1" applyBorder="1" applyAlignment="1"/>
    <xf numFmtId="41" fontId="5" fillId="0" borderId="0" xfId="19" applyNumberFormat="1" applyFont="1" applyFill="1" applyAlignment="1"/>
    <xf numFmtId="42" fontId="5" fillId="0" borderId="0" xfId="19" applyNumberFormat="1" applyFont="1" applyFill="1" applyAlignment="1"/>
    <xf numFmtId="42" fontId="5" fillId="0" borderId="0" xfId="19" applyNumberFormat="1" applyFont="1" applyFill="1"/>
    <xf numFmtId="10" fontId="5" fillId="0" borderId="0" xfId="19" applyNumberFormat="1" applyFont="1" applyFill="1" applyAlignment="1"/>
    <xf numFmtId="0" fontId="5" fillId="0" borderId="0" xfId="19" applyNumberFormat="1" applyFont="1" applyFill="1" applyAlignment="1"/>
    <xf numFmtId="0" fontId="5" fillId="0" borderId="0" xfId="19" applyNumberFormat="1" applyFont="1" applyFill="1"/>
    <xf numFmtId="0" fontId="5" fillId="0" borderId="0" xfId="60912" applyNumberFormat="1" applyFont="1" applyFill="1" applyAlignment="1">
      <alignment horizontal="center"/>
    </xf>
    <xf numFmtId="166" fontId="5" fillId="0" borderId="0" xfId="60912" applyNumberFormat="1" applyFont="1" applyFill="1" applyAlignment="1"/>
    <xf numFmtId="42" fontId="5" fillId="0" borderId="0" xfId="60912" applyNumberFormat="1" applyFont="1" applyFill="1" applyAlignment="1"/>
    <xf numFmtId="42" fontId="5" fillId="0" borderId="0" xfId="59992" applyNumberFormat="1" applyFont="1" applyFill="1" applyAlignment="1" applyProtection="1"/>
    <xf numFmtId="0" fontId="5" fillId="0" borderId="0" xfId="60912" applyNumberFormat="1" applyFont="1" applyFill="1" applyBorder="1" applyAlignment="1">
      <alignment horizontal="center"/>
    </xf>
    <xf numFmtId="0" fontId="5" fillId="0" borderId="0" xfId="60912" quotePrefix="1" applyNumberFormat="1" applyFont="1" applyFill="1" applyBorder="1" applyAlignment="1">
      <alignment horizontal="center"/>
    </xf>
    <xf numFmtId="0" fontId="5" fillId="0" borderId="22" xfId="19" applyNumberFormat="1" applyFont="1" applyFill="1" applyBorder="1" applyAlignment="1">
      <alignment horizontal="center"/>
    </xf>
    <xf numFmtId="0" fontId="5" fillId="0" borderId="0" xfId="60912" applyBorder="1" applyAlignment="1"/>
    <xf numFmtId="0" fontId="5" fillId="0" borderId="0" xfId="60912" applyBorder="1" applyAlignment="1">
      <alignment horizontal="center"/>
    </xf>
    <xf numFmtId="10" fontId="19" fillId="0" borderId="0" xfId="60912" applyNumberFormat="1" applyFont="1" applyFill="1" applyBorder="1" applyAlignment="1"/>
    <xf numFmtId="10" fontId="19" fillId="0" borderId="0" xfId="19" applyNumberFormat="1" applyFont="1" applyFill="1" applyBorder="1" applyAlignment="1"/>
    <xf numFmtId="10" fontId="5" fillId="0" borderId="0" xfId="19" quotePrefix="1" applyNumberFormat="1" applyFont="1" applyBorder="1" applyAlignment="1"/>
    <xf numFmtId="41" fontId="0" fillId="0" borderId="0" xfId="60912" applyNumberFormat="1" applyFont="1" applyFill="1" applyAlignment="1"/>
    <xf numFmtId="10" fontId="5" fillId="0" borderId="0" xfId="60912" applyNumberFormat="1" applyFont="1" applyFill="1" applyAlignment="1"/>
    <xf numFmtId="10" fontId="0" fillId="0" borderId="0" xfId="60912" applyNumberFormat="1" applyFont="1" applyFill="1" applyAlignment="1"/>
    <xf numFmtId="42" fontId="0" fillId="0" borderId="0" xfId="60912" applyNumberFormat="1" applyFont="1" applyFill="1" applyAlignment="1"/>
    <xf numFmtId="0" fontId="64" fillId="0" borderId="0" xfId="60912" applyNumberFormat="1" applyFont="1" applyFill="1" applyBorder="1" applyAlignment="1"/>
    <xf numFmtId="0" fontId="5" fillId="0" borderId="0" xfId="60912" applyFont="1" applyBorder="1" applyAlignment="1">
      <alignment horizontal="center"/>
    </xf>
    <xf numFmtId="0" fontId="5" fillId="0" borderId="0" xfId="60912"/>
    <xf numFmtId="0" fontId="19" fillId="0" borderId="0" xfId="19" applyNumberFormat="1" applyFont="1" applyFill="1" applyBorder="1"/>
    <xf numFmtId="0" fontId="19" fillId="0" borderId="0" xfId="19" applyNumberFormat="1" applyFont="1" applyFill="1" applyBorder="1" applyAlignment="1"/>
    <xf numFmtId="0" fontId="5" fillId="0" borderId="17" xfId="60912" applyNumberFormat="1" applyFont="1" applyFill="1" applyBorder="1" applyAlignment="1"/>
    <xf numFmtId="0" fontId="5" fillId="0" borderId="0" xfId="60912" applyNumberFormat="1" applyFont="1" applyAlignment="1"/>
    <xf numFmtId="166" fontId="5" fillId="0" borderId="22" xfId="60912" applyNumberFormat="1" applyFont="1" applyFill="1" applyBorder="1" applyAlignment="1"/>
    <xf numFmtId="0" fontId="5" fillId="0" borderId="22" xfId="60912" applyNumberFormat="1" applyFont="1" applyBorder="1" applyAlignment="1"/>
    <xf numFmtId="0" fontId="5" fillId="0" borderId="22" xfId="60912" applyNumberFormat="1" applyFont="1" applyFill="1" applyBorder="1"/>
    <xf numFmtId="0" fontId="5" fillId="0" borderId="0" xfId="60912" applyNumberFormat="1" applyFont="1" applyBorder="1" applyAlignment="1"/>
    <xf numFmtId="0" fontId="5" fillId="0" borderId="22" xfId="60912" quotePrefix="1" applyNumberFormat="1" applyFont="1" applyBorder="1" applyAlignment="1">
      <alignment horizontal="left"/>
    </xf>
    <xf numFmtId="0" fontId="5" fillId="0" borderId="0" xfId="19" applyNumberFormat="1" applyFont="1" applyAlignment="1"/>
    <xf numFmtId="0" fontId="5" fillId="0" borderId="0" xfId="60912" quotePrefix="1" applyNumberFormat="1" applyFont="1" applyAlignment="1">
      <alignment horizontal="left"/>
    </xf>
    <xf numFmtId="10" fontId="5" fillId="0" borderId="0" xfId="59993" applyNumberFormat="1" applyFont="1" applyFill="1" applyAlignment="1"/>
    <xf numFmtId="42" fontId="5" fillId="0" borderId="0" xfId="60912" applyNumberFormat="1" applyFont="1" applyFill="1" applyBorder="1" applyAlignment="1"/>
    <xf numFmtId="42" fontId="0" fillId="0" borderId="0" xfId="60912" applyNumberFormat="1" applyFont="1" applyFill="1" applyBorder="1" applyAlignment="1"/>
    <xf numFmtId="0" fontId="26" fillId="0" borderId="7" xfId="60089" quotePrefix="1" applyNumberFormat="1" applyFont="1" applyBorder="1" applyAlignment="1">
      <alignment horizontal="left"/>
    </xf>
    <xf numFmtId="0" fontId="26" fillId="0" borderId="7" xfId="60089" applyNumberFormat="1" applyFont="1" applyBorder="1" applyAlignment="1"/>
    <xf numFmtId="0" fontId="26" fillId="0" borderId="4" xfId="60089" applyNumberFormat="1" applyFont="1" applyBorder="1" applyAlignment="1">
      <alignment horizontal="left"/>
    </xf>
    <xf numFmtId="0" fontId="0" fillId="0" borderId="0" xfId="60912" applyNumberFormat="1" applyFont="1" applyFill="1" applyBorder="1" applyAlignment="1"/>
    <xf numFmtId="0" fontId="0" fillId="0" borderId="0" xfId="60912" applyNumberFormat="1" applyFont="1" applyFill="1" applyAlignment="1"/>
    <xf numFmtId="49" fontId="0" fillId="0" borderId="0" xfId="11" quotePrefix="1" applyNumberFormat="1" applyFont="1" applyAlignment="1">
      <alignment horizontal="left"/>
    </xf>
    <xf numFmtId="49" fontId="0" fillId="0" borderId="0" xfId="7" applyNumberFormat="1" applyFont="1" applyAlignment="1">
      <alignment horizontal="left"/>
    </xf>
    <xf numFmtId="49" fontId="0" fillId="0" borderId="0" xfId="11" applyNumberFormat="1" applyFont="1" applyAlignment="1">
      <alignment horizontal="left"/>
    </xf>
    <xf numFmtId="0" fontId="0" fillId="0" borderId="0" xfId="9" applyFont="1"/>
    <xf numFmtId="0" fontId="0" fillId="0" borderId="0" xfId="60099" applyFont="1" applyFill="1"/>
    <xf numFmtId="0" fontId="0" fillId="0" borderId="0" xfId="60091" applyFont="1" applyFill="1"/>
    <xf numFmtId="3" fontId="6" fillId="0" borderId="0" xfId="14" applyNumberFormat="1" applyFont="1" applyAlignment="1">
      <alignment horizontal="left"/>
    </xf>
    <xf numFmtId="3" fontId="6" fillId="0" borderId="0" xfId="0" applyNumberFormat="1" applyFont="1" applyFill="1" applyAlignment="1">
      <alignment horizontal="left"/>
    </xf>
    <xf numFmtId="41" fontId="5" fillId="0" borderId="0" xfId="0" applyNumberFormat="1" applyFont="1" applyFill="1" applyAlignment="1"/>
    <xf numFmtId="3" fontId="38" fillId="0" borderId="0" xfId="14" applyNumberFormat="1" applyFont="1" applyAlignment="1">
      <alignment horizontal="right"/>
    </xf>
    <xf numFmtId="0" fontId="38" fillId="0" borderId="0" xfId="14" applyFont="1" applyBorder="1" applyAlignment="1"/>
    <xf numFmtId="3" fontId="5" fillId="38" borderId="0" xfId="0" applyNumberFormat="1" applyFont="1" applyFill="1" applyAlignment="1">
      <alignment horizontal="right"/>
    </xf>
    <xf numFmtId="3" fontId="19" fillId="0" borderId="0" xfId="0" applyNumberFormat="1" applyFont="1" applyAlignment="1">
      <alignment horizontal="center"/>
    </xf>
    <xf numFmtId="0" fontId="146" fillId="0" borderId="0" xfId="0" applyFont="1" applyAlignment="1">
      <alignment horizontal="center"/>
    </xf>
    <xf numFmtId="3" fontId="19" fillId="0" borderId="22" xfId="0" applyNumberFormat="1" applyFont="1" applyFill="1" applyBorder="1" applyAlignment="1">
      <alignment horizontal="center"/>
    </xf>
    <xf numFmtId="3" fontId="19" fillId="0" borderId="22" xfId="0" quotePrefix="1" applyNumberFormat="1" applyFont="1" applyBorder="1" applyAlignment="1">
      <alignment horizontal="center"/>
    </xf>
    <xf numFmtId="42" fontId="5" fillId="0" borderId="0" xfId="0" applyNumberFormat="1" applyFont="1" applyBorder="1" applyAlignment="1"/>
    <xf numFmtId="42" fontId="5" fillId="0" borderId="0" xfId="46100" applyNumberFormat="1" applyFont="1" applyFill="1" applyBorder="1" applyAlignment="1"/>
    <xf numFmtId="42" fontId="5" fillId="0" borderId="0" xfId="44020" applyNumberFormat="1" applyFont="1" applyFill="1" applyBorder="1" applyAlignment="1"/>
    <xf numFmtId="171" fontId="5" fillId="0" borderId="0" xfId="0" applyNumberFormat="1" applyFont="1" applyBorder="1" applyAlignment="1"/>
    <xf numFmtId="42" fontId="5" fillId="38" borderId="0" xfId="0" quotePrefix="1" applyNumberFormat="1" applyFont="1" applyFill="1" applyBorder="1" applyAlignment="1">
      <alignment horizontal="right"/>
    </xf>
    <xf numFmtId="41" fontId="5" fillId="0" borderId="0" xfId="44020" applyNumberFormat="1" applyFont="1" applyFill="1" applyBorder="1" applyAlignment="1"/>
    <xf numFmtId="41" fontId="5" fillId="0" borderId="0" xfId="46100" applyNumberFormat="1" applyFont="1" applyFill="1" applyBorder="1" applyAlignment="1"/>
    <xf numFmtId="41" fontId="5" fillId="0" borderId="0" xfId="46100" quotePrefix="1" applyNumberFormat="1" applyFont="1" applyFill="1" applyBorder="1" applyAlignment="1"/>
    <xf numFmtId="43" fontId="19" fillId="0" borderId="22" xfId="0" applyNumberFormat="1" applyFont="1" applyFill="1" applyBorder="1" applyAlignment="1">
      <alignment horizontal="center"/>
    </xf>
    <xf numFmtId="41" fontId="5" fillId="38" borderId="0" xfId="0" applyNumberFormat="1" applyFont="1" applyFill="1" applyBorder="1" applyAlignment="1">
      <alignment horizontal="right"/>
    </xf>
    <xf numFmtId="41" fontId="19" fillId="38" borderId="0" xfId="0" applyNumberFormat="1" applyFont="1" applyFill="1" applyBorder="1" applyAlignment="1">
      <alignment horizontal="right"/>
    </xf>
    <xf numFmtId="41" fontId="5" fillId="38" borderId="0" xfId="0" quotePrefix="1" applyNumberFormat="1" applyFont="1" applyFill="1" applyBorder="1" applyAlignment="1"/>
    <xf numFmtId="41" fontId="19" fillId="38" borderId="0" xfId="0" applyNumberFormat="1" applyFont="1" applyFill="1" applyBorder="1" applyAlignment="1" applyProtection="1">
      <protection locked="0"/>
    </xf>
    <xf numFmtId="41" fontId="19" fillId="38" borderId="0" xfId="0" applyNumberFormat="1" applyFont="1" applyFill="1" applyBorder="1" applyAlignment="1">
      <alignment horizontal="left"/>
    </xf>
    <xf numFmtId="41" fontId="5" fillId="38" borderId="0" xfId="0" applyNumberFormat="1" applyFont="1" applyFill="1" applyBorder="1"/>
    <xf numFmtId="41" fontId="5" fillId="38" borderId="0" xfId="0" applyNumberFormat="1" applyFont="1" applyFill="1" applyAlignment="1">
      <alignment horizontal="right"/>
    </xf>
    <xf numFmtId="41" fontId="5" fillId="38" borderId="0" xfId="0" quotePrefix="1" applyNumberFormat="1" applyFont="1" applyFill="1" applyBorder="1" applyAlignment="1">
      <alignment horizontal="right"/>
    </xf>
    <xf numFmtId="41" fontId="11" fillId="38" borderId="0" xfId="0" applyNumberFormat="1" applyFont="1" applyFill="1" applyAlignment="1">
      <alignment horizontal="right"/>
    </xf>
    <xf numFmtId="41" fontId="5" fillId="0" borderId="22" xfId="0" applyNumberFormat="1" applyFont="1" applyFill="1" applyBorder="1" applyAlignment="1">
      <alignment horizontal="right"/>
    </xf>
    <xf numFmtId="41" fontId="19" fillId="38" borderId="0" xfId="0" quotePrefix="1" applyNumberFormat="1" applyFont="1" applyFill="1" applyBorder="1" applyAlignment="1"/>
    <xf numFmtId="41" fontId="5" fillId="0" borderId="22" xfId="18" applyNumberFormat="1" applyFont="1" applyFill="1" applyBorder="1" applyAlignment="1"/>
    <xf numFmtId="41" fontId="5" fillId="0" borderId="22" xfId="0" applyNumberFormat="1" applyFont="1" applyFill="1" applyBorder="1" applyAlignment="1"/>
    <xf numFmtId="41" fontId="5" fillId="38" borderId="0" xfId="0" applyNumberFormat="1" applyFont="1" applyFill="1" applyBorder="1" applyAlignment="1"/>
    <xf numFmtId="41" fontId="5" fillId="0" borderId="22" xfId="0" quotePrefix="1" applyNumberFormat="1" applyFont="1" applyFill="1" applyBorder="1" applyAlignment="1"/>
    <xf numFmtId="41" fontId="0" fillId="0" borderId="0" xfId="0" applyNumberFormat="1" applyAlignment="1"/>
    <xf numFmtId="49" fontId="0" fillId="0" borderId="0" xfId="7" applyNumberFormat="1" applyFont="1" applyAlignment="1"/>
    <xf numFmtId="0" fontId="10" fillId="0" borderId="2" xfId="0" applyNumberFormat="1" applyFont="1" applyBorder="1" applyAlignment="1">
      <alignment horizontal="center"/>
    </xf>
    <xf numFmtId="164" fontId="10" fillId="0" borderId="2" xfId="0" applyNumberFormat="1" applyFont="1" applyBorder="1" applyAlignment="1">
      <alignment horizontal="center"/>
    </xf>
    <xf numFmtId="164" fontId="10" fillId="0" borderId="0" xfId="0" applyNumberFormat="1" applyFont="1" applyBorder="1" applyAlignment="1">
      <alignment horizontal="center"/>
    </xf>
    <xf numFmtId="164" fontId="10" fillId="0" borderId="0" xfId="0" applyNumberFormat="1" applyFont="1" applyAlignment="1">
      <alignment horizontal="center"/>
    </xf>
    <xf numFmtId="0" fontId="5" fillId="0" borderId="0" xfId="0" applyNumberFormat="1" applyFont="1" applyFill="1" applyAlignment="1"/>
    <xf numFmtId="0" fontId="5" fillId="0" borderId="0" xfId="0" applyNumberFormat="1" applyFont="1" applyFill="1" applyAlignment="1">
      <alignment horizontal="left"/>
    </xf>
    <xf numFmtId="3" fontId="6" fillId="0" borderId="0" xfId="14" quotePrefix="1" applyNumberFormat="1" applyFont="1" applyAlignment="1">
      <alignment horizontal="left"/>
    </xf>
    <xf numFmtId="3" fontId="6" fillId="0" borderId="0" xfId="14" applyNumberFormat="1" applyFont="1" applyAlignment="1">
      <alignment horizontal="left"/>
    </xf>
    <xf numFmtId="3" fontId="6" fillId="0" borderId="0" xfId="0" quotePrefix="1" applyNumberFormat="1" applyFont="1" applyFill="1" applyAlignment="1">
      <alignment horizontal="left"/>
    </xf>
    <xf numFmtId="3" fontId="6" fillId="0" borderId="0" xfId="10" quotePrefix="1" applyNumberFormat="1" applyFont="1" applyAlignment="1">
      <alignment horizontal="left"/>
    </xf>
    <xf numFmtId="0" fontId="0" fillId="0" borderId="0" xfId="0" applyNumberFormat="1" applyFill="1" applyAlignment="1"/>
    <xf numFmtId="3" fontId="6" fillId="0" borderId="0" xfId="0" applyNumberFormat="1" applyFont="1" applyFill="1" applyAlignment="1">
      <alignment horizontal="left"/>
    </xf>
    <xf numFmtId="3" fontId="10" fillId="0" borderId="0" xfId="59955" applyNumberFormat="1" applyFont="1" applyAlignment="1">
      <alignment horizontal="left"/>
    </xf>
    <xf numFmtId="49" fontId="10" fillId="0" borderId="0" xfId="59955" applyNumberFormat="1" applyFont="1" applyFill="1" applyAlignment="1">
      <alignment horizontal="left"/>
    </xf>
    <xf numFmtId="174" fontId="52" fillId="0" borderId="0" xfId="59955" applyNumberFormat="1" applyFont="1"/>
    <xf numFmtId="174" fontId="52" fillId="0" borderId="0" xfId="59955" applyNumberFormat="1" applyFont="1" applyAlignment="1"/>
    <xf numFmtId="174" fontId="21" fillId="0" borderId="0" xfId="59955" applyNumberFormat="1" applyFont="1" applyAlignment="1"/>
    <xf numFmtId="41" fontId="10" fillId="0" borderId="0" xfId="59956" applyNumberFormat="1" applyFont="1" applyFill="1" applyAlignment="1">
      <alignment horizontal="left"/>
    </xf>
    <xf numFmtId="41" fontId="10" fillId="0" borderId="0" xfId="59955" applyNumberFormat="1" applyFont="1" applyFill="1" applyAlignment="1">
      <alignment horizontal="left"/>
    </xf>
    <xf numFmtId="0" fontId="52" fillId="0" borderId="0" xfId="59955" applyFont="1"/>
    <xf numFmtId="37" fontId="10" fillId="0" borderId="0" xfId="0" applyNumberFormat="1" applyFont="1" applyAlignment="1">
      <alignment horizontal="left"/>
    </xf>
    <xf numFmtId="0" fontId="0" fillId="0" borderId="0" xfId="0" applyAlignment="1"/>
    <xf numFmtId="49" fontId="5" fillId="0" borderId="0" xfId="0" applyNumberFormat="1" applyFont="1" applyAlignment="1"/>
    <xf numFmtId="49" fontId="0" fillId="0" borderId="0" xfId="0" applyNumberFormat="1" applyAlignment="1"/>
    <xf numFmtId="0" fontId="58" fillId="0" borderId="0" xfId="59989" applyNumberFormat="1" applyFont="1" applyAlignment="1">
      <alignment wrapText="1"/>
    </xf>
    <xf numFmtId="0" fontId="0" fillId="0" borderId="0" xfId="0" applyAlignment="1">
      <alignment wrapText="1"/>
    </xf>
    <xf numFmtId="0" fontId="10" fillId="0" borderId="2" xfId="36083" applyFont="1" applyBorder="1" applyAlignment="1">
      <alignment horizontal="center"/>
    </xf>
    <xf numFmtId="0" fontId="11" fillId="0" borderId="2" xfId="36083" applyFont="1" applyBorder="1" applyAlignment="1">
      <alignment horizontal="center"/>
    </xf>
    <xf numFmtId="165" fontId="64" fillId="0" borderId="0" xfId="0" applyNumberFormat="1" applyFont="1" applyAlignment="1">
      <alignment horizontal="center"/>
    </xf>
    <xf numFmtId="165" fontId="64" fillId="0" borderId="0" xfId="9" applyNumberFormat="1" applyFont="1" applyAlignment="1">
      <alignment horizontal="center"/>
    </xf>
    <xf numFmtId="165" fontId="19" fillId="0" borderId="22" xfId="60091" applyNumberFormat="1" applyFont="1" applyFill="1" applyBorder="1" applyAlignment="1">
      <alignment horizontal="center"/>
    </xf>
    <xf numFmtId="165" fontId="19" fillId="0" borderId="22" xfId="60099" applyNumberFormat="1" applyFont="1" applyFill="1" applyBorder="1" applyAlignment="1">
      <alignment horizontal="center"/>
    </xf>
    <xf numFmtId="15" fontId="19" fillId="0" borderId="22" xfId="0" quotePrefix="1" applyNumberFormat="1" applyFont="1" applyFill="1" applyBorder="1" applyAlignment="1">
      <alignment horizontal="center"/>
    </xf>
    <xf numFmtId="0" fontId="19" fillId="0" borderId="22" xfId="0" applyFont="1" applyFill="1" applyBorder="1" applyAlignment="1">
      <alignment horizontal="center"/>
    </xf>
    <xf numFmtId="15" fontId="19" fillId="0" borderId="22" xfId="0" applyNumberFormat="1" applyFont="1" applyFill="1" applyBorder="1" applyAlignment="1">
      <alignment horizontal="center"/>
    </xf>
    <xf numFmtId="15" fontId="19" fillId="0" borderId="22" xfId="60086" quotePrefix="1" applyNumberFormat="1" applyFont="1" applyFill="1" applyBorder="1" applyAlignment="1">
      <alignment horizontal="center"/>
    </xf>
    <xf numFmtId="0" fontId="19" fillId="0" borderId="22" xfId="60086" applyFont="1" applyFill="1" applyBorder="1" applyAlignment="1">
      <alignment horizontal="center"/>
    </xf>
    <xf numFmtId="0" fontId="10" fillId="0" borderId="0" xfId="60912" applyNumberFormat="1" applyFont="1" applyFill="1" applyAlignment="1">
      <alignment horizontal="center"/>
    </xf>
    <xf numFmtId="0" fontId="11" fillId="0" borderId="0" xfId="60912" applyFont="1" applyBorder="1" applyAlignment="1">
      <alignment horizontal="center"/>
    </xf>
    <xf numFmtId="0" fontId="19" fillId="0" borderId="0" xfId="60912" applyNumberFormat="1" applyFont="1" applyBorder="1" applyAlignment="1">
      <alignment horizontal="center"/>
    </xf>
    <xf numFmtId="0" fontId="5" fillId="0" borderId="0" xfId="60912" applyFont="1" applyBorder="1" applyAlignment="1">
      <alignment horizontal="center"/>
    </xf>
    <xf numFmtId="0" fontId="0" fillId="0" borderId="40" xfId="60912" applyNumberFormat="1" applyFont="1" applyFill="1" applyBorder="1" applyAlignment="1">
      <alignment horizontal="left" vertical="center" wrapText="1"/>
    </xf>
    <xf numFmtId="0" fontId="5" fillId="0" borderId="39" xfId="60912" applyBorder="1" applyAlignment="1">
      <alignment horizontal="left"/>
    </xf>
    <xf numFmtId="0" fontId="5" fillId="0" borderId="38" xfId="60912" applyBorder="1" applyAlignment="1">
      <alignment horizontal="left"/>
    </xf>
    <xf numFmtId="0" fontId="5" fillId="0" borderId="37" xfId="60912" applyBorder="1" applyAlignment="1">
      <alignment horizontal="left"/>
    </xf>
    <xf numFmtId="0" fontId="5" fillId="0" borderId="0" xfId="60912" applyBorder="1" applyAlignment="1">
      <alignment horizontal="left"/>
    </xf>
    <xf numFmtId="0" fontId="5" fillId="0" borderId="36" xfId="60912" applyBorder="1" applyAlignment="1">
      <alignment horizontal="left"/>
    </xf>
    <xf numFmtId="0" fontId="5" fillId="0" borderId="35" xfId="60912" applyBorder="1" applyAlignment="1">
      <alignment horizontal="left"/>
    </xf>
    <xf numFmtId="0" fontId="5" fillId="0" borderId="15" xfId="60912" applyBorder="1" applyAlignment="1">
      <alignment horizontal="left"/>
    </xf>
    <xf numFmtId="0" fontId="5" fillId="0" borderId="34" xfId="60912" applyBorder="1" applyAlignment="1">
      <alignment horizontal="left"/>
    </xf>
    <xf numFmtId="0" fontId="0" fillId="0" borderId="40" xfId="60912" applyNumberFormat="1" applyFont="1" applyFill="1" applyBorder="1" applyAlignment="1">
      <alignment horizontal="justify" vertical="center" wrapText="1"/>
    </xf>
    <xf numFmtId="0" fontId="5" fillId="0" borderId="39" xfId="60912" applyFont="1" applyBorder="1" applyAlignment="1">
      <alignment horizontal="justify" vertical="center" wrapText="1"/>
    </xf>
    <xf numFmtId="0" fontId="5" fillId="0" borderId="38" xfId="60912" applyFont="1" applyBorder="1" applyAlignment="1">
      <alignment horizontal="justify" vertical="center" wrapText="1"/>
    </xf>
    <xf numFmtId="0" fontId="5" fillId="0" borderId="37" xfId="60912" applyFont="1" applyBorder="1" applyAlignment="1">
      <alignment horizontal="justify" vertical="center" wrapText="1"/>
    </xf>
    <xf numFmtId="0" fontId="5" fillId="0" borderId="0" xfId="60912" applyFont="1" applyBorder="1" applyAlignment="1">
      <alignment horizontal="justify" vertical="center" wrapText="1"/>
    </xf>
    <xf numFmtId="0" fontId="5" fillId="0" borderId="36" xfId="60912" applyFont="1" applyBorder="1" applyAlignment="1">
      <alignment horizontal="justify" vertical="center" wrapText="1"/>
    </xf>
    <xf numFmtId="0" fontId="5" fillId="0" borderId="35" xfId="60912" applyFont="1" applyBorder="1" applyAlignment="1">
      <alignment horizontal="justify" vertical="center" wrapText="1"/>
    </xf>
    <xf numFmtId="0" fontId="5" fillId="0" borderId="15" xfId="60912" applyFont="1" applyBorder="1" applyAlignment="1">
      <alignment horizontal="justify" vertical="center" wrapText="1"/>
    </xf>
    <xf numFmtId="0" fontId="5" fillId="0" borderId="34" xfId="60912" applyFont="1" applyBorder="1" applyAlignment="1">
      <alignment horizontal="justify" vertical="center" wrapText="1"/>
    </xf>
    <xf numFmtId="0" fontId="5" fillId="0" borderId="0" xfId="60912" applyNumberFormat="1" applyFont="1" applyFill="1" applyAlignment="1">
      <alignment horizontal="center" vertical="center" wrapText="1"/>
    </xf>
    <xf numFmtId="0" fontId="5" fillId="0" borderId="39" xfId="60912" applyNumberFormat="1" applyFont="1" applyFill="1" applyBorder="1" applyAlignment="1">
      <alignment horizontal="justify" vertical="center" wrapText="1"/>
    </xf>
    <xf numFmtId="0" fontId="5" fillId="0" borderId="38" xfId="60912" applyNumberFormat="1" applyFont="1" applyFill="1" applyBorder="1" applyAlignment="1">
      <alignment horizontal="justify" vertical="center" wrapText="1"/>
    </xf>
    <xf numFmtId="0" fontId="5" fillId="0" borderId="37" xfId="60912" applyNumberFormat="1" applyFont="1" applyFill="1" applyBorder="1" applyAlignment="1">
      <alignment horizontal="justify" vertical="center" wrapText="1"/>
    </xf>
    <xf numFmtId="0" fontId="5" fillId="0" borderId="0" xfId="60912" applyNumberFormat="1" applyFont="1" applyFill="1" applyBorder="1" applyAlignment="1">
      <alignment horizontal="justify" vertical="center" wrapText="1"/>
    </xf>
    <xf numFmtId="0" fontId="5" fillId="0" borderId="36" xfId="60912" applyNumberFormat="1" applyFont="1" applyFill="1" applyBorder="1" applyAlignment="1">
      <alignment horizontal="justify" vertical="center" wrapText="1"/>
    </xf>
    <xf numFmtId="0" fontId="5" fillId="0" borderId="37" xfId="60912" applyBorder="1" applyAlignment="1">
      <alignment horizontal="justify" vertical="center" wrapText="1"/>
    </xf>
    <xf numFmtId="0" fontId="5" fillId="0" borderId="0" xfId="60912" applyBorder="1" applyAlignment="1">
      <alignment horizontal="justify" vertical="center" wrapText="1"/>
    </xf>
    <xf numFmtId="0" fontId="5" fillId="0" borderId="36" xfId="60912" applyBorder="1" applyAlignment="1">
      <alignment horizontal="justify" vertical="center" wrapText="1"/>
    </xf>
    <xf numFmtId="0" fontId="5" fillId="0" borderId="35" xfId="60912" applyBorder="1" applyAlignment="1">
      <alignment horizontal="justify" vertical="center" wrapText="1"/>
    </xf>
    <xf numFmtId="0" fontId="5" fillId="0" borderId="15" xfId="60912" applyBorder="1" applyAlignment="1">
      <alignment horizontal="justify" vertical="center" wrapText="1"/>
    </xf>
    <xf numFmtId="0" fontId="5" fillId="0" borderId="34" xfId="60912" applyBorder="1" applyAlignment="1">
      <alignment horizontal="justify" vertical="center" wrapText="1"/>
    </xf>
    <xf numFmtId="0" fontId="40" fillId="0" borderId="0" xfId="0" applyNumberFormat="1" applyFont="1" applyFill="1" applyAlignment="1">
      <alignment horizontal="center"/>
    </xf>
    <xf numFmtId="0" fontId="5" fillId="0" borderId="0" xfId="0" applyFont="1" applyFill="1" applyBorder="1" applyAlignment="1">
      <alignment horizontal="center"/>
    </xf>
    <xf numFmtId="0" fontId="19" fillId="0" borderId="0" xfId="0" quotePrefix="1" applyNumberFormat="1" applyFont="1" applyFill="1" applyAlignment="1">
      <alignment horizontal="right"/>
    </xf>
    <xf numFmtId="0" fontId="19" fillId="0" borderId="0" xfId="0" applyNumberFormat="1" applyFont="1" applyFill="1" applyAlignment="1">
      <alignment horizontal="right"/>
    </xf>
    <xf numFmtId="0" fontId="5" fillId="0" borderId="0" xfId="0" applyFont="1" applyFill="1" applyBorder="1" applyAlignment="1">
      <alignment horizontal="right"/>
    </xf>
    <xf numFmtId="0" fontId="66" fillId="0" borderId="0" xfId="0" applyNumberFormat="1" applyFont="1" applyFill="1" applyAlignment="1">
      <alignment horizontal="center"/>
    </xf>
    <xf numFmtId="41" fontId="5" fillId="0" borderId="0" xfId="0" applyNumberFormat="1" applyFont="1" applyFill="1" applyAlignment="1"/>
    <xf numFmtId="41" fontId="5" fillId="0" borderId="0" xfId="0" applyNumberFormat="1" applyFont="1" applyAlignment="1"/>
    <xf numFmtId="41" fontId="19" fillId="0" borderId="0" xfId="0" quotePrefix="1" applyNumberFormat="1" applyFont="1" applyAlignment="1">
      <alignment horizontal="right"/>
    </xf>
    <xf numFmtId="41" fontId="19" fillId="0" borderId="0" xfId="0" applyNumberFormat="1" applyFont="1" applyAlignment="1">
      <alignment horizontal="right"/>
    </xf>
    <xf numFmtId="41" fontId="0" fillId="0" borderId="0" xfId="0" applyNumberFormat="1" applyBorder="1" applyAlignment="1">
      <alignment horizontal="right"/>
    </xf>
    <xf numFmtId="41" fontId="40" fillId="0" borderId="2" xfId="0" applyNumberFormat="1" applyFont="1" applyBorder="1" applyAlignment="1">
      <alignment horizontal="center"/>
    </xf>
    <xf numFmtId="41" fontId="0" fillId="0" borderId="2" xfId="0" applyNumberFormat="1" applyBorder="1" applyAlignment="1">
      <alignment horizontal="center"/>
    </xf>
    <xf numFmtId="0" fontId="19" fillId="0" borderId="0" xfId="0" quotePrefix="1" applyNumberFormat="1" applyFont="1" applyAlignment="1">
      <alignment horizontal="right"/>
    </xf>
    <xf numFmtId="0" fontId="19" fillId="0" borderId="0" xfId="0" applyNumberFormat="1" applyFont="1" applyAlignment="1">
      <alignment horizontal="right"/>
    </xf>
    <xf numFmtId="0" fontId="0" fillId="0" borderId="0" xfId="0" applyBorder="1" applyAlignment="1">
      <alignment horizontal="right"/>
    </xf>
    <xf numFmtId="0" fontId="40" fillId="0" borderId="2" xfId="0" applyNumberFormat="1" applyFont="1" applyBorder="1" applyAlignment="1">
      <alignment horizontal="center"/>
    </xf>
    <xf numFmtId="0" fontId="0" fillId="0" borderId="2" xfId="0" applyBorder="1" applyAlignment="1">
      <alignment horizontal="center"/>
    </xf>
    <xf numFmtId="0" fontId="16" fillId="0" borderId="0" xfId="0" applyNumberFormat="1" applyFont="1" applyAlignment="1">
      <alignment horizontal="center"/>
    </xf>
    <xf numFmtId="0" fontId="114" fillId="0" borderId="0" xfId="0" applyNumberFormat="1" applyFont="1" applyBorder="1" applyAlignment="1">
      <alignment horizontal="center"/>
    </xf>
    <xf numFmtId="0" fontId="0" fillId="0" borderId="0" xfId="0" applyNumberFormat="1" applyFont="1" applyAlignment="1">
      <alignment horizontal="justify" vertical="top" wrapText="1"/>
    </xf>
    <xf numFmtId="0" fontId="0" fillId="0" borderId="0" xfId="0" quotePrefix="1" applyNumberFormat="1" applyFont="1" applyFill="1" applyAlignment="1">
      <alignment horizontal="justify" vertical="top" wrapText="1"/>
    </xf>
    <xf numFmtId="0" fontId="5" fillId="0" borderId="0" xfId="0" applyNumberFormat="1" applyFont="1" applyFill="1" applyAlignment="1">
      <alignment horizontal="justify" vertical="top" wrapText="1"/>
    </xf>
    <xf numFmtId="0" fontId="5" fillId="0" borderId="0" xfId="0" applyNumberFormat="1" applyFont="1" applyFill="1" applyAlignment="1">
      <alignment horizontal="justify" vertical="top"/>
    </xf>
  </cellXfs>
  <cellStyles count="60913">
    <cellStyle name="20% - Accent1 10" xfId="22"/>
    <cellStyle name="20% - Accent1 10 2" xfId="23"/>
    <cellStyle name="20% - Accent1 10 2 2" xfId="24"/>
    <cellStyle name="20% - Accent1 10 2 2 2" xfId="25"/>
    <cellStyle name="20% - Accent1 10 2 2 3" xfId="49926"/>
    <cellStyle name="20% - Accent1 10 2 2 4" xfId="60816"/>
    <cellStyle name="20% - Accent1 10 2 3" xfId="26"/>
    <cellStyle name="20% - Accent1 10 2 4" xfId="27"/>
    <cellStyle name="20% - Accent1 10 2 5" xfId="60448"/>
    <cellStyle name="20% - Accent1 10 3" xfId="28"/>
    <cellStyle name="20% - Accent1 10 3 2" xfId="29"/>
    <cellStyle name="20% - Accent1 10 3 2 2" xfId="30"/>
    <cellStyle name="20% - Accent1 10 3 2 3" xfId="49927"/>
    <cellStyle name="20% - Accent1 10 3 3" xfId="31"/>
    <cellStyle name="20% - Accent1 10 3 4" xfId="32"/>
    <cellStyle name="20% - Accent1 10 3 5" xfId="60633"/>
    <cellStyle name="20% - Accent1 10 4" xfId="33"/>
    <cellStyle name="20% - Accent1 10 4 2" xfId="34"/>
    <cellStyle name="20% - Accent1 10 4 3" xfId="49928"/>
    <cellStyle name="20% - Accent1 10 5" xfId="35"/>
    <cellStyle name="20% - Accent1 10 6" xfId="36"/>
    <cellStyle name="20% - Accent1 10 7" xfId="60265"/>
    <cellStyle name="20% - Accent1 11" xfId="37"/>
    <cellStyle name="20% - Accent1 11 2" xfId="38"/>
    <cellStyle name="20% - Accent1 11 2 2" xfId="39"/>
    <cellStyle name="20% - Accent1 11 2 2 2" xfId="40"/>
    <cellStyle name="20% - Accent1 11 2 2 3" xfId="49929"/>
    <cellStyle name="20% - Accent1 11 2 2 4" xfId="60830"/>
    <cellStyle name="20% - Accent1 11 2 3" xfId="41"/>
    <cellStyle name="20% - Accent1 11 2 4" xfId="42"/>
    <cellStyle name="20% - Accent1 11 2 5" xfId="60462"/>
    <cellStyle name="20% - Accent1 11 3" xfId="43"/>
    <cellStyle name="20% - Accent1 11 3 2" xfId="44"/>
    <cellStyle name="20% - Accent1 11 3 3" xfId="49930"/>
    <cellStyle name="20% - Accent1 11 3 4" xfId="60647"/>
    <cellStyle name="20% - Accent1 11 4" xfId="45"/>
    <cellStyle name="20% - Accent1 11 5" xfId="46"/>
    <cellStyle name="20% - Accent1 11 6" xfId="60279"/>
    <cellStyle name="20% - Accent1 12" xfId="47"/>
    <cellStyle name="20% - Accent1 12 2" xfId="48"/>
    <cellStyle name="20% - Accent1 12 2 2" xfId="49"/>
    <cellStyle name="20% - Accent1 12 2 2 2" xfId="60844"/>
    <cellStyle name="20% - Accent1 12 2 3" xfId="49931"/>
    <cellStyle name="20% - Accent1 12 2 4" xfId="60476"/>
    <cellStyle name="20% - Accent1 12 3" xfId="50"/>
    <cellStyle name="20% - Accent1 12 3 2" xfId="60661"/>
    <cellStyle name="20% - Accent1 12 4" xfId="51"/>
    <cellStyle name="20% - Accent1 12 5" xfId="60293"/>
    <cellStyle name="20% - Accent1 13" xfId="52"/>
    <cellStyle name="20% - Accent1 13 2" xfId="53"/>
    <cellStyle name="20% - Accent1 13 2 2" xfId="54"/>
    <cellStyle name="20% - Accent1 13 2 2 2" xfId="60858"/>
    <cellStyle name="20% - Accent1 13 2 3" xfId="49932"/>
    <cellStyle name="20% - Accent1 13 2 4" xfId="60490"/>
    <cellStyle name="20% - Accent1 13 3" xfId="55"/>
    <cellStyle name="20% - Accent1 13 3 2" xfId="60675"/>
    <cellStyle name="20% - Accent1 13 4" xfId="56"/>
    <cellStyle name="20% - Accent1 13 5" xfId="60307"/>
    <cellStyle name="20% - Accent1 14" xfId="57"/>
    <cellStyle name="20% - Accent1 14 2" xfId="58"/>
    <cellStyle name="20% - Accent1 14 2 2" xfId="60688"/>
    <cellStyle name="20% - Accent1 14 3" xfId="49933"/>
    <cellStyle name="20% - Accent1 14 4" xfId="60320"/>
    <cellStyle name="20% - Accent1 15" xfId="59"/>
    <cellStyle name="20% - Accent1 15 2" xfId="60504"/>
    <cellStyle name="20% - Accent1 16" xfId="60"/>
    <cellStyle name="20% - Accent1 16 2" xfId="60872"/>
    <cellStyle name="20% - Accent1 17" xfId="49934"/>
    <cellStyle name="20% - Accent1 17 2" xfId="60886"/>
    <cellStyle name="20% - Accent1 18" xfId="49935"/>
    <cellStyle name="20% - Accent1 18 2" xfId="60900"/>
    <cellStyle name="20% - Accent1 19" xfId="60125"/>
    <cellStyle name="20% - Accent1 2" xfId="61"/>
    <cellStyle name="20% - Accent1 2 10" xfId="62"/>
    <cellStyle name="20% - Accent1 2 10 2" xfId="63"/>
    <cellStyle name="20% - Accent1 2 10 2 2" xfId="64"/>
    <cellStyle name="20% - Accent1 2 10 2 2 2" xfId="65"/>
    <cellStyle name="20% - Accent1 2 10 2 2 3" xfId="49936"/>
    <cellStyle name="20% - Accent1 2 10 2 3" xfId="66"/>
    <cellStyle name="20% - Accent1 2 10 2 4" xfId="67"/>
    <cellStyle name="20% - Accent1 2 10 3" xfId="68"/>
    <cellStyle name="20% - Accent1 2 10 3 2" xfId="69"/>
    <cellStyle name="20% - Accent1 2 10 3 3" xfId="49937"/>
    <cellStyle name="20% - Accent1 2 10 4" xfId="70"/>
    <cellStyle name="20% - Accent1 2 10 5" xfId="71"/>
    <cellStyle name="20% - Accent1 2 11" xfId="72"/>
    <cellStyle name="20% - Accent1 2 11 2" xfId="73"/>
    <cellStyle name="20% - Accent1 2 11 2 2" xfId="74"/>
    <cellStyle name="20% - Accent1 2 11 2 3" xfId="49938"/>
    <cellStyle name="20% - Accent1 2 11 3" xfId="75"/>
    <cellStyle name="20% - Accent1 2 11 4" xfId="76"/>
    <cellStyle name="20% - Accent1 2 12" xfId="77"/>
    <cellStyle name="20% - Accent1 2 12 2" xfId="78"/>
    <cellStyle name="20% - Accent1 2 12 2 2" xfId="79"/>
    <cellStyle name="20% - Accent1 2 12 2 3" xfId="49939"/>
    <cellStyle name="20% - Accent1 2 12 3" xfId="80"/>
    <cellStyle name="20% - Accent1 2 12 4" xfId="81"/>
    <cellStyle name="20% - Accent1 2 13" xfId="82"/>
    <cellStyle name="20% - Accent1 2 13 2" xfId="83"/>
    <cellStyle name="20% - Accent1 2 13 3" xfId="49940"/>
    <cellStyle name="20% - Accent1 2 14" xfId="84"/>
    <cellStyle name="20% - Accent1 2 15" xfId="85"/>
    <cellStyle name="20% - Accent1 2 16" xfId="60152"/>
    <cellStyle name="20% - Accent1 2 2" xfId="86"/>
    <cellStyle name="20% - Accent1 2 2 10" xfId="87"/>
    <cellStyle name="20% - Accent1 2 2 11" xfId="88"/>
    <cellStyle name="20% - Accent1 2 2 12" xfId="60336"/>
    <cellStyle name="20% - Accent1 2 2 2" xfId="89"/>
    <cellStyle name="20% - Accent1 2 2 2 10" xfId="90"/>
    <cellStyle name="20% - Accent1 2 2 2 11" xfId="60704"/>
    <cellStyle name="20% - Accent1 2 2 2 2" xfId="91"/>
    <cellStyle name="20% - Accent1 2 2 2 2 2" xfId="92"/>
    <cellStyle name="20% - Accent1 2 2 2 2 2 2" xfId="93"/>
    <cellStyle name="20% - Accent1 2 2 2 2 2 2 2" xfId="94"/>
    <cellStyle name="20% - Accent1 2 2 2 2 2 2 2 2" xfId="95"/>
    <cellStyle name="20% - Accent1 2 2 2 2 2 2 2 2 2" xfId="96"/>
    <cellStyle name="20% - Accent1 2 2 2 2 2 2 2 2 3" xfId="49941"/>
    <cellStyle name="20% - Accent1 2 2 2 2 2 2 2 3" xfId="97"/>
    <cellStyle name="20% - Accent1 2 2 2 2 2 2 2 4" xfId="98"/>
    <cellStyle name="20% - Accent1 2 2 2 2 2 2 3" xfId="99"/>
    <cellStyle name="20% - Accent1 2 2 2 2 2 2 3 2" xfId="100"/>
    <cellStyle name="20% - Accent1 2 2 2 2 2 2 3 2 2" xfId="101"/>
    <cellStyle name="20% - Accent1 2 2 2 2 2 2 3 2 3" xfId="49942"/>
    <cellStyle name="20% - Accent1 2 2 2 2 2 2 3 3" xfId="102"/>
    <cellStyle name="20% - Accent1 2 2 2 2 2 2 3 4" xfId="103"/>
    <cellStyle name="20% - Accent1 2 2 2 2 2 2 4" xfId="104"/>
    <cellStyle name="20% - Accent1 2 2 2 2 2 2 4 2" xfId="105"/>
    <cellStyle name="20% - Accent1 2 2 2 2 2 2 4 3" xfId="49943"/>
    <cellStyle name="20% - Accent1 2 2 2 2 2 2 5" xfId="106"/>
    <cellStyle name="20% - Accent1 2 2 2 2 2 2 6" xfId="107"/>
    <cellStyle name="20% - Accent1 2 2 2 2 2 3" xfId="108"/>
    <cellStyle name="20% - Accent1 2 2 2 2 2 3 2" xfId="109"/>
    <cellStyle name="20% - Accent1 2 2 2 2 2 3 2 2" xfId="110"/>
    <cellStyle name="20% - Accent1 2 2 2 2 2 3 2 3" xfId="49944"/>
    <cellStyle name="20% - Accent1 2 2 2 2 2 3 3" xfId="111"/>
    <cellStyle name="20% - Accent1 2 2 2 2 2 3 4" xfId="112"/>
    <cellStyle name="20% - Accent1 2 2 2 2 2 4" xfId="113"/>
    <cellStyle name="20% - Accent1 2 2 2 2 2 4 2" xfId="114"/>
    <cellStyle name="20% - Accent1 2 2 2 2 2 4 2 2" xfId="115"/>
    <cellStyle name="20% - Accent1 2 2 2 2 2 4 2 3" xfId="49945"/>
    <cellStyle name="20% - Accent1 2 2 2 2 2 4 3" xfId="116"/>
    <cellStyle name="20% - Accent1 2 2 2 2 2 4 4" xfId="117"/>
    <cellStyle name="20% - Accent1 2 2 2 2 2 5" xfId="118"/>
    <cellStyle name="20% - Accent1 2 2 2 2 2 5 2" xfId="119"/>
    <cellStyle name="20% - Accent1 2 2 2 2 2 5 3" xfId="49946"/>
    <cellStyle name="20% - Accent1 2 2 2 2 2 6" xfId="120"/>
    <cellStyle name="20% - Accent1 2 2 2 2 2 7" xfId="121"/>
    <cellStyle name="20% - Accent1 2 2 2 2 3" xfId="122"/>
    <cellStyle name="20% - Accent1 2 2 2 2 3 2" xfId="123"/>
    <cellStyle name="20% - Accent1 2 2 2 2 3 2 2" xfId="124"/>
    <cellStyle name="20% - Accent1 2 2 2 2 3 2 2 2" xfId="125"/>
    <cellStyle name="20% - Accent1 2 2 2 2 3 2 2 3" xfId="49947"/>
    <cellStyle name="20% - Accent1 2 2 2 2 3 2 3" xfId="126"/>
    <cellStyle name="20% - Accent1 2 2 2 2 3 2 4" xfId="127"/>
    <cellStyle name="20% - Accent1 2 2 2 2 3 3" xfId="128"/>
    <cellStyle name="20% - Accent1 2 2 2 2 3 3 2" xfId="129"/>
    <cellStyle name="20% - Accent1 2 2 2 2 3 3 2 2" xfId="130"/>
    <cellStyle name="20% - Accent1 2 2 2 2 3 3 2 3" xfId="49948"/>
    <cellStyle name="20% - Accent1 2 2 2 2 3 3 3" xfId="131"/>
    <cellStyle name="20% - Accent1 2 2 2 2 3 3 4" xfId="132"/>
    <cellStyle name="20% - Accent1 2 2 2 2 3 4" xfId="133"/>
    <cellStyle name="20% - Accent1 2 2 2 2 3 4 2" xfId="134"/>
    <cellStyle name="20% - Accent1 2 2 2 2 3 4 3" xfId="49949"/>
    <cellStyle name="20% - Accent1 2 2 2 2 3 5" xfId="135"/>
    <cellStyle name="20% - Accent1 2 2 2 2 3 6" xfId="136"/>
    <cellStyle name="20% - Accent1 2 2 2 2 4" xfId="137"/>
    <cellStyle name="20% - Accent1 2 2 2 2 4 2" xfId="138"/>
    <cellStyle name="20% - Accent1 2 2 2 2 4 2 2" xfId="139"/>
    <cellStyle name="20% - Accent1 2 2 2 2 4 2 3" xfId="49950"/>
    <cellStyle name="20% - Accent1 2 2 2 2 4 3" xfId="140"/>
    <cellStyle name="20% - Accent1 2 2 2 2 4 4" xfId="141"/>
    <cellStyle name="20% - Accent1 2 2 2 2 5" xfId="142"/>
    <cellStyle name="20% - Accent1 2 2 2 2 5 2" xfId="143"/>
    <cellStyle name="20% - Accent1 2 2 2 2 5 2 2" xfId="144"/>
    <cellStyle name="20% - Accent1 2 2 2 2 5 2 3" xfId="49951"/>
    <cellStyle name="20% - Accent1 2 2 2 2 5 3" xfId="145"/>
    <cellStyle name="20% - Accent1 2 2 2 2 5 4" xfId="146"/>
    <cellStyle name="20% - Accent1 2 2 2 2 6" xfId="147"/>
    <cellStyle name="20% - Accent1 2 2 2 2 6 2" xfId="148"/>
    <cellStyle name="20% - Accent1 2 2 2 2 6 3" xfId="49952"/>
    <cellStyle name="20% - Accent1 2 2 2 2 7" xfId="149"/>
    <cellStyle name="20% - Accent1 2 2 2 2 8" xfId="150"/>
    <cellStyle name="20% - Accent1 2 2 2 3" xfId="151"/>
    <cellStyle name="20% - Accent1 2 2 2 3 2" xfId="152"/>
    <cellStyle name="20% - Accent1 2 2 2 3 2 2" xfId="153"/>
    <cellStyle name="20% - Accent1 2 2 2 3 2 2 2" xfId="154"/>
    <cellStyle name="20% - Accent1 2 2 2 3 2 2 2 2" xfId="155"/>
    <cellStyle name="20% - Accent1 2 2 2 3 2 2 2 3" xfId="49953"/>
    <cellStyle name="20% - Accent1 2 2 2 3 2 2 3" xfId="156"/>
    <cellStyle name="20% - Accent1 2 2 2 3 2 2 4" xfId="157"/>
    <cellStyle name="20% - Accent1 2 2 2 3 2 3" xfId="158"/>
    <cellStyle name="20% - Accent1 2 2 2 3 2 3 2" xfId="159"/>
    <cellStyle name="20% - Accent1 2 2 2 3 2 3 2 2" xfId="160"/>
    <cellStyle name="20% - Accent1 2 2 2 3 2 3 2 3" xfId="49954"/>
    <cellStyle name="20% - Accent1 2 2 2 3 2 3 3" xfId="161"/>
    <cellStyle name="20% - Accent1 2 2 2 3 2 3 4" xfId="162"/>
    <cellStyle name="20% - Accent1 2 2 2 3 2 4" xfId="163"/>
    <cellStyle name="20% - Accent1 2 2 2 3 2 4 2" xfId="164"/>
    <cellStyle name="20% - Accent1 2 2 2 3 2 4 3" xfId="49955"/>
    <cellStyle name="20% - Accent1 2 2 2 3 2 5" xfId="165"/>
    <cellStyle name="20% - Accent1 2 2 2 3 2 6" xfId="166"/>
    <cellStyle name="20% - Accent1 2 2 2 3 3" xfId="167"/>
    <cellStyle name="20% - Accent1 2 2 2 3 3 2" xfId="168"/>
    <cellStyle name="20% - Accent1 2 2 2 3 3 2 2" xfId="169"/>
    <cellStyle name="20% - Accent1 2 2 2 3 3 2 3" xfId="49956"/>
    <cellStyle name="20% - Accent1 2 2 2 3 3 3" xfId="170"/>
    <cellStyle name="20% - Accent1 2 2 2 3 3 4" xfId="171"/>
    <cellStyle name="20% - Accent1 2 2 2 3 4" xfId="172"/>
    <cellStyle name="20% - Accent1 2 2 2 3 4 2" xfId="173"/>
    <cellStyle name="20% - Accent1 2 2 2 3 4 2 2" xfId="174"/>
    <cellStyle name="20% - Accent1 2 2 2 3 4 2 3" xfId="49957"/>
    <cellStyle name="20% - Accent1 2 2 2 3 4 3" xfId="175"/>
    <cellStyle name="20% - Accent1 2 2 2 3 4 4" xfId="176"/>
    <cellStyle name="20% - Accent1 2 2 2 3 5" xfId="177"/>
    <cellStyle name="20% - Accent1 2 2 2 3 5 2" xfId="178"/>
    <cellStyle name="20% - Accent1 2 2 2 3 5 3" xfId="49958"/>
    <cellStyle name="20% - Accent1 2 2 2 3 6" xfId="179"/>
    <cellStyle name="20% - Accent1 2 2 2 3 7" xfId="180"/>
    <cellStyle name="20% - Accent1 2 2 2 4" xfId="181"/>
    <cellStyle name="20% - Accent1 2 2 2 4 2" xfId="182"/>
    <cellStyle name="20% - Accent1 2 2 2 4 2 2" xfId="183"/>
    <cellStyle name="20% - Accent1 2 2 2 4 2 2 2" xfId="184"/>
    <cellStyle name="20% - Accent1 2 2 2 4 2 2 3" xfId="49959"/>
    <cellStyle name="20% - Accent1 2 2 2 4 2 3" xfId="185"/>
    <cellStyle name="20% - Accent1 2 2 2 4 2 4" xfId="186"/>
    <cellStyle name="20% - Accent1 2 2 2 4 3" xfId="187"/>
    <cellStyle name="20% - Accent1 2 2 2 4 3 2" xfId="188"/>
    <cellStyle name="20% - Accent1 2 2 2 4 3 2 2" xfId="189"/>
    <cellStyle name="20% - Accent1 2 2 2 4 3 2 3" xfId="49960"/>
    <cellStyle name="20% - Accent1 2 2 2 4 3 3" xfId="190"/>
    <cellStyle name="20% - Accent1 2 2 2 4 3 4" xfId="191"/>
    <cellStyle name="20% - Accent1 2 2 2 4 4" xfId="192"/>
    <cellStyle name="20% - Accent1 2 2 2 4 4 2" xfId="193"/>
    <cellStyle name="20% - Accent1 2 2 2 4 4 3" xfId="49961"/>
    <cellStyle name="20% - Accent1 2 2 2 4 5" xfId="194"/>
    <cellStyle name="20% - Accent1 2 2 2 4 6" xfId="195"/>
    <cellStyle name="20% - Accent1 2 2 2 5" xfId="196"/>
    <cellStyle name="20% - Accent1 2 2 2 5 2" xfId="197"/>
    <cellStyle name="20% - Accent1 2 2 2 5 2 2" xfId="198"/>
    <cellStyle name="20% - Accent1 2 2 2 5 2 2 2" xfId="199"/>
    <cellStyle name="20% - Accent1 2 2 2 5 2 2 3" xfId="49962"/>
    <cellStyle name="20% - Accent1 2 2 2 5 2 3" xfId="200"/>
    <cellStyle name="20% - Accent1 2 2 2 5 2 4" xfId="201"/>
    <cellStyle name="20% - Accent1 2 2 2 5 3" xfId="202"/>
    <cellStyle name="20% - Accent1 2 2 2 5 3 2" xfId="203"/>
    <cellStyle name="20% - Accent1 2 2 2 5 3 3" xfId="49963"/>
    <cellStyle name="20% - Accent1 2 2 2 5 4" xfId="204"/>
    <cellStyle name="20% - Accent1 2 2 2 5 5" xfId="205"/>
    <cellStyle name="20% - Accent1 2 2 2 6" xfId="206"/>
    <cellStyle name="20% - Accent1 2 2 2 6 2" xfId="207"/>
    <cellStyle name="20% - Accent1 2 2 2 6 2 2" xfId="208"/>
    <cellStyle name="20% - Accent1 2 2 2 6 2 3" xfId="49964"/>
    <cellStyle name="20% - Accent1 2 2 2 6 3" xfId="209"/>
    <cellStyle name="20% - Accent1 2 2 2 6 4" xfId="210"/>
    <cellStyle name="20% - Accent1 2 2 2 7" xfId="211"/>
    <cellStyle name="20% - Accent1 2 2 2 7 2" xfId="212"/>
    <cellStyle name="20% - Accent1 2 2 2 7 2 2" xfId="213"/>
    <cellStyle name="20% - Accent1 2 2 2 7 2 3" xfId="49965"/>
    <cellStyle name="20% - Accent1 2 2 2 7 3" xfId="214"/>
    <cellStyle name="20% - Accent1 2 2 2 7 4" xfId="215"/>
    <cellStyle name="20% - Accent1 2 2 2 8" xfId="216"/>
    <cellStyle name="20% - Accent1 2 2 2 8 2" xfId="217"/>
    <cellStyle name="20% - Accent1 2 2 2 8 3" xfId="49966"/>
    <cellStyle name="20% - Accent1 2 2 2 9" xfId="218"/>
    <cellStyle name="20% - Accent1 2 2 3" xfId="219"/>
    <cellStyle name="20% - Accent1 2 2 3 2" xfId="220"/>
    <cellStyle name="20% - Accent1 2 2 3 2 2" xfId="221"/>
    <cellStyle name="20% - Accent1 2 2 3 2 2 2" xfId="222"/>
    <cellStyle name="20% - Accent1 2 2 3 2 2 2 2" xfId="223"/>
    <cellStyle name="20% - Accent1 2 2 3 2 2 2 2 2" xfId="224"/>
    <cellStyle name="20% - Accent1 2 2 3 2 2 2 2 3" xfId="49967"/>
    <cellStyle name="20% - Accent1 2 2 3 2 2 2 3" xfId="225"/>
    <cellStyle name="20% - Accent1 2 2 3 2 2 2 4" xfId="226"/>
    <cellStyle name="20% - Accent1 2 2 3 2 2 3" xfId="227"/>
    <cellStyle name="20% - Accent1 2 2 3 2 2 3 2" xfId="228"/>
    <cellStyle name="20% - Accent1 2 2 3 2 2 3 2 2" xfId="229"/>
    <cellStyle name="20% - Accent1 2 2 3 2 2 3 2 3" xfId="49968"/>
    <cellStyle name="20% - Accent1 2 2 3 2 2 3 3" xfId="230"/>
    <cellStyle name="20% - Accent1 2 2 3 2 2 3 4" xfId="231"/>
    <cellStyle name="20% - Accent1 2 2 3 2 2 4" xfId="232"/>
    <cellStyle name="20% - Accent1 2 2 3 2 2 4 2" xfId="233"/>
    <cellStyle name="20% - Accent1 2 2 3 2 2 4 3" xfId="49969"/>
    <cellStyle name="20% - Accent1 2 2 3 2 2 5" xfId="234"/>
    <cellStyle name="20% - Accent1 2 2 3 2 2 6" xfId="235"/>
    <cellStyle name="20% - Accent1 2 2 3 2 3" xfId="236"/>
    <cellStyle name="20% - Accent1 2 2 3 2 3 2" xfId="237"/>
    <cellStyle name="20% - Accent1 2 2 3 2 3 2 2" xfId="238"/>
    <cellStyle name="20% - Accent1 2 2 3 2 3 2 3" xfId="49970"/>
    <cellStyle name="20% - Accent1 2 2 3 2 3 3" xfId="239"/>
    <cellStyle name="20% - Accent1 2 2 3 2 3 4" xfId="240"/>
    <cellStyle name="20% - Accent1 2 2 3 2 4" xfId="241"/>
    <cellStyle name="20% - Accent1 2 2 3 2 4 2" xfId="242"/>
    <cellStyle name="20% - Accent1 2 2 3 2 4 2 2" xfId="243"/>
    <cellStyle name="20% - Accent1 2 2 3 2 4 2 3" xfId="49971"/>
    <cellStyle name="20% - Accent1 2 2 3 2 4 3" xfId="244"/>
    <cellStyle name="20% - Accent1 2 2 3 2 4 4" xfId="245"/>
    <cellStyle name="20% - Accent1 2 2 3 2 5" xfId="246"/>
    <cellStyle name="20% - Accent1 2 2 3 2 5 2" xfId="247"/>
    <cellStyle name="20% - Accent1 2 2 3 2 5 3" xfId="49972"/>
    <cellStyle name="20% - Accent1 2 2 3 2 6" xfId="248"/>
    <cellStyle name="20% - Accent1 2 2 3 2 7" xfId="249"/>
    <cellStyle name="20% - Accent1 2 2 3 3" xfId="250"/>
    <cellStyle name="20% - Accent1 2 2 3 3 2" xfId="251"/>
    <cellStyle name="20% - Accent1 2 2 3 3 2 2" xfId="252"/>
    <cellStyle name="20% - Accent1 2 2 3 3 2 2 2" xfId="253"/>
    <cellStyle name="20% - Accent1 2 2 3 3 2 2 3" xfId="49973"/>
    <cellStyle name="20% - Accent1 2 2 3 3 2 3" xfId="254"/>
    <cellStyle name="20% - Accent1 2 2 3 3 2 4" xfId="255"/>
    <cellStyle name="20% - Accent1 2 2 3 3 3" xfId="256"/>
    <cellStyle name="20% - Accent1 2 2 3 3 3 2" xfId="257"/>
    <cellStyle name="20% - Accent1 2 2 3 3 3 2 2" xfId="258"/>
    <cellStyle name="20% - Accent1 2 2 3 3 3 2 3" xfId="49974"/>
    <cellStyle name="20% - Accent1 2 2 3 3 3 3" xfId="259"/>
    <cellStyle name="20% - Accent1 2 2 3 3 3 4" xfId="260"/>
    <cellStyle name="20% - Accent1 2 2 3 3 4" xfId="261"/>
    <cellStyle name="20% - Accent1 2 2 3 3 4 2" xfId="262"/>
    <cellStyle name="20% - Accent1 2 2 3 3 4 3" xfId="49975"/>
    <cellStyle name="20% - Accent1 2 2 3 3 5" xfId="263"/>
    <cellStyle name="20% - Accent1 2 2 3 3 6" xfId="264"/>
    <cellStyle name="20% - Accent1 2 2 3 4" xfId="265"/>
    <cellStyle name="20% - Accent1 2 2 3 4 2" xfId="266"/>
    <cellStyle name="20% - Accent1 2 2 3 4 2 2" xfId="267"/>
    <cellStyle name="20% - Accent1 2 2 3 4 2 2 2" xfId="268"/>
    <cellStyle name="20% - Accent1 2 2 3 4 2 2 3" xfId="49976"/>
    <cellStyle name="20% - Accent1 2 2 3 4 2 3" xfId="269"/>
    <cellStyle name="20% - Accent1 2 2 3 4 2 4" xfId="270"/>
    <cellStyle name="20% - Accent1 2 2 3 4 3" xfId="271"/>
    <cellStyle name="20% - Accent1 2 2 3 4 3 2" xfId="272"/>
    <cellStyle name="20% - Accent1 2 2 3 4 3 3" xfId="49977"/>
    <cellStyle name="20% - Accent1 2 2 3 4 4" xfId="273"/>
    <cellStyle name="20% - Accent1 2 2 3 4 5" xfId="274"/>
    <cellStyle name="20% - Accent1 2 2 3 5" xfId="275"/>
    <cellStyle name="20% - Accent1 2 2 3 5 2" xfId="276"/>
    <cellStyle name="20% - Accent1 2 2 3 5 2 2" xfId="277"/>
    <cellStyle name="20% - Accent1 2 2 3 5 2 3" xfId="49978"/>
    <cellStyle name="20% - Accent1 2 2 3 5 3" xfId="278"/>
    <cellStyle name="20% - Accent1 2 2 3 5 4" xfId="279"/>
    <cellStyle name="20% - Accent1 2 2 3 6" xfId="280"/>
    <cellStyle name="20% - Accent1 2 2 3 6 2" xfId="281"/>
    <cellStyle name="20% - Accent1 2 2 3 6 2 2" xfId="282"/>
    <cellStyle name="20% - Accent1 2 2 3 6 2 3" xfId="49979"/>
    <cellStyle name="20% - Accent1 2 2 3 6 3" xfId="283"/>
    <cellStyle name="20% - Accent1 2 2 3 6 4" xfId="284"/>
    <cellStyle name="20% - Accent1 2 2 3 7" xfId="285"/>
    <cellStyle name="20% - Accent1 2 2 3 7 2" xfId="286"/>
    <cellStyle name="20% - Accent1 2 2 3 7 3" xfId="49980"/>
    <cellStyle name="20% - Accent1 2 2 3 8" xfId="287"/>
    <cellStyle name="20% - Accent1 2 2 3 9" xfId="288"/>
    <cellStyle name="20% - Accent1 2 2 4" xfId="289"/>
    <cellStyle name="20% - Accent1 2 2 4 2" xfId="290"/>
    <cellStyle name="20% - Accent1 2 2 4 2 2" xfId="291"/>
    <cellStyle name="20% - Accent1 2 2 4 2 2 2" xfId="292"/>
    <cellStyle name="20% - Accent1 2 2 4 2 2 2 2" xfId="293"/>
    <cellStyle name="20% - Accent1 2 2 4 2 2 2 3" xfId="49981"/>
    <cellStyle name="20% - Accent1 2 2 4 2 2 3" xfId="294"/>
    <cellStyle name="20% - Accent1 2 2 4 2 2 4" xfId="295"/>
    <cellStyle name="20% - Accent1 2 2 4 2 3" xfId="296"/>
    <cellStyle name="20% - Accent1 2 2 4 2 3 2" xfId="297"/>
    <cellStyle name="20% - Accent1 2 2 4 2 3 2 2" xfId="298"/>
    <cellStyle name="20% - Accent1 2 2 4 2 3 2 3" xfId="49982"/>
    <cellStyle name="20% - Accent1 2 2 4 2 3 3" xfId="299"/>
    <cellStyle name="20% - Accent1 2 2 4 2 3 4" xfId="300"/>
    <cellStyle name="20% - Accent1 2 2 4 2 4" xfId="301"/>
    <cellStyle name="20% - Accent1 2 2 4 2 4 2" xfId="302"/>
    <cellStyle name="20% - Accent1 2 2 4 2 4 3" xfId="49983"/>
    <cellStyle name="20% - Accent1 2 2 4 2 5" xfId="303"/>
    <cellStyle name="20% - Accent1 2 2 4 2 6" xfId="304"/>
    <cellStyle name="20% - Accent1 2 2 4 3" xfId="305"/>
    <cellStyle name="20% - Accent1 2 2 4 3 2" xfId="306"/>
    <cellStyle name="20% - Accent1 2 2 4 3 2 2" xfId="307"/>
    <cellStyle name="20% - Accent1 2 2 4 3 2 3" xfId="49984"/>
    <cellStyle name="20% - Accent1 2 2 4 3 3" xfId="308"/>
    <cellStyle name="20% - Accent1 2 2 4 3 4" xfId="309"/>
    <cellStyle name="20% - Accent1 2 2 4 4" xfId="310"/>
    <cellStyle name="20% - Accent1 2 2 4 4 2" xfId="311"/>
    <cellStyle name="20% - Accent1 2 2 4 4 2 2" xfId="312"/>
    <cellStyle name="20% - Accent1 2 2 4 4 2 3" xfId="49985"/>
    <cellStyle name="20% - Accent1 2 2 4 4 3" xfId="313"/>
    <cellStyle name="20% - Accent1 2 2 4 4 4" xfId="314"/>
    <cellStyle name="20% - Accent1 2 2 4 5" xfId="315"/>
    <cellStyle name="20% - Accent1 2 2 4 5 2" xfId="316"/>
    <cellStyle name="20% - Accent1 2 2 4 5 3" xfId="49986"/>
    <cellStyle name="20% - Accent1 2 2 4 6" xfId="317"/>
    <cellStyle name="20% - Accent1 2 2 4 7" xfId="318"/>
    <cellStyle name="20% - Accent1 2 2 5" xfId="319"/>
    <cellStyle name="20% - Accent1 2 2 5 2" xfId="320"/>
    <cellStyle name="20% - Accent1 2 2 5 2 2" xfId="321"/>
    <cellStyle name="20% - Accent1 2 2 5 2 2 2" xfId="322"/>
    <cellStyle name="20% - Accent1 2 2 5 2 2 3" xfId="49987"/>
    <cellStyle name="20% - Accent1 2 2 5 2 3" xfId="323"/>
    <cellStyle name="20% - Accent1 2 2 5 2 4" xfId="324"/>
    <cellStyle name="20% - Accent1 2 2 5 3" xfId="325"/>
    <cellStyle name="20% - Accent1 2 2 5 3 2" xfId="326"/>
    <cellStyle name="20% - Accent1 2 2 5 3 2 2" xfId="327"/>
    <cellStyle name="20% - Accent1 2 2 5 3 2 3" xfId="49988"/>
    <cellStyle name="20% - Accent1 2 2 5 3 3" xfId="328"/>
    <cellStyle name="20% - Accent1 2 2 5 3 4" xfId="329"/>
    <cellStyle name="20% - Accent1 2 2 5 4" xfId="330"/>
    <cellStyle name="20% - Accent1 2 2 5 4 2" xfId="331"/>
    <cellStyle name="20% - Accent1 2 2 5 4 3" xfId="49989"/>
    <cellStyle name="20% - Accent1 2 2 5 5" xfId="332"/>
    <cellStyle name="20% - Accent1 2 2 5 6" xfId="333"/>
    <cellStyle name="20% - Accent1 2 2 6" xfId="334"/>
    <cellStyle name="20% - Accent1 2 2 6 2" xfId="335"/>
    <cellStyle name="20% - Accent1 2 2 6 2 2" xfId="336"/>
    <cellStyle name="20% - Accent1 2 2 6 2 2 2" xfId="337"/>
    <cellStyle name="20% - Accent1 2 2 6 2 2 3" xfId="49990"/>
    <cellStyle name="20% - Accent1 2 2 6 2 3" xfId="338"/>
    <cellStyle name="20% - Accent1 2 2 6 2 4" xfId="339"/>
    <cellStyle name="20% - Accent1 2 2 6 3" xfId="340"/>
    <cellStyle name="20% - Accent1 2 2 6 3 2" xfId="341"/>
    <cellStyle name="20% - Accent1 2 2 6 3 3" xfId="49991"/>
    <cellStyle name="20% - Accent1 2 2 6 4" xfId="342"/>
    <cellStyle name="20% - Accent1 2 2 6 5" xfId="343"/>
    <cellStyle name="20% - Accent1 2 2 7" xfId="344"/>
    <cellStyle name="20% - Accent1 2 2 7 2" xfId="345"/>
    <cellStyle name="20% - Accent1 2 2 7 2 2" xfId="346"/>
    <cellStyle name="20% - Accent1 2 2 7 2 3" xfId="49992"/>
    <cellStyle name="20% - Accent1 2 2 7 3" xfId="347"/>
    <cellStyle name="20% - Accent1 2 2 7 4" xfId="348"/>
    <cellStyle name="20% - Accent1 2 2 8" xfId="349"/>
    <cellStyle name="20% - Accent1 2 2 8 2" xfId="350"/>
    <cellStyle name="20% - Accent1 2 2 8 2 2" xfId="351"/>
    <cellStyle name="20% - Accent1 2 2 8 2 3" xfId="49993"/>
    <cellStyle name="20% - Accent1 2 2 8 3" xfId="352"/>
    <cellStyle name="20% - Accent1 2 2 8 4" xfId="353"/>
    <cellStyle name="20% - Accent1 2 2 9" xfId="354"/>
    <cellStyle name="20% - Accent1 2 2 9 2" xfId="355"/>
    <cellStyle name="20% - Accent1 2 2 9 3" xfId="49994"/>
    <cellStyle name="20% - Accent1 2 3" xfId="356"/>
    <cellStyle name="20% - Accent1 2 3 10" xfId="357"/>
    <cellStyle name="20% - Accent1 2 3 11" xfId="358"/>
    <cellStyle name="20% - Accent1 2 3 12" xfId="60521"/>
    <cellStyle name="20% - Accent1 2 3 2" xfId="359"/>
    <cellStyle name="20% - Accent1 2 3 2 10" xfId="360"/>
    <cellStyle name="20% - Accent1 2 3 2 2" xfId="361"/>
    <cellStyle name="20% - Accent1 2 3 2 2 2" xfId="362"/>
    <cellStyle name="20% - Accent1 2 3 2 2 2 2" xfId="363"/>
    <cellStyle name="20% - Accent1 2 3 2 2 2 2 2" xfId="364"/>
    <cellStyle name="20% - Accent1 2 3 2 2 2 2 2 2" xfId="365"/>
    <cellStyle name="20% - Accent1 2 3 2 2 2 2 2 2 2" xfId="366"/>
    <cellStyle name="20% - Accent1 2 3 2 2 2 2 2 2 3" xfId="49995"/>
    <cellStyle name="20% - Accent1 2 3 2 2 2 2 2 3" xfId="367"/>
    <cellStyle name="20% - Accent1 2 3 2 2 2 2 2 4" xfId="368"/>
    <cellStyle name="20% - Accent1 2 3 2 2 2 2 3" xfId="369"/>
    <cellStyle name="20% - Accent1 2 3 2 2 2 2 3 2" xfId="370"/>
    <cellStyle name="20% - Accent1 2 3 2 2 2 2 3 2 2" xfId="371"/>
    <cellStyle name="20% - Accent1 2 3 2 2 2 2 3 2 3" xfId="49996"/>
    <cellStyle name="20% - Accent1 2 3 2 2 2 2 3 3" xfId="372"/>
    <cellStyle name="20% - Accent1 2 3 2 2 2 2 3 4" xfId="373"/>
    <cellStyle name="20% - Accent1 2 3 2 2 2 2 4" xfId="374"/>
    <cellStyle name="20% - Accent1 2 3 2 2 2 2 4 2" xfId="375"/>
    <cellStyle name="20% - Accent1 2 3 2 2 2 2 4 3" xfId="49997"/>
    <cellStyle name="20% - Accent1 2 3 2 2 2 2 5" xfId="376"/>
    <cellStyle name="20% - Accent1 2 3 2 2 2 2 6" xfId="377"/>
    <cellStyle name="20% - Accent1 2 3 2 2 2 3" xfId="378"/>
    <cellStyle name="20% - Accent1 2 3 2 2 2 3 2" xfId="379"/>
    <cellStyle name="20% - Accent1 2 3 2 2 2 3 2 2" xfId="380"/>
    <cellStyle name="20% - Accent1 2 3 2 2 2 3 2 3" xfId="49998"/>
    <cellStyle name="20% - Accent1 2 3 2 2 2 3 3" xfId="381"/>
    <cellStyle name="20% - Accent1 2 3 2 2 2 3 4" xfId="382"/>
    <cellStyle name="20% - Accent1 2 3 2 2 2 4" xfId="383"/>
    <cellStyle name="20% - Accent1 2 3 2 2 2 4 2" xfId="384"/>
    <cellStyle name="20% - Accent1 2 3 2 2 2 4 2 2" xfId="385"/>
    <cellStyle name="20% - Accent1 2 3 2 2 2 4 2 3" xfId="49999"/>
    <cellStyle name="20% - Accent1 2 3 2 2 2 4 3" xfId="386"/>
    <cellStyle name="20% - Accent1 2 3 2 2 2 4 4" xfId="387"/>
    <cellStyle name="20% - Accent1 2 3 2 2 2 5" xfId="388"/>
    <cellStyle name="20% - Accent1 2 3 2 2 2 5 2" xfId="389"/>
    <cellStyle name="20% - Accent1 2 3 2 2 2 5 3" xfId="50000"/>
    <cellStyle name="20% - Accent1 2 3 2 2 2 6" xfId="390"/>
    <cellStyle name="20% - Accent1 2 3 2 2 2 7" xfId="391"/>
    <cellStyle name="20% - Accent1 2 3 2 2 3" xfId="392"/>
    <cellStyle name="20% - Accent1 2 3 2 2 3 2" xfId="393"/>
    <cellStyle name="20% - Accent1 2 3 2 2 3 2 2" xfId="394"/>
    <cellStyle name="20% - Accent1 2 3 2 2 3 2 2 2" xfId="395"/>
    <cellStyle name="20% - Accent1 2 3 2 2 3 2 2 3" xfId="50001"/>
    <cellStyle name="20% - Accent1 2 3 2 2 3 2 3" xfId="396"/>
    <cellStyle name="20% - Accent1 2 3 2 2 3 2 4" xfId="397"/>
    <cellStyle name="20% - Accent1 2 3 2 2 3 3" xfId="398"/>
    <cellStyle name="20% - Accent1 2 3 2 2 3 3 2" xfId="399"/>
    <cellStyle name="20% - Accent1 2 3 2 2 3 3 2 2" xfId="400"/>
    <cellStyle name="20% - Accent1 2 3 2 2 3 3 2 3" xfId="50002"/>
    <cellStyle name="20% - Accent1 2 3 2 2 3 3 3" xfId="401"/>
    <cellStyle name="20% - Accent1 2 3 2 2 3 3 4" xfId="402"/>
    <cellStyle name="20% - Accent1 2 3 2 2 3 4" xfId="403"/>
    <cellStyle name="20% - Accent1 2 3 2 2 3 4 2" xfId="404"/>
    <cellStyle name="20% - Accent1 2 3 2 2 3 4 3" xfId="50003"/>
    <cellStyle name="20% - Accent1 2 3 2 2 3 5" xfId="405"/>
    <cellStyle name="20% - Accent1 2 3 2 2 3 6" xfId="406"/>
    <cellStyle name="20% - Accent1 2 3 2 2 4" xfId="407"/>
    <cellStyle name="20% - Accent1 2 3 2 2 4 2" xfId="408"/>
    <cellStyle name="20% - Accent1 2 3 2 2 4 2 2" xfId="409"/>
    <cellStyle name="20% - Accent1 2 3 2 2 4 2 3" xfId="50004"/>
    <cellStyle name="20% - Accent1 2 3 2 2 4 3" xfId="410"/>
    <cellStyle name="20% - Accent1 2 3 2 2 4 4" xfId="411"/>
    <cellStyle name="20% - Accent1 2 3 2 2 5" xfId="412"/>
    <cellStyle name="20% - Accent1 2 3 2 2 5 2" xfId="413"/>
    <cellStyle name="20% - Accent1 2 3 2 2 5 2 2" xfId="414"/>
    <cellStyle name="20% - Accent1 2 3 2 2 5 2 3" xfId="50005"/>
    <cellStyle name="20% - Accent1 2 3 2 2 5 3" xfId="415"/>
    <cellStyle name="20% - Accent1 2 3 2 2 5 4" xfId="416"/>
    <cellStyle name="20% - Accent1 2 3 2 2 6" xfId="417"/>
    <cellStyle name="20% - Accent1 2 3 2 2 6 2" xfId="418"/>
    <cellStyle name="20% - Accent1 2 3 2 2 6 3" xfId="50006"/>
    <cellStyle name="20% - Accent1 2 3 2 2 7" xfId="419"/>
    <cellStyle name="20% - Accent1 2 3 2 2 8" xfId="420"/>
    <cellStyle name="20% - Accent1 2 3 2 3" xfId="421"/>
    <cellStyle name="20% - Accent1 2 3 2 3 2" xfId="422"/>
    <cellStyle name="20% - Accent1 2 3 2 3 2 2" xfId="423"/>
    <cellStyle name="20% - Accent1 2 3 2 3 2 2 2" xfId="424"/>
    <cellStyle name="20% - Accent1 2 3 2 3 2 2 2 2" xfId="425"/>
    <cellStyle name="20% - Accent1 2 3 2 3 2 2 2 3" xfId="50007"/>
    <cellStyle name="20% - Accent1 2 3 2 3 2 2 3" xfId="426"/>
    <cellStyle name="20% - Accent1 2 3 2 3 2 2 4" xfId="427"/>
    <cellStyle name="20% - Accent1 2 3 2 3 2 3" xfId="428"/>
    <cellStyle name="20% - Accent1 2 3 2 3 2 3 2" xfId="429"/>
    <cellStyle name="20% - Accent1 2 3 2 3 2 3 2 2" xfId="430"/>
    <cellStyle name="20% - Accent1 2 3 2 3 2 3 2 3" xfId="50008"/>
    <cellStyle name="20% - Accent1 2 3 2 3 2 3 3" xfId="431"/>
    <cellStyle name="20% - Accent1 2 3 2 3 2 3 4" xfId="432"/>
    <cellStyle name="20% - Accent1 2 3 2 3 2 4" xfId="433"/>
    <cellStyle name="20% - Accent1 2 3 2 3 2 4 2" xfId="434"/>
    <cellStyle name="20% - Accent1 2 3 2 3 2 4 3" xfId="50009"/>
    <cellStyle name="20% - Accent1 2 3 2 3 2 5" xfId="435"/>
    <cellStyle name="20% - Accent1 2 3 2 3 2 6" xfId="436"/>
    <cellStyle name="20% - Accent1 2 3 2 3 3" xfId="437"/>
    <cellStyle name="20% - Accent1 2 3 2 3 3 2" xfId="438"/>
    <cellStyle name="20% - Accent1 2 3 2 3 3 2 2" xfId="439"/>
    <cellStyle name="20% - Accent1 2 3 2 3 3 2 3" xfId="50010"/>
    <cellStyle name="20% - Accent1 2 3 2 3 3 3" xfId="440"/>
    <cellStyle name="20% - Accent1 2 3 2 3 3 4" xfId="441"/>
    <cellStyle name="20% - Accent1 2 3 2 3 4" xfId="442"/>
    <cellStyle name="20% - Accent1 2 3 2 3 4 2" xfId="443"/>
    <cellStyle name="20% - Accent1 2 3 2 3 4 2 2" xfId="444"/>
    <cellStyle name="20% - Accent1 2 3 2 3 4 2 3" xfId="50011"/>
    <cellStyle name="20% - Accent1 2 3 2 3 4 3" xfId="445"/>
    <cellStyle name="20% - Accent1 2 3 2 3 4 4" xfId="446"/>
    <cellStyle name="20% - Accent1 2 3 2 3 5" xfId="447"/>
    <cellStyle name="20% - Accent1 2 3 2 3 5 2" xfId="448"/>
    <cellStyle name="20% - Accent1 2 3 2 3 5 3" xfId="50012"/>
    <cellStyle name="20% - Accent1 2 3 2 3 6" xfId="449"/>
    <cellStyle name="20% - Accent1 2 3 2 3 7" xfId="450"/>
    <cellStyle name="20% - Accent1 2 3 2 4" xfId="451"/>
    <cellStyle name="20% - Accent1 2 3 2 4 2" xfId="452"/>
    <cellStyle name="20% - Accent1 2 3 2 4 2 2" xfId="453"/>
    <cellStyle name="20% - Accent1 2 3 2 4 2 2 2" xfId="454"/>
    <cellStyle name="20% - Accent1 2 3 2 4 2 2 3" xfId="50013"/>
    <cellStyle name="20% - Accent1 2 3 2 4 2 3" xfId="455"/>
    <cellStyle name="20% - Accent1 2 3 2 4 2 4" xfId="456"/>
    <cellStyle name="20% - Accent1 2 3 2 4 3" xfId="457"/>
    <cellStyle name="20% - Accent1 2 3 2 4 3 2" xfId="458"/>
    <cellStyle name="20% - Accent1 2 3 2 4 3 2 2" xfId="459"/>
    <cellStyle name="20% - Accent1 2 3 2 4 3 2 3" xfId="50014"/>
    <cellStyle name="20% - Accent1 2 3 2 4 3 3" xfId="460"/>
    <cellStyle name="20% - Accent1 2 3 2 4 3 4" xfId="461"/>
    <cellStyle name="20% - Accent1 2 3 2 4 4" xfId="462"/>
    <cellStyle name="20% - Accent1 2 3 2 4 4 2" xfId="463"/>
    <cellStyle name="20% - Accent1 2 3 2 4 4 3" xfId="50015"/>
    <cellStyle name="20% - Accent1 2 3 2 4 5" xfId="464"/>
    <cellStyle name="20% - Accent1 2 3 2 4 6" xfId="465"/>
    <cellStyle name="20% - Accent1 2 3 2 5" xfId="466"/>
    <cellStyle name="20% - Accent1 2 3 2 5 2" xfId="467"/>
    <cellStyle name="20% - Accent1 2 3 2 5 2 2" xfId="468"/>
    <cellStyle name="20% - Accent1 2 3 2 5 2 2 2" xfId="469"/>
    <cellStyle name="20% - Accent1 2 3 2 5 2 2 3" xfId="50016"/>
    <cellStyle name="20% - Accent1 2 3 2 5 2 3" xfId="470"/>
    <cellStyle name="20% - Accent1 2 3 2 5 2 4" xfId="471"/>
    <cellStyle name="20% - Accent1 2 3 2 5 3" xfId="472"/>
    <cellStyle name="20% - Accent1 2 3 2 5 3 2" xfId="473"/>
    <cellStyle name="20% - Accent1 2 3 2 5 3 3" xfId="50017"/>
    <cellStyle name="20% - Accent1 2 3 2 5 4" xfId="474"/>
    <cellStyle name="20% - Accent1 2 3 2 5 5" xfId="475"/>
    <cellStyle name="20% - Accent1 2 3 2 6" xfId="476"/>
    <cellStyle name="20% - Accent1 2 3 2 6 2" xfId="477"/>
    <cellStyle name="20% - Accent1 2 3 2 6 2 2" xfId="478"/>
    <cellStyle name="20% - Accent1 2 3 2 6 2 3" xfId="50018"/>
    <cellStyle name="20% - Accent1 2 3 2 6 3" xfId="479"/>
    <cellStyle name="20% - Accent1 2 3 2 6 4" xfId="480"/>
    <cellStyle name="20% - Accent1 2 3 2 7" xfId="481"/>
    <cellStyle name="20% - Accent1 2 3 2 7 2" xfId="482"/>
    <cellStyle name="20% - Accent1 2 3 2 7 2 2" xfId="483"/>
    <cellStyle name="20% - Accent1 2 3 2 7 2 3" xfId="50019"/>
    <cellStyle name="20% - Accent1 2 3 2 7 3" xfId="484"/>
    <cellStyle name="20% - Accent1 2 3 2 7 4" xfId="485"/>
    <cellStyle name="20% - Accent1 2 3 2 8" xfId="486"/>
    <cellStyle name="20% - Accent1 2 3 2 8 2" xfId="487"/>
    <cellStyle name="20% - Accent1 2 3 2 8 3" xfId="50020"/>
    <cellStyle name="20% - Accent1 2 3 2 9" xfId="488"/>
    <cellStyle name="20% - Accent1 2 3 3" xfId="489"/>
    <cellStyle name="20% - Accent1 2 3 3 2" xfId="490"/>
    <cellStyle name="20% - Accent1 2 3 3 2 2" xfId="491"/>
    <cellStyle name="20% - Accent1 2 3 3 2 2 2" xfId="492"/>
    <cellStyle name="20% - Accent1 2 3 3 2 2 2 2" xfId="493"/>
    <cellStyle name="20% - Accent1 2 3 3 2 2 2 2 2" xfId="494"/>
    <cellStyle name="20% - Accent1 2 3 3 2 2 2 2 3" xfId="50021"/>
    <cellStyle name="20% - Accent1 2 3 3 2 2 2 3" xfId="495"/>
    <cellStyle name="20% - Accent1 2 3 3 2 2 2 4" xfId="496"/>
    <cellStyle name="20% - Accent1 2 3 3 2 2 3" xfId="497"/>
    <cellStyle name="20% - Accent1 2 3 3 2 2 3 2" xfId="498"/>
    <cellStyle name="20% - Accent1 2 3 3 2 2 3 2 2" xfId="499"/>
    <cellStyle name="20% - Accent1 2 3 3 2 2 3 2 3" xfId="50022"/>
    <cellStyle name="20% - Accent1 2 3 3 2 2 3 3" xfId="500"/>
    <cellStyle name="20% - Accent1 2 3 3 2 2 3 4" xfId="501"/>
    <cellStyle name="20% - Accent1 2 3 3 2 2 4" xfId="502"/>
    <cellStyle name="20% - Accent1 2 3 3 2 2 4 2" xfId="503"/>
    <cellStyle name="20% - Accent1 2 3 3 2 2 4 3" xfId="50023"/>
    <cellStyle name="20% - Accent1 2 3 3 2 2 5" xfId="504"/>
    <cellStyle name="20% - Accent1 2 3 3 2 2 6" xfId="505"/>
    <cellStyle name="20% - Accent1 2 3 3 2 3" xfId="506"/>
    <cellStyle name="20% - Accent1 2 3 3 2 3 2" xfId="507"/>
    <cellStyle name="20% - Accent1 2 3 3 2 3 2 2" xfId="508"/>
    <cellStyle name="20% - Accent1 2 3 3 2 3 2 3" xfId="50024"/>
    <cellStyle name="20% - Accent1 2 3 3 2 3 3" xfId="509"/>
    <cellStyle name="20% - Accent1 2 3 3 2 3 4" xfId="510"/>
    <cellStyle name="20% - Accent1 2 3 3 2 4" xfId="511"/>
    <cellStyle name="20% - Accent1 2 3 3 2 4 2" xfId="512"/>
    <cellStyle name="20% - Accent1 2 3 3 2 4 2 2" xfId="513"/>
    <cellStyle name="20% - Accent1 2 3 3 2 4 2 3" xfId="50025"/>
    <cellStyle name="20% - Accent1 2 3 3 2 4 3" xfId="514"/>
    <cellStyle name="20% - Accent1 2 3 3 2 4 4" xfId="515"/>
    <cellStyle name="20% - Accent1 2 3 3 2 5" xfId="516"/>
    <cellStyle name="20% - Accent1 2 3 3 2 5 2" xfId="517"/>
    <cellStyle name="20% - Accent1 2 3 3 2 5 3" xfId="50026"/>
    <cellStyle name="20% - Accent1 2 3 3 2 6" xfId="518"/>
    <cellStyle name="20% - Accent1 2 3 3 2 7" xfId="519"/>
    <cellStyle name="20% - Accent1 2 3 3 3" xfId="520"/>
    <cellStyle name="20% - Accent1 2 3 3 3 2" xfId="521"/>
    <cellStyle name="20% - Accent1 2 3 3 3 2 2" xfId="522"/>
    <cellStyle name="20% - Accent1 2 3 3 3 2 2 2" xfId="523"/>
    <cellStyle name="20% - Accent1 2 3 3 3 2 2 3" xfId="50027"/>
    <cellStyle name="20% - Accent1 2 3 3 3 2 3" xfId="524"/>
    <cellStyle name="20% - Accent1 2 3 3 3 2 4" xfId="525"/>
    <cellStyle name="20% - Accent1 2 3 3 3 3" xfId="526"/>
    <cellStyle name="20% - Accent1 2 3 3 3 3 2" xfId="527"/>
    <cellStyle name="20% - Accent1 2 3 3 3 3 2 2" xfId="528"/>
    <cellStyle name="20% - Accent1 2 3 3 3 3 2 3" xfId="50028"/>
    <cellStyle name="20% - Accent1 2 3 3 3 3 3" xfId="529"/>
    <cellStyle name="20% - Accent1 2 3 3 3 3 4" xfId="530"/>
    <cellStyle name="20% - Accent1 2 3 3 3 4" xfId="531"/>
    <cellStyle name="20% - Accent1 2 3 3 3 4 2" xfId="532"/>
    <cellStyle name="20% - Accent1 2 3 3 3 4 3" xfId="50029"/>
    <cellStyle name="20% - Accent1 2 3 3 3 5" xfId="533"/>
    <cellStyle name="20% - Accent1 2 3 3 3 6" xfId="534"/>
    <cellStyle name="20% - Accent1 2 3 3 4" xfId="535"/>
    <cellStyle name="20% - Accent1 2 3 3 4 2" xfId="536"/>
    <cellStyle name="20% - Accent1 2 3 3 4 2 2" xfId="537"/>
    <cellStyle name="20% - Accent1 2 3 3 4 2 3" xfId="50030"/>
    <cellStyle name="20% - Accent1 2 3 3 4 3" xfId="538"/>
    <cellStyle name="20% - Accent1 2 3 3 4 4" xfId="539"/>
    <cellStyle name="20% - Accent1 2 3 3 5" xfId="540"/>
    <cellStyle name="20% - Accent1 2 3 3 5 2" xfId="541"/>
    <cellStyle name="20% - Accent1 2 3 3 5 2 2" xfId="542"/>
    <cellStyle name="20% - Accent1 2 3 3 5 2 3" xfId="50031"/>
    <cellStyle name="20% - Accent1 2 3 3 5 3" xfId="543"/>
    <cellStyle name="20% - Accent1 2 3 3 5 4" xfId="544"/>
    <cellStyle name="20% - Accent1 2 3 3 6" xfId="545"/>
    <cellStyle name="20% - Accent1 2 3 3 6 2" xfId="546"/>
    <cellStyle name="20% - Accent1 2 3 3 6 3" xfId="50032"/>
    <cellStyle name="20% - Accent1 2 3 3 7" xfId="547"/>
    <cellStyle name="20% - Accent1 2 3 3 8" xfId="548"/>
    <cellStyle name="20% - Accent1 2 3 4" xfId="549"/>
    <cellStyle name="20% - Accent1 2 3 4 2" xfId="550"/>
    <cellStyle name="20% - Accent1 2 3 4 2 2" xfId="551"/>
    <cellStyle name="20% - Accent1 2 3 4 2 2 2" xfId="552"/>
    <cellStyle name="20% - Accent1 2 3 4 2 2 2 2" xfId="553"/>
    <cellStyle name="20% - Accent1 2 3 4 2 2 2 3" xfId="50033"/>
    <cellStyle name="20% - Accent1 2 3 4 2 2 3" xfId="554"/>
    <cellStyle name="20% - Accent1 2 3 4 2 2 4" xfId="555"/>
    <cellStyle name="20% - Accent1 2 3 4 2 3" xfId="556"/>
    <cellStyle name="20% - Accent1 2 3 4 2 3 2" xfId="557"/>
    <cellStyle name="20% - Accent1 2 3 4 2 3 2 2" xfId="558"/>
    <cellStyle name="20% - Accent1 2 3 4 2 3 2 3" xfId="50034"/>
    <cellStyle name="20% - Accent1 2 3 4 2 3 3" xfId="559"/>
    <cellStyle name="20% - Accent1 2 3 4 2 3 4" xfId="560"/>
    <cellStyle name="20% - Accent1 2 3 4 2 4" xfId="561"/>
    <cellStyle name="20% - Accent1 2 3 4 2 4 2" xfId="562"/>
    <cellStyle name="20% - Accent1 2 3 4 2 4 3" xfId="50035"/>
    <cellStyle name="20% - Accent1 2 3 4 2 5" xfId="563"/>
    <cellStyle name="20% - Accent1 2 3 4 2 6" xfId="564"/>
    <cellStyle name="20% - Accent1 2 3 4 3" xfId="565"/>
    <cellStyle name="20% - Accent1 2 3 4 3 2" xfId="566"/>
    <cellStyle name="20% - Accent1 2 3 4 3 2 2" xfId="567"/>
    <cellStyle name="20% - Accent1 2 3 4 3 2 3" xfId="50036"/>
    <cellStyle name="20% - Accent1 2 3 4 3 3" xfId="568"/>
    <cellStyle name="20% - Accent1 2 3 4 3 4" xfId="569"/>
    <cellStyle name="20% - Accent1 2 3 4 4" xfId="570"/>
    <cellStyle name="20% - Accent1 2 3 4 4 2" xfId="571"/>
    <cellStyle name="20% - Accent1 2 3 4 4 2 2" xfId="572"/>
    <cellStyle name="20% - Accent1 2 3 4 4 2 3" xfId="50037"/>
    <cellStyle name="20% - Accent1 2 3 4 4 3" xfId="573"/>
    <cellStyle name="20% - Accent1 2 3 4 4 4" xfId="574"/>
    <cellStyle name="20% - Accent1 2 3 4 5" xfId="575"/>
    <cellStyle name="20% - Accent1 2 3 4 5 2" xfId="576"/>
    <cellStyle name="20% - Accent1 2 3 4 5 3" xfId="50038"/>
    <cellStyle name="20% - Accent1 2 3 4 6" xfId="577"/>
    <cellStyle name="20% - Accent1 2 3 4 7" xfId="578"/>
    <cellStyle name="20% - Accent1 2 3 5" xfId="579"/>
    <cellStyle name="20% - Accent1 2 3 5 2" xfId="580"/>
    <cellStyle name="20% - Accent1 2 3 5 2 2" xfId="581"/>
    <cellStyle name="20% - Accent1 2 3 5 2 2 2" xfId="582"/>
    <cellStyle name="20% - Accent1 2 3 5 2 2 3" xfId="50039"/>
    <cellStyle name="20% - Accent1 2 3 5 2 3" xfId="583"/>
    <cellStyle name="20% - Accent1 2 3 5 2 4" xfId="584"/>
    <cellStyle name="20% - Accent1 2 3 5 3" xfId="585"/>
    <cellStyle name="20% - Accent1 2 3 5 3 2" xfId="586"/>
    <cellStyle name="20% - Accent1 2 3 5 3 2 2" xfId="587"/>
    <cellStyle name="20% - Accent1 2 3 5 3 2 3" xfId="50040"/>
    <cellStyle name="20% - Accent1 2 3 5 3 3" xfId="588"/>
    <cellStyle name="20% - Accent1 2 3 5 3 4" xfId="589"/>
    <cellStyle name="20% - Accent1 2 3 5 4" xfId="590"/>
    <cellStyle name="20% - Accent1 2 3 5 4 2" xfId="591"/>
    <cellStyle name="20% - Accent1 2 3 5 4 3" xfId="50041"/>
    <cellStyle name="20% - Accent1 2 3 5 5" xfId="592"/>
    <cellStyle name="20% - Accent1 2 3 5 6" xfId="593"/>
    <cellStyle name="20% - Accent1 2 3 6" xfId="594"/>
    <cellStyle name="20% - Accent1 2 3 6 2" xfId="595"/>
    <cellStyle name="20% - Accent1 2 3 6 2 2" xfId="596"/>
    <cellStyle name="20% - Accent1 2 3 6 2 2 2" xfId="597"/>
    <cellStyle name="20% - Accent1 2 3 6 2 2 3" xfId="50042"/>
    <cellStyle name="20% - Accent1 2 3 6 2 3" xfId="598"/>
    <cellStyle name="20% - Accent1 2 3 6 2 4" xfId="599"/>
    <cellStyle name="20% - Accent1 2 3 6 3" xfId="600"/>
    <cellStyle name="20% - Accent1 2 3 6 3 2" xfId="601"/>
    <cellStyle name="20% - Accent1 2 3 6 3 3" xfId="50043"/>
    <cellStyle name="20% - Accent1 2 3 6 4" xfId="602"/>
    <cellStyle name="20% - Accent1 2 3 6 5" xfId="603"/>
    <cellStyle name="20% - Accent1 2 3 7" xfId="604"/>
    <cellStyle name="20% - Accent1 2 3 7 2" xfId="605"/>
    <cellStyle name="20% - Accent1 2 3 7 2 2" xfId="606"/>
    <cellStyle name="20% - Accent1 2 3 7 2 3" xfId="50044"/>
    <cellStyle name="20% - Accent1 2 3 7 3" xfId="607"/>
    <cellStyle name="20% - Accent1 2 3 7 4" xfId="608"/>
    <cellStyle name="20% - Accent1 2 3 8" xfId="609"/>
    <cellStyle name="20% - Accent1 2 3 8 2" xfId="610"/>
    <cellStyle name="20% - Accent1 2 3 8 2 2" xfId="611"/>
    <cellStyle name="20% - Accent1 2 3 8 2 3" xfId="50045"/>
    <cellStyle name="20% - Accent1 2 3 8 3" xfId="612"/>
    <cellStyle name="20% - Accent1 2 3 8 4" xfId="613"/>
    <cellStyle name="20% - Accent1 2 3 9" xfId="614"/>
    <cellStyle name="20% - Accent1 2 3 9 2" xfId="615"/>
    <cellStyle name="20% - Accent1 2 3 9 3" xfId="50046"/>
    <cellStyle name="20% - Accent1 2 4" xfId="616"/>
    <cellStyle name="20% - Accent1 2 4 10" xfId="617"/>
    <cellStyle name="20% - Accent1 2 4 2" xfId="618"/>
    <cellStyle name="20% - Accent1 2 4 2 2" xfId="619"/>
    <cellStyle name="20% - Accent1 2 4 2 2 2" xfId="620"/>
    <cellStyle name="20% - Accent1 2 4 2 2 2 2" xfId="621"/>
    <cellStyle name="20% - Accent1 2 4 2 2 2 2 2" xfId="622"/>
    <cellStyle name="20% - Accent1 2 4 2 2 2 2 2 2" xfId="623"/>
    <cellStyle name="20% - Accent1 2 4 2 2 2 2 2 3" xfId="50047"/>
    <cellStyle name="20% - Accent1 2 4 2 2 2 2 3" xfId="624"/>
    <cellStyle name="20% - Accent1 2 4 2 2 2 2 4" xfId="625"/>
    <cellStyle name="20% - Accent1 2 4 2 2 2 3" xfId="626"/>
    <cellStyle name="20% - Accent1 2 4 2 2 2 3 2" xfId="627"/>
    <cellStyle name="20% - Accent1 2 4 2 2 2 3 2 2" xfId="628"/>
    <cellStyle name="20% - Accent1 2 4 2 2 2 3 2 3" xfId="50048"/>
    <cellStyle name="20% - Accent1 2 4 2 2 2 3 3" xfId="629"/>
    <cellStyle name="20% - Accent1 2 4 2 2 2 3 4" xfId="630"/>
    <cellStyle name="20% - Accent1 2 4 2 2 2 4" xfId="631"/>
    <cellStyle name="20% - Accent1 2 4 2 2 2 4 2" xfId="632"/>
    <cellStyle name="20% - Accent1 2 4 2 2 2 4 3" xfId="50049"/>
    <cellStyle name="20% - Accent1 2 4 2 2 2 5" xfId="633"/>
    <cellStyle name="20% - Accent1 2 4 2 2 2 6" xfId="634"/>
    <cellStyle name="20% - Accent1 2 4 2 2 3" xfId="635"/>
    <cellStyle name="20% - Accent1 2 4 2 2 3 2" xfId="636"/>
    <cellStyle name="20% - Accent1 2 4 2 2 3 2 2" xfId="637"/>
    <cellStyle name="20% - Accent1 2 4 2 2 3 2 3" xfId="50050"/>
    <cellStyle name="20% - Accent1 2 4 2 2 3 3" xfId="638"/>
    <cellStyle name="20% - Accent1 2 4 2 2 3 4" xfId="639"/>
    <cellStyle name="20% - Accent1 2 4 2 2 4" xfId="640"/>
    <cellStyle name="20% - Accent1 2 4 2 2 4 2" xfId="641"/>
    <cellStyle name="20% - Accent1 2 4 2 2 4 2 2" xfId="642"/>
    <cellStyle name="20% - Accent1 2 4 2 2 4 2 3" xfId="50051"/>
    <cellStyle name="20% - Accent1 2 4 2 2 4 3" xfId="643"/>
    <cellStyle name="20% - Accent1 2 4 2 2 4 4" xfId="644"/>
    <cellStyle name="20% - Accent1 2 4 2 2 5" xfId="645"/>
    <cellStyle name="20% - Accent1 2 4 2 2 5 2" xfId="646"/>
    <cellStyle name="20% - Accent1 2 4 2 2 5 3" xfId="50052"/>
    <cellStyle name="20% - Accent1 2 4 2 2 6" xfId="647"/>
    <cellStyle name="20% - Accent1 2 4 2 2 7" xfId="648"/>
    <cellStyle name="20% - Accent1 2 4 2 3" xfId="649"/>
    <cellStyle name="20% - Accent1 2 4 2 3 2" xfId="650"/>
    <cellStyle name="20% - Accent1 2 4 2 3 2 2" xfId="651"/>
    <cellStyle name="20% - Accent1 2 4 2 3 2 2 2" xfId="652"/>
    <cellStyle name="20% - Accent1 2 4 2 3 2 2 3" xfId="50053"/>
    <cellStyle name="20% - Accent1 2 4 2 3 2 3" xfId="653"/>
    <cellStyle name="20% - Accent1 2 4 2 3 2 4" xfId="654"/>
    <cellStyle name="20% - Accent1 2 4 2 3 3" xfId="655"/>
    <cellStyle name="20% - Accent1 2 4 2 3 3 2" xfId="656"/>
    <cellStyle name="20% - Accent1 2 4 2 3 3 2 2" xfId="657"/>
    <cellStyle name="20% - Accent1 2 4 2 3 3 2 3" xfId="50054"/>
    <cellStyle name="20% - Accent1 2 4 2 3 3 3" xfId="658"/>
    <cellStyle name="20% - Accent1 2 4 2 3 3 4" xfId="659"/>
    <cellStyle name="20% - Accent1 2 4 2 3 4" xfId="660"/>
    <cellStyle name="20% - Accent1 2 4 2 3 4 2" xfId="661"/>
    <cellStyle name="20% - Accent1 2 4 2 3 4 3" xfId="50055"/>
    <cellStyle name="20% - Accent1 2 4 2 3 5" xfId="662"/>
    <cellStyle name="20% - Accent1 2 4 2 3 6" xfId="663"/>
    <cellStyle name="20% - Accent1 2 4 2 4" xfId="664"/>
    <cellStyle name="20% - Accent1 2 4 2 4 2" xfId="665"/>
    <cellStyle name="20% - Accent1 2 4 2 4 2 2" xfId="666"/>
    <cellStyle name="20% - Accent1 2 4 2 4 2 3" xfId="50056"/>
    <cellStyle name="20% - Accent1 2 4 2 4 3" xfId="667"/>
    <cellStyle name="20% - Accent1 2 4 2 4 4" xfId="668"/>
    <cellStyle name="20% - Accent1 2 4 2 5" xfId="669"/>
    <cellStyle name="20% - Accent1 2 4 2 5 2" xfId="670"/>
    <cellStyle name="20% - Accent1 2 4 2 5 2 2" xfId="671"/>
    <cellStyle name="20% - Accent1 2 4 2 5 2 3" xfId="50057"/>
    <cellStyle name="20% - Accent1 2 4 2 5 3" xfId="672"/>
    <cellStyle name="20% - Accent1 2 4 2 5 4" xfId="673"/>
    <cellStyle name="20% - Accent1 2 4 2 6" xfId="674"/>
    <cellStyle name="20% - Accent1 2 4 2 6 2" xfId="675"/>
    <cellStyle name="20% - Accent1 2 4 2 6 3" xfId="50058"/>
    <cellStyle name="20% - Accent1 2 4 2 7" xfId="676"/>
    <cellStyle name="20% - Accent1 2 4 2 8" xfId="677"/>
    <cellStyle name="20% - Accent1 2 4 3" xfId="678"/>
    <cellStyle name="20% - Accent1 2 4 3 2" xfId="679"/>
    <cellStyle name="20% - Accent1 2 4 3 2 2" xfId="680"/>
    <cellStyle name="20% - Accent1 2 4 3 2 2 2" xfId="681"/>
    <cellStyle name="20% - Accent1 2 4 3 2 2 2 2" xfId="682"/>
    <cellStyle name="20% - Accent1 2 4 3 2 2 2 3" xfId="50059"/>
    <cellStyle name="20% - Accent1 2 4 3 2 2 3" xfId="683"/>
    <cellStyle name="20% - Accent1 2 4 3 2 2 4" xfId="684"/>
    <cellStyle name="20% - Accent1 2 4 3 2 3" xfId="685"/>
    <cellStyle name="20% - Accent1 2 4 3 2 3 2" xfId="686"/>
    <cellStyle name="20% - Accent1 2 4 3 2 3 2 2" xfId="687"/>
    <cellStyle name="20% - Accent1 2 4 3 2 3 2 3" xfId="50060"/>
    <cellStyle name="20% - Accent1 2 4 3 2 3 3" xfId="688"/>
    <cellStyle name="20% - Accent1 2 4 3 2 3 4" xfId="689"/>
    <cellStyle name="20% - Accent1 2 4 3 2 4" xfId="690"/>
    <cellStyle name="20% - Accent1 2 4 3 2 4 2" xfId="691"/>
    <cellStyle name="20% - Accent1 2 4 3 2 4 3" xfId="50061"/>
    <cellStyle name="20% - Accent1 2 4 3 2 5" xfId="692"/>
    <cellStyle name="20% - Accent1 2 4 3 2 6" xfId="693"/>
    <cellStyle name="20% - Accent1 2 4 3 3" xfId="694"/>
    <cellStyle name="20% - Accent1 2 4 3 3 2" xfId="695"/>
    <cellStyle name="20% - Accent1 2 4 3 3 2 2" xfId="696"/>
    <cellStyle name="20% - Accent1 2 4 3 3 2 3" xfId="50062"/>
    <cellStyle name="20% - Accent1 2 4 3 3 3" xfId="697"/>
    <cellStyle name="20% - Accent1 2 4 3 3 4" xfId="698"/>
    <cellStyle name="20% - Accent1 2 4 3 4" xfId="699"/>
    <cellStyle name="20% - Accent1 2 4 3 4 2" xfId="700"/>
    <cellStyle name="20% - Accent1 2 4 3 4 2 2" xfId="701"/>
    <cellStyle name="20% - Accent1 2 4 3 4 2 3" xfId="50063"/>
    <cellStyle name="20% - Accent1 2 4 3 4 3" xfId="702"/>
    <cellStyle name="20% - Accent1 2 4 3 4 4" xfId="703"/>
    <cellStyle name="20% - Accent1 2 4 3 5" xfId="704"/>
    <cellStyle name="20% - Accent1 2 4 3 5 2" xfId="705"/>
    <cellStyle name="20% - Accent1 2 4 3 5 3" xfId="50064"/>
    <cellStyle name="20% - Accent1 2 4 3 6" xfId="706"/>
    <cellStyle name="20% - Accent1 2 4 3 7" xfId="707"/>
    <cellStyle name="20% - Accent1 2 4 4" xfId="708"/>
    <cellStyle name="20% - Accent1 2 4 4 2" xfId="709"/>
    <cellStyle name="20% - Accent1 2 4 4 2 2" xfId="710"/>
    <cellStyle name="20% - Accent1 2 4 4 2 2 2" xfId="711"/>
    <cellStyle name="20% - Accent1 2 4 4 2 2 3" xfId="50065"/>
    <cellStyle name="20% - Accent1 2 4 4 2 3" xfId="712"/>
    <cellStyle name="20% - Accent1 2 4 4 2 4" xfId="713"/>
    <cellStyle name="20% - Accent1 2 4 4 3" xfId="714"/>
    <cellStyle name="20% - Accent1 2 4 4 3 2" xfId="715"/>
    <cellStyle name="20% - Accent1 2 4 4 3 2 2" xfId="716"/>
    <cellStyle name="20% - Accent1 2 4 4 3 2 3" xfId="50066"/>
    <cellStyle name="20% - Accent1 2 4 4 3 3" xfId="717"/>
    <cellStyle name="20% - Accent1 2 4 4 3 4" xfId="718"/>
    <cellStyle name="20% - Accent1 2 4 4 4" xfId="719"/>
    <cellStyle name="20% - Accent1 2 4 4 4 2" xfId="720"/>
    <cellStyle name="20% - Accent1 2 4 4 4 3" xfId="50067"/>
    <cellStyle name="20% - Accent1 2 4 4 5" xfId="721"/>
    <cellStyle name="20% - Accent1 2 4 4 6" xfId="722"/>
    <cellStyle name="20% - Accent1 2 4 5" xfId="723"/>
    <cellStyle name="20% - Accent1 2 4 5 2" xfId="724"/>
    <cellStyle name="20% - Accent1 2 4 5 2 2" xfId="725"/>
    <cellStyle name="20% - Accent1 2 4 5 2 2 2" xfId="726"/>
    <cellStyle name="20% - Accent1 2 4 5 2 2 3" xfId="50068"/>
    <cellStyle name="20% - Accent1 2 4 5 2 3" xfId="727"/>
    <cellStyle name="20% - Accent1 2 4 5 2 4" xfId="728"/>
    <cellStyle name="20% - Accent1 2 4 5 3" xfId="729"/>
    <cellStyle name="20% - Accent1 2 4 5 3 2" xfId="730"/>
    <cellStyle name="20% - Accent1 2 4 5 3 3" xfId="50069"/>
    <cellStyle name="20% - Accent1 2 4 5 4" xfId="731"/>
    <cellStyle name="20% - Accent1 2 4 5 5" xfId="732"/>
    <cellStyle name="20% - Accent1 2 4 6" xfId="733"/>
    <cellStyle name="20% - Accent1 2 4 6 2" xfId="734"/>
    <cellStyle name="20% - Accent1 2 4 6 2 2" xfId="735"/>
    <cellStyle name="20% - Accent1 2 4 6 2 3" xfId="50070"/>
    <cellStyle name="20% - Accent1 2 4 6 3" xfId="736"/>
    <cellStyle name="20% - Accent1 2 4 6 4" xfId="737"/>
    <cellStyle name="20% - Accent1 2 4 7" xfId="738"/>
    <cellStyle name="20% - Accent1 2 4 7 2" xfId="739"/>
    <cellStyle name="20% - Accent1 2 4 7 2 2" xfId="740"/>
    <cellStyle name="20% - Accent1 2 4 7 2 3" xfId="50071"/>
    <cellStyle name="20% - Accent1 2 4 7 3" xfId="741"/>
    <cellStyle name="20% - Accent1 2 4 7 4" xfId="742"/>
    <cellStyle name="20% - Accent1 2 4 8" xfId="743"/>
    <cellStyle name="20% - Accent1 2 4 8 2" xfId="744"/>
    <cellStyle name="20% - Accent1 2 4 8 3" xfId="50072"/>
    <cellStyle name="20% - Accent1 2 4 9" xfId="745"/>
    <cellStyle name="20% - Accent1 2 5" xfId="746"/>
    <cellStyle name="20% - Accent1 2 5 10" xfId="747"/>
    <cellStyle name="20% - Accent1 2 5 2" xfId="748"/>
    <cellStyle name="20% - Accent1 2 5 2 2" xfId="749"/>
    <cellStyle name="20% - Accent1 2 5 2 2 2" xfId="750"/>
    <cellStyle name="20% - Accent1 2 5 2 2 2 2" xfId="751"/>
    <cellStyle name="20% - Accent1 2 5 2 2 2 2 2" xfId="752"/>
    <cellStyle name="20% - Accent1 2 5 2 2 2 2 2 2" xfId="753"/>
    <cellStyle name="20% - Accent1 2 5 2 2 2 2 2 3" xfId="50073"/>
    <cellStyle name="20% - Accent1 2 5 2 2 2 2 3" xfId="754"/>
    <cellStyle name="20% - Accent1 2 5 2 2 2 2 4" xfId="755"/>
    <cellStyle name="20% - Accent1 2 5 2 2 2 3" xfId="756"/>
    <cellStyle name="20% - Accent1 2 5 2 2 2 3 2" xfId="757"/>
    <cellStyle name="20% - Accent1 2 5 2 2 2 3 2 2" xfId="758"/>
    <cellStyle name="20% - Accent1 2 5 2 2 2 3 2 3" xfId="50074"/>
    <cellStyle name="20% - Accent1 2 5 2 2 2 3 3" xfId="759"/>
    <cellStyle name="20% - Accent1 2 5 2 2 2 3 4" xfId="760"/>
    <cellStyle name="20% - Accent1 2 5 2 2 2 4" xfId="761"/>
    <cellStyle name="20% - Accent1 2 5 2 2 2 4 2" xfId="762"/>
    <cellStyle name="20% - Accent1 2 5 2 2 2 4 3" xfId="50075"/>
    <cellStyle name="20% - Accent1 2 5 2 2 2 5" xfId="763"/>
    <cellStyle name="20% - Accent1 2 5 2 2 2 6" xfId="764"/>
    <cellStyle name="20% - Accent1 2 5 2 2 3" xfId="765"/>
    <cellStyle name="20% - Accent1 2 5 2 2 3 2" xfId="766"/>
    <cellStyle name="20% - Accent1 2 5 2 2 3 2 2" xfId="767"/>
    <cellStyle name="20% - Accent1 2 5 2 2 3 2 3" xfId="50076"/>
    <cellStyle name="20% - Accent1 2 5 2 2 3 3" xfId="768"/>
    <cellStyle name="20% - Accent1 2 5 2 2 3 4" xfId="769"/>
    <cellStyle name="20% - Accent1 2 5 2 2 4" xfId="770"/>
    <cellStyle name="20% - Accent1 2 5 2 2 4 2" xfId="771"/>
    <cellStyle name="20% - Accent1 2 5 2 2 4 2 2" xfId="772"/>
    <cellStyle name="20% - Accent1 2 5 2 2 4 2 3" xfId="50077"/>
    <cellStyle name="20% - Accent1 2 5 2 2 4 3" xfId="773"/>
    <cellStyle name="20% - Accent1 2 5 2 2 4 4" xfId="774"/>
    <cellStyle name="20% - Accent1 2 5 2 2 5" xfId="775"/>
    <cellStyle name="20% - Accent1 2 5 2 2 5 2" xfId="776"/>
    <cellStyle name="20% - Accent1 2 5 2 2 5 3" xfId="50078"/>
    <cellStyle name="20% - Accent1 2 5 2 2 6" xfId="777"/>
    <cellStyle name="20% - Accent1 2 5 2 2 7" xfId="778"/>
    <cellStyle name="20% - Accent1 2 5 2 3" xfId="779"/>
    <cellStyle name="20% - Accent1 2 5 2 3 2" xfId="780"/>
    <cellStyle name="20% - Accent1 2 5 2 3 2 2" xfId="781"/>
    <cellStyle name="20% - Accent1 2 5 2 3 2 2 2" xfId="782"/>
    <cellStyle name="20% - Accent1 2 5 2 3 2 2 3" xfId="50079"/>
    <cellStyle name="20% - Accent1 2 5 2 3 2 3" xfId="783"/>
    <cellStyle name="20% - Accent1 2 5 2 3 2 4" xfId="784"/>
    <cellStyle name="20% - Accent1 2 5 2 3 3" xfId="785"/>
    <cellStyle name="20% - Accent1 2 5 2 3 3 2" xfId="786"/>
    <cellStyle name="20% - Accent1 2 5 2 3 3 2 2" xfId="787"/>
    <cellStyle name="20% - Accent1 2 5 2 3 3 2 3" xfId="50080"/>
    <cellStyle name="20% - Accent1 2 5 2 3 3 3" xfId="788"/>
    <cellStyle name="20% - Accent1 2 5 2 3 3 4" xfId="789"/>
    <cellStyle name="20% - Accent1 2 5 2 3 4" xfId="790"/>
    <cellStyle name="20% - Accent1 2 5 2 3 4 2" xfId="791"/>
    <cellStyle name="20% - Accent1 2 5 2 3 4 3" xfId="50081"/>
    <cellStyle name="20% - Accent1 2 5 2 3 5" xfId="792"/>
    <cellStyle name="20% - Accent1 2 5 2 3 6" xfId="793"/>
    <cellStyle name="20% - Accent1 2 5 2 4" xfId="794"/>
    <cellStyle name="20% - Accent1 2 5 2 4 2" xfId="795"/>
    <cellStyle name="20% - Accent1 2 5 2 4 2 2" xfId="796"/>
    <cellStyle name="20% - Accent1 2 5 2 4 2 3" xfId="50082"/>
    <cellStyle name="20% - Accent1 2 5 2 4 3" xfId="797"/>
    <cellStyle name="20% - Accent1 2 5 2 4 4" xfId="798"/>
    <cellStyle name="20% - Accent1 2 5 2 5" xfId="799"/>
    <cellStyle name="20% - Accent1 2 5 2 5 2" xfId="800"/>
    <cellStyle name="20% - Accent1 2 5 2 5 2 2" xfId="801"/>
    <cellStyle name="20% - Accent1 2 5 2 5 2 3" xfId="50083"/>
    <cellStyle name="20% - Accent1 2 5 2 5 3" xfId="802"/>
    <cellStyle name="20% - Accent1 2 5 2 5 4" xfId="803"/>
    <cellStyle name="20% - Accent1 2 5 2 6" xfId="804"/>
    <cellStyle name="20% - Accent1 2 5 2 6 2" xfId="805"/>
    <cellStyle name="20% - Accent1 2 5 2 6 3" xfId="50084"/>
    <cellStyle name="20% - Accent1 2 5 2 7" xfId="806"/>
    <cellStyle name="20% - Accent1 2 5 2 8" xfId="807"/>
    <cellStyle name="20% - Accent1 2 5 3" xfId="808"/>
    <cellStyle name="20% - Accent1 2 5 3 2" xfId="809"/>
    <cellStyle name="20% - Accent1 2 5 3 2 2" xfId="810"/>
    <cellStyle name="20% - Accent1 2 5 3 2 2 2" xfId="811"/>
    <cellStyle name="20% - Accent1 2 5 3 2 2 2 2" xfId="812"/>
    <cellStyle name="20% - Accent1 2 5 3 2 2 2 3" xfId="50085"/>
    <cellStyle name="20% - Accent1 2 5 3 2 2 3" xfId="813"/>
    <cellStyle name="20% - Accent1 2 5 3 2 2 4" xfId="814"/>
    <cellStyle name="20% - Accent1 2 5 3 2 3" xfId="815"/>
    <cellStyle name="20% - Accent1 2 5 3 2 3 2" xfId="816"/>
    <cellStyle name="20% - Accent1 2 5 3 2 3 2 2" xfId="817"/>
    <cellStyle name="20% - Accent1 2 5 3 2 3 2 3" xfId="50086"/>
    <cellStyle name="20% - Accent1 2 5 3 2 3 3" xfId="818"/>
    <cellStyle name="20% - Accent1 2 5 3 2 3 4" xfId="819"/>
    <cellStyle name="20% - Accent1 2 5 3 2 4" xfId="820"/>
    <cellStyle name="20% - Accent1 2 5 3 2 4 2" xfId="821"/>
    <cellStyle name="20% - Accent1 2 5 3 2 4 3" xfId="50087"/>
    <cellStyle name="20% - Accent1 2 5 3 2 5" xfId="822"/>
    <cellStyle name="20% - Accent1 2 5 3 2 6" xfId="823"/>
    <cellStyle name="20% - Accent1 2 5 3 3" xfId="824"/>
    <cellStyle name="20% - Accent1 2 5 3 3 2" xfId="825"/>
    <cellStyle name="20% - Accent1 2 5 3 3 2 2" xfId="826"/>
    <cellStyle name="20% - Accent1 2 5 3 3 2 3" xfId="50088"/>
    <cellStyle name="20% - Accent1 2 5 3 3 3" xfId="827"/>
    <cellStyle name="20% - Accent1 2 5 3 3 4" xfId="828"/>
    <cellStyle name="20% - Accent1 2 5 3 4" xfId="829"/>
    <cellStyle name="20% - Accent1 2 5 3 4 2" xfId="830"/>
    <cellStyle name="20% - Accent1 2 5 3 4 2 2" xfId="831"/>
    <cellStyle name="20% - Accent1 2 5 3 4 2 3" xfId="50089"/>
    <cellStyle name="20% - Accent1 2 5 3 4 3" xfId="832"/>
    <cellStyle name="20% - Accent1 2 5 3 4 4" xfId="833"/>
    <cellStyle name="20% - Accent1 2 5 3 5" xfId="834"/>
    <cellStyle name="20% - Accent1 2 5 3 5 2" xfId="835"/>
    <cellStyle name="20% - Accent1 2 5 3 5 3" xfId="50090"/>
    <cellStyle name="20% - Accent1 2 5 3 6" xfId="836"/>
    <cellStyle name="20% - Accent1 2 5 3 7" xfId="837"/>
    <cellStyle name="20% - Accent1 2 5 4" xfId="838"/>
    <cellStyle name="20% - Accent1 2 5 4 2" xfId="839"/>
    <cellStyle name="20% - Accent1 2 5 4 2 2" xfId="840"/>
    <cellStyle name="20% - Accent1 2 5 4 2 2 2" xfId="841"/>
    <cellStyle name="20% - Accent1 2 5 4 2 2 3" xfId="50091"/>
    <cellStyle name="20% - Accent1 2 5 4 2 3" xfId="842"/>
    <cellStyle name="20% - Accent1 2 5 4 2 4" xfId="843"/>
    <cellStyle name="20% - Accent1 2 5 4 3" xfId="844"/>
    <cellStyle name="20% - Accent1 2 5 4 3 2" xfId="845"/>
    <cellStyle name="20% - Accent1 2 5 4 3 2 2" xfId="846"/>
    <cellStyle name="20% - Accent1 2 5 4 3 2 3" xfId="50092"/>
    <cellStyle name="20% - Accent1 2 5 4 3 3" xfId="847"/>
    <cellStyle name="20% - Accent1 2 5 4 3 4" xfId="848"/>
    <cellStyle name="20% - Accent1 2 5 4 4" xfId="849"/>
    <cellStyle name="20% - Accent1 2 5 4 4 2" xfId="850"/>
    <cellStyle name="20% - Accent1 2 5 4 4 3" xfId="50093"/>
    <cellStyle name="20% - Accent1 2 5 4 5" xfId="851"/>
    <cellStyle name="20% - Accent1 2 5 4 6" xfId="852"/>
    <cellStyle name="20% - Accent1 2 5 5" xfId="853"/>
    <cellStyle name="20% - Accent1 2 5 5 2" xfId="854"/>
    <cellStyle name="20% - Accent1 2 5 5 2 2" xfId="855"/>
    <cellStyle name="20% - Accent1 2 5 5 2 2 2" xfId="856"/>
    <cellStyle name="20% - Accent1 2 5 5 2 2 3" xfId="50094"/>
    <cellStyle name="20% - Accent1 2 5 5 2 3" xfId="857"/>
    <cellStyle name="20% - Accent1 2 5 5 2 4" xfId="858"/>
    <cellStyle name="20% - Accent1 2 5 5 3" xfId="859"/>
    <cellStyle name="20% - Accent1 2 5 5 3 2" xfId="860"/>
    <cellStyle name="20% - Accent1 2 5 5 3 3" xfId="50095"/>
    <cellStyle name="20% - Accent1 2 5 5 4" xfId="861"/>
    <cellStyle name="20% - Accent1 2 5 5 5" xfId="862"/>
    <cellStyle name="20% - Accent1 2 5 6" xfId="863"/>
    <cellStyle name="20% - Accent1 2 5 6 2" xfId="864"/>
    <cellStyle name="20% - Accent1 2 5 6 2 2" xfId="865"/>
    <cellStyle name="20% - Accent1 2 5 6 2 3" xfId="50096"/>
    <cellStyle name="20% - Accent1 2 5 6 3" xfId="866"/>
    <cellStyle name="20% - Accent1 2 5 6 4" xfId="867"/>
    <cellStyle name="20% - Accent1 2 5 7" xfId="868"/>
    <cellStyle name="20% - Accent1 2 5 7 2" xfId="869"/>
    <cellStyle name="20% - Accent1 2 5 7 2 2" xfId="870"/>
    <cellStyle name="20% - Accent1 2 5 7 2 3" xfId="50097"/>
    <cellStyle name="20% - Accent1 2 5 7 3" xfId="871"/>
    <cellStyle name="20% - Accent1 2 5 7 4" xfId="872"/>
    <cellStyle name="20% - Accent1 2 5 8" xfId="873"/>
    <cellStyle name="20% - Accent1 2 5 8 2" xfId="874"/>
    <cellStyle name="20% - Accent1 2 5 8 3" xfId="50098"/>
    <cellStyle name="20% - Accent1 2 5 9" xfId="875"/>
    <cellStyle name="20% - Accent1 2 6" xfId="876"/>
    <cellStyle name="20% - Accent1 2 6 10" xfId="877"/>
    <cellStyle name="20% - Accent1 2 6 2" xfId="878"/>
    <cellStyle name="20% - Accent1 2 6 2 2" xfId="879"/>
    <cellStyle name="20% - Accent1 2 6 2 2 2" xfId="880"/>
    <cellStyle name="20% - Accent1 2 6 2 2 2 2" xfId="881"/>
    <cellStyle name="20% - Accent1 2 6 2 2 2 2 2" xfId="882"/>
    <cellStyle name="20% - Accent1 2 6 2 2 2 2 2 2" xfId="883"/>
    <cellStyle name="20% - Accent1 2 6 2 2 2 2 2 3" xfId="50099"/>
    <cellStyle name="20% - Accent1 2 6 2 2 2 2 3" xfId="884"/>
    <cellStyle name="20% - Accent1 2 6 2 2 2 2 4" xfId="885"/>
    <cellStyle name="20% - Accent1 2 6 2 2 2 3" xfId="886"/>
    <cellStyle name="20% - Accent1 2 6 2 2 2 3 2" xfId="887"/>
    <cellStyle name="20% - Accent1 2 6 2 2 2 3 2 2" xfId="888"/>
    <cellStyle name="20% - Accent1 2 6 2 2 2 3 2 3" xfId="50100"/>
    <cellStyle name="20% - Accent1 2 6 2 2 2 3 3" xfId="889"/>
    <cellStyle name="20% - Accent1 2 6 2 2 2 3 4" xfId="890"/>
    <cellStyle name="20% - Accent1 2 6 2 2 2 4" xfId="891"/>
    <cellStyle name="20% - Accent1 2 6 2 2 2 4 2" xfId="892"/>
    <cellStyle name="20% - Accent1 2 6 2 2 2 4 3" xfId="50101"/>
    <cellStyle name="20% - Accent1 2 6 2 2 2 5" xfId="893"/>
    <cellStyle name="20% - Accent1 2 6 2 2 2 6" xfId="894"/>
    <cellStyle name="20% - Accent1 2 6 2 2 3" xfId="895"/>
    <cellStyle name="20% - Accent1 2 6 2 2 3 2" xfId="896"/>
    <cellStyle name="20% - Accent1 2 6 2 2 3 2 2" xfId="897"/>
    <cellStyle name="20% - Accent1 2 6 2 2 3 2 3" xfId="50102"/>
    <cellStyle name="20% - Accent1 2 6 2 2 3 3" xfId="898"/>
    <cellStyle name="20% - Accent1 2 6 2 2 3 4" xfId="899"/>
    <cellStyle name="20% - Accent1 2 6 2 2 4" xfId="900"/>
    <cellStyle name="20% - Accent1 2 6 2 2 4 2" xfId="901"/>
    <cellStyle name="20% - Accent1 2 6 2 2 4 2 2" xfId="902"/>
    <cellStyle name="20% - Accent1 2 6 2 2 4 2 3" xfId="50103"/>
    <cellStyle name="20% - Accent1 2 6 2 2 4 3" xfId="903"/>
    <cellStyle name="20% - Accent1 2 6 2 2 4 4" xfId="904"/>
    <cellStyle name="20% - Accent1 2 6 2 2 5" xfId="905"/>
    <cellStyle name="20% - Accent1 2 6 2 2 5 2" xfId="906"/>
    <cellStyle name="20% - Accent1 2 6 2 2 5 3" xfId="50104"/>
    <cellStyle name="20% - Accent1 2 6 2 2 6" xfId="907"/>
    <cellStyle name="20% - Accent1 2 6 2 2 7" xfId="908"/>
    <cellStyle name="20% - Accent1 2 6 2 3" xfId="909"/>
    <cellStyle name="20% - Accent1 2 6 2 3 2" xfId="910"/>
    <cellStyle name="20% - Accent1 2 6 2 3 2 2" xfId="911"/>
    <cellStyle name="20% - Accent1 2 6 2 3 2 2 2" xfId="912"/>
    <cellStyle name="20% - Accent1 2 6 2 3 2 2 3" xfId="50105"/>
    <cellStyle name="20% - Accent1 2 6 2 3 2 3" xfId="913"/>
    <cellStyle name="20% - Accent1 2 6 2 3 2 4" xfId="914"/>
    <cellStyle name="20% - Accent1 2 6 2 3 3" xfId="915"/>
    <cellStyle name="20% - Accent1 2 6 2 3 3 2" xfId="916"/>
    <cellStyle name="20% - Accent1 2 6 2 3 3 2 2" xfId="917"/>
    <cellStyle name="20% - Accent1 2 6 2 3 3 2 3" xfId="50106"/>
    <cellStyle name="20% - Accent1 2 6 2 3 3 3" xfId="918"/>
    <cellStyle name="20% - Accent1 2 6 2 3 3 4" xfId="919"/>
    <cellStyle name="20% - Accent1 2 6 2 3 4" xfId="920"/>
    <cellStyle name="20% - Accent1 2 6 2 3 4 2" xfId="921"/>
    <cellStyle name="20% - Accent1 2 6 2 3 4 3" xfId="50107"/>
    <cellStyle name="20% - Accent1 2 6 2 3 5" xfId="922"/>
    <cellStyle name="20% - Accent1 2 6 2 3 6" xfId="923"/>
    <cellStyle name="20% - Accent1 2 6 2 4" xfId="924"/>
    <cellStyle name="20% - Accent1 2 6 2 4 2" xfId="925"/>
    <cellStyle name="20% - Accent1 2 6 2 4 2 2" xfId="926"/>
    <cellStyle name="20% - Accent1 2 6 2 4 2 3" xfId="50108"/>
    <cellStyle name="20% - Accent1 2 6 2 4 3" xfId="927"/>
    <cellStyle name="20% - Accent1 2 6 2 4 4" xfId="928"/>
    <cellStyle name="20% - Accent1 2 6 2 5" xfId="929"/>
    <cellStyle name="20% - Accent1 2 6 2 5 2" xfId="930"/>
    <cellStyle name="20% - Accent1 2 6 2 5 2 2" xfId="931"/>
    <cellStyle name="20% - Accent1 2 6 2 5 2 3" xfId="50109"/>
    <cellStyle name="20% - Accent1 2 6 2 5 3" xfId="932"/>
    <cellStyle name="20% - Accent1 2 6 2 5 4" xfId="933"/>
    <cellStyle name="20% - Accent1 2 6 2 6" xfId="934"/>
    <cellStyle name="20% - Accent1 2 6 2 6 2" xfId="935"/>
    <cellStyle name="20% - Accent1 2 6 2 6 3" xfId="50110"/>
    <cellStyle name="20% - Accent1 2 6 2 7" xfId="936"/>
    <cellStyle name="20% - Accent1 2 6 2 8" xfId="937"/>
    <cellStyle name="20% - Accent1 2 6 3" xfId="938"/>
    <cellStyle name="20% - Accent1 2 6 3 2" xfId="939"/>
    <cellStyle name="20% - Accent1 2 6 3 2 2" xfId="940"/>
    <cellStyle name="20% - Accent1 2 6 3 2 2 2" xfId="941"/>
    <cellStyle name="20% - Accent1 2 6 3 2 2 2 2" xfId="942"/>
    <cellStyle name="20% - Accent1 2 6 3 2 2 2 3" xfId="50111"/>
    <cellStyle name="20% - Accent1 2 6 3 2 2 3" xfId="943"/>
    <cellStyle name="20% - Accent1 2 6 3 2 2 4" xfId="944"/>
    <cellStyle name="20% - Accent1 2 6 3 2 3" xfId="945"/>
    <cellStyle name="20% - Accent1 2 6 3 2 3 2" xfId="946"/>
    <cellStyle name="20% - Accent1 2 6 3 2 3 2 2" xfId="947"/>
    <cellStyle name="20% - Accent1 2 6 3 2 3 2 3" xfId="50112"/>
    <cellStyle name="20% - Accent1 2 6 3 2 3 3" xfId="948"/>
    <cellStyle name="20% - Accent1 2 6 3 2 3 4" xfId="949"/>
    <cellStyle name="20% - Accent1 2 6 3 2 4" xfId="950"/>
    <cellStyle name="20% - Accent1 2 6 3 2 4 2" xfId="951"/>
    <cellStyle name="20% - Accent1 2 6 3 2 4 3" xfId="50113"/>
    <cellStyle name="20% - Accent1 2 6 3 2 5" xfId="952"/>
    <cellStyle name="20% - Accent1 2 6 3 2 6" xfId="953"/>
    <cellStyle name="20% - Accent1 2 6 3 3" xfId="954"/>
    <cellStyle name="20% - Accent1 2 6 3 3 2" xfId="955"/>
    <cellStyle name="20% - Accent1 2 6 3 3 2 2" xfId="956"/>
    <cellStyle name="20% - Accent1 2 6 3 3 2 3" xfId="50114"/>
    <cellStyle name="20% - Accent1 2 6 3 3 3" xfId="957"/>
    <cellStyle name="20% - Accent1 2 6 3 3 4" xfId="958"/>
    <cellStyle name="20% - Accent1 2 6 3 4" xfId="959"/>
    <cellStyle name="20% - Accent1 2 6 3 4 2" xfId="960"/>
    <cellStyle name="20% - Accent1 2 6 3 4 2 2" xfId="961"/>
    <cellStyle name="20% - Accent1 2 6 3 4 2 3" xfId="50115"/>
    <cellStyle name="20% - Accent1 2 6 3 4 3" xfId="962"/>
    <cellStyle name="20% - Accent1 2 6 3 4 4" xfId="963"/>
    <cellStyle name="20% - Accent1 2 6 3 5" xfId="964"/>
    <cellStyle name="20% - Accent1 2 6 3 5 2" xfId="965"/>
    <cellStyle name="20% - Accent1 2 6 3 5 3" xfId="50116"/>
    <cellStyle name="20% - Accent1 2 6 3 6" xfId="966"/>
    <cellStyle name="20% - Accent1 2 6 3 7" xfId="967"/>
    <cellStyle name="20% - Accent1 2 6 4" xfId="968"/>
    <cellStyle name="20% - Accent1 2 6 4 2" xfId="969"/>
    <cellStyle name="20% - Accent1 2 6 4 2 2" xfId="970"/>
    <cellStyle name="20% - Accent1 2 6 4 2 2 2" xfId="971"/>
    <cellStyle name="20% - Accent1 2 6 4 2 2 3" xfId="50117"/>
    <cellStyle name="20% - Accent1 2 6 4 2 3" xfId="972"/>
    <cellStyle name="20% - Accent1 2 6 4 2 4" xfId="973"/>
    <cellStyle name="20% - Accent1 2 6 4 3" xfId="974"/>
    <cellStyle name="20% - Accent1 2 6 4 3 2" xfId="975"/>
    <cellStyle name="20% - Accent1 2 6 4 3 2 2" xfId="976"/>
    <cellStyle name="20% - Accent1 2 6 4 3 2 3" xfId="50118"/>
    <cellStyle name="20% - Accent1 2 6 4 3 3" xfId="977"/>
    <cellStyle name="20% - Accent1 2 6 4 3 4" xfId="978"/>
    <cellStyle name="20% - Accent1 2 6 4 4" xfId="979"/>
    <cellStyle name="20% - Accent1 2 6 4 4 2" xfId="980"/>
    <cellStyle name="20% - Accent1 2 6 4 4 3" xfId="50119"/>
    <cellStyle name="20% - Accent1 2 6 4 5" xfId="981"/>
    <cellStyle name="20% - Accent1 2 6 4 6" xfId="982"/>
    <cellStyle name="20% - Accent1 2 6 5" xfId="983"/>
    <cellStyle name="20% - Accent1 2 6 5 2" xfId="984"/>
    <cellStyle name="20% - Accent1 2 6 5 2 2" xfId="985"/>
    <cellStyle name="20% - Accent1 2 6 5 2 2 2" xfId="986"/>
    <cellStyle name="20% - Accent1 2 6 5 2 2 3" xfId="50120"/>
    <cellStyle name="20% - Accent1 2 6 5 2 3" xfId="987"/>
    <cellStyle name="20% - Accent1 2 6 5 2 4" xfId="988"/>
    <cellStyle name="20% - Accent1 2 6 5 3" xfId="989"/>
    <cellStyle name="20% - Accent1 2 6 5 3 2" xfId="990"/>
    <cellStyle name="20% - Accent1 2 6 5 3 3" xfId="50121"/>
    <cellStyle name="20% - Accent1 2 6 5 4" xfId="991"/>
    <cellStyle name="20% - Accent1 2 6 5 5" xfId="992"/>
    <cellStyle name="20% - Accent1 2 6 6" xfId="993"/>
    <cellStyle name="20% - Accent1 2 6 6 2" xfId="994"/>
    <cellStyle name="20% - Accent1 2 6 6 2 2" xfId="995"/>
    <cellStyle name="20% - Accent1 2 6 6 2 3" xfId="50122"/>
    <cellStyle name="20% - Accent1 2 6 6 3" xfId="996"/>
    <cellStyle name="20% - Accent1 2 6 6 4" xfId="997"/>
    <cellStyle name="20% - Accent1 2 6 7" xfId="998"/>
    <cellStyle name="20% - Accent1 2 6 7 2" xfId="999"/>
    <cellStyle name="20% - Accent1 2 6 7 2 2" xfId="1000"/>
    <cellStyle name="20% - Accent1 2 6 7 2 3" xfId="50123"/>
    <cellStyle name="20% - Accent1 2 6 7 3" xfId="1001"/>
    <cellStyle name="20% - Accent1 2 6 7 4" xfId="1002"/>
    <cellStyle name="20% - Accent1 2 6 8" xfId="1003"/>
    <cellStyle name="20% - Accent1 2 6 8 2" xfId="1004"/>
    <cellStyle name="20% - Accent1 2 6 8 3" xfId="50124"/>
    <cellStyle name="20% - Accent1 2 6 9" xfId="1005"/>
    <cellStyle name="20% - Accent1 2 7" xfId="1006"/>
    <cellStyle name="20% - Accent1 2 7 2" xfId="1007"/>
    <cellStyle name="20% - Accent1 2 7 2 2" xfId="1008"/>
    <cellStyle name="20% - Accent1 2 7 2 2 2" xfId="1009"/>
    <cellStyle name="20% - Accent1 2 7 2 2 2 2" xfId="1010"/>
    <cellStyle name="20% - Accent1 2 7 2 2 2 2 2" xfId="1011"/>
    <cellStyle name="20% - Accent1 2 7 2 2 2 2 3" xfId="50125"/>
    <cellStyle name="20% - Accent1 2 7 2 2 2 3" xfId="1012"/>
    <cellStyle name="20% - Accent1 2 7 2 2 2 4" xfId="1013"/>
    <cellStyle name="20% - Accent1 2 7 2 2 3" xfId="1014"/>
    <cellStyle name="20% - Accent1 2 7 2 2 3 2" xfId="1015"/>
    <cellStyle name="20% - Accent1 2 7 2 2 3 2 2" xfId="1016"/>
    <cellStyle name="20% - Accent1 2 7 2 2 3 2 3" xfId="50126"/>
    <cellStyle name="20% - Accent1 2 7 2 2 3 3" xfId="1017"/>
    <cellStyle name="20% - Accent1 2 7 2 2 3 4" xfId="1018"/>
    <cellStyle name="20% - Accent1 2 7 2 2 4" xfId="1019"/>
    <cellStyle name="20% - Accent1 2 7 2 2 4 2" xfId="1020"/>
    <cellStyle name="20% - Accent1 2 7 2 2 4 3" xfId="50127"/>
    <cellStyle name="20% - Accent1 2 7 2 2 5" xfId="1021"/>
    <cellStyle name="20% - Accent1 2 7 2 2 6" xfId="1022"/>
    <cellStyle name="20% - Accent1 2 7 2 3" xfId="1023"/>
    <cellStyle name="20% - Accent1 2 7 2 3 2" xfId="1024"/>
    <cellStyle name="20% - Accent1 2 7 2 3 2 2" xfId="1025"/>
    <cellStyle name="20% - Accent1 2 7 2 3 2 3" xfId="50128"/>
    <cellStyle name="20% - Accent1 2 7 2 3 3" xfId="1026"/>
    <cellStyle name="20% - Accent1 2 7 2 3 4" xfId="1027"/>
    <cellStyle name="20% - Accent1 2 7 2 4" xfId="1028"/>
    <cellStyle name="20% - Accent1 2 7 2 4 2" xfId="1029"/>
    <cellStyle name="20% - Accent1 2 7 2 4 2 2" xfId="1030"/>
    <cellStyle name="20% - Accent1 2 7 2 4 2 3" xfId="50129"/>
    <cellStyle name="20% - Accent1 2 7 2 4 3" xfId="1031"/>
    <cellStyle name="20% - Accent1 2 7 2 4 4" xfId="1032"/>
    <cellStyle name="20% - Accent1 2 7 2 5" xfId="1033"/>
    <cellStyle name="20% - Accent1 2 7 2 5 2" xfId="1034"/>
    <cellStyle name="20% - Accent1 2 7 2 5 3" xfId="50130"/>
    <cellStyle name="20% - Accent1 2 7 2 6" xfId="1035"/>
    <cellStyle name="20% - Accent1 2 7 2 7" xfId="1036"/>
    <cellStyle name="20% - Accent1 2 7 3" xfId="1037"/>
    <cellStyle name="20% - Accent1 2 7 3 2" xfId="1038"/>
    <cellStyle name="20% - Accent1 2 7 3 2 2" xfId="1039"/>
    <cellStyle name="20% - Accent1 2 7 3 2 2 2" xfId="1040"/>
    <cellStyle name="20% - Accent1 2 7 3 2 2 3" xfId="50131"/>
    <cellStyle name="20% - Accent1 2 7 3 2 3" xfId="1041"/>
    <cellStyle name="20% - Accent1 2 7 3 2 4" xfId="1042"/>
    <cellStyle name="20% - Accent1 2 7 3 3" xfId="1043"/>
    <cellStyle name="20% - Accent1 2 7 3 3 2" xfId="1044"/>
    <cellStyle name="20% - Accent1 2 7 3 3 2 2" xfId="1045"/>
    <cellStyle name="20% - Accent1 2 7 3 3 2 3" xfId="50132"/>
    <cellStyle name="20% - Accent1 2 7 3 3 3" xfId="1046"/>
    <cellStyle name="20% - Accent1 2 7 3 3 4" xfId="1047"/>
    <cellStyle name="20% - Accent1 2 7 3 4" xfId="1048"/>
    <cellStyle name="20% - Accent1 2 7 3 4 2" xfId="1049"/>
    <cellStyle name="20% - Accent1 2 7 3 4 3" xfId="50133"/>
    <cellStyle name="20% - Accent1 2 7 3 5" xfId="1050"/>
    <cellStyle name="20% - Accent1 2 7 3 6" xfId="1051"/>
    <cellStyle name="20% - Accent1 2 7 4" xfId="1052"/>
    <cellStyle name="20% - Accent1 2 7 4 2" xfId="1053"/>
    <cellStyle name="20% - Accent1 2 7 4 2 2" xfId="1054"/>
    <cellStyle name="20% - Accent1 2 7 4 2 3" xfId="50134"/>
    <cellStyle name="20% - Accent1 2 7 4 3" xfId="1055"/>
    <cellStyle name="20% - Accent1 2 7 4 4" xfId="1056"/>
    <cellStyle name="20% - Accent1 2 7 5" xfId="1057"/>
    <cellStyle name="20% - Accent1 2 7 5 2" xfId="1058"/>
    <cellStyle name="20% - Accent1 2 7 5 2 2" xfId="1059"/>
    <cellStyle name="20% - Accent1 2 7 5 2 3" xfId="50135"/>
    <cellStyle name="20% - Accent1 2 7 5 3" xfId="1060"/>
    <cellStyle name="20% - Accent1 2 7 5 4" xfId="1061"/>
    <cellStyle name="20% - Accent1 2 7 6" xfId="1062"/>
    <cellStyle name="20% - Accent1 2 7 6 2" xfId="1063"/>
    <cellStyle name="20% - Accent1 2 7 6 3" xfId="50136"/>
    <cellStyle name="20% - Accent1 2 7 7" xfId="1064"/>
    <cellStyle name="20% - Accent1 2 7 8" xfId="1065"/>
    <cellStyle name="20% - Accent1 2 8" xfId="1066"/>
    <cellStyle name="20% - Accent1 2 8 2" xfId="1067"/>
    <cellStyle name="20% - Accent1 2 8 2 2" xfId="1068"/>
    <cellStyle name="20% - Accent1 2 8 2 2 2" xfId="1069"/>
    <cellStyle name="20% - Accent1 2 8 2 2 2 2" xfId="1070"/>
    <cellStyle name="20% - Accent1 2 8 2 2 2 3" xfId="50137"/>
    <cellStyle name="20% - Accent1 2 8 2 2 3" xfId="1071"/>
    <cellStyle name="20% - Accent1 2 8 2 2 4" xfId="1072"/>
    <cellStyle name="20% - Accent1 2 8 2 3" xfId="1073"/>
    <cellStyle name="20% - Accent1 2 8 2 3 2" xfId="1074"/>
    <cellStyle name="20% - Accent1 2 8 2 3 2 2" xfId="1075"/>
    <cellStyle name="20% - Accent1 2 8 2 3 2 3" xfId="50138"/>
    <cellStyle name="20% - Accent1 2 8 2 3 3" xfId="1076"/>
    <cellStyle name="20% - Accent1 2 8 2 3 4" xfId="1077"/>
    <cellStyle name="20% - Accent1 2 8 2 4" xfId="1078"/>
    <cellStyle name="20% - Accent1 2 8 2 4 2" xfId="1079"/>
    <cellStyle name="20% - Accent1 2 8 2 4 3" xfId="50139"/>
    <cellStyle name="20% - Accent1 2 8 2 5" xfId="1080"/>
    <cellStyle name="20% - Accent1 2 8 2 6" xfId="1081"/>
    <cellStyle name="20% - Accent1 2 8 3" xfId="1082"/>
    <cellStyle name="20% - Accent1 2 8 3 2" xfId="1083"/>
    <cellStyle name="20% - Accent1 2 8 3 2 2" xfId="1084"/>
    <cellStyle name="20% - Accent1 2 8 3 2 3" xfId="50140"/>
    <cellStyle name="20% - Accent1 2 8 3 3" xfId="1085"/>
    <cellStyle name="20% - Accent1 2 8 3 4" xfId="1086"/>
    <cellStyle name="20% - Accent1 2 8 4" xfId="1087"/>
    <cellStyle name="20% - Accent1 2 8 4 2" xfId="1088"/>
    <cellStyle name="20% - Accent1 2 8 4 2 2" xfId="1089"/>
    <cellStyle name="20% - Accent1 2 8 4 2 3" xfId="50141"/>
    <cellStyle name="20% - Accent1 2 8 4 3" xfId="1090"/>
    <cellStyle name="20% - Accent1 2 8 4 4" xfId="1091"/>
    <cellStyle name="20% - Accent1 2 8 5" xfId="1092"/>
    <cellStyle name="20% - Accent1 2 8 5 2" xfId="1093"/>
    <cellStyle name="20% - Accent1 2 8 5 3" xfId="50142"/>
    <cellStyle name="20% - Accent1 2 8 6" xfId="1094"/>
    <cellStyle name="20% - Accent1 2 8 7" xfId="1095"/>
    <cellStyle name="20% - Accent1 2 9" xfId="1096"/>
    <cellStyle name="20% - Accent1 2 9 2" xfId="1097"/>
    <cellStyle name="20% - Accent1 2 9 2 2" xfId="1098"/>
    <cellStyle name="20% - Accent1 2 9 2 2 2" xfId="1099"/>
    <cellStyle name="20% - Accent1 2 9 2 2 3" xfId="50143"/>
    <cellStyle name="20% - Accent1 2 9 2 3" xfId="1100"/>
    <cellStyle name="20% - Accent1 2 9 2 4" xfId="1101"/>
    <cellStyle name="20% - Accent1 2 9 3" xfId="1102"/>
    <cellStyle name="20% - Accent1 2 9 3 2" xfId="1103"/>
    <cellStyle name="20% - Accent1 2 9 3 2 2" xfId="1104"/>
    <cellStyle name="20% - Accent1 2 9 3 2 3" xfId="50144"/>
    <cellStyle name="20% - Accent1 2 9 3 3" xfId="1105"/>
    <cellStyle name="20% - Accent1 2 9 3 4" xfId="1106"/>
    <cellStyle name="20% - Accent1 2 9 4" xfId="1107"/>
    <cellStyle name="20% - Accent1 2 9 4 2" xfId="1108"/>
    <cellStyle name="20% - Accent1 2 9 4 3" xfId="50145"/>
    <cellStyle name="20% - Accent1 2 9 5" xfId="1109"/>
    <cellStyle name="20% - Accent1 2 9 6" xfId="1110"/>
    <cellStyle name="20% - Accent1 3" xfId="1111"/>
    <cellStyle name="20% - Accent1 3 10" xfId="1112"/>
    <cellStyle name="20% - Accent1 3 11" xfId="1113"/>
    <cellStyle name="20% - Accent1 3 12" xfId="60167"/>
    <cellStyle name="20% - Accent1 3 2" xfId="1114"/>
    <cellStyle name="20% - Accent1 3 2 10" xfId="1115"/>
    <cellStyle name="20% - Accent1 3 2 11" xfId="60350"/>
    <cellStyle name="20% - Accent1 3 2 2" xfId="1116"/>
    <cellStyle name="20% - Accent1 3 2 2 2" xfId="1117"/>
    <cellStyle name="20% - Accent1 3 2 2 2 2" xfId="1118"/>
    <cellStyle name="20% - Accent1 3 2 2 2 2 2" xfId="1119"/>
    <cellStyle name="20% - Accent1 3 2 2 2 2 2 2" xfId="1120"/>
    <cellStyle name="20% - Accent1 3 2 2 2 2 2 2 2" xfId="1121"/>
    <cellStyle name="20% - Accent1 3 2 2 2 2 2 2 3" xfId="50146"/>
    <cellStyle name="20% - Accent1 3 2 2 2 2 2 3" xfId="1122"/>
    <cellStyle name="20% - Accent1 3 2 2 2 2 2 4" xfId="1123"/>
    <cellStyle name="20% - Accent1 3 2 2 2 2 3" xfId="1124"/>
    <cellStyle name="20% - Accent1 3 2 2 2 2 3 2" xfId="1125"/>
    <cellStyle name="20% - Accent1 3 2 2 2 2 3 2 2" xfId="1126"/>
    <cellStyle name="20% - Accent1 3 2 2 2 2 3 2 3" xfId="50147"/>
    <cellStyle name="20% - Accent1 3 2 2 2 2 3 3" xfId="1127"/>
    <cellStyle name="20% - Accent1 3 2 2 2 2 3 4" xfId="1128"/>
    <cellStyle name="20% - Accent1 3 2 2 2 2 4" xfId="1129"/>
    <cellStyle name="20% - Accent1 3 2 2 2 2 4 2" xfId="1130"/>
    <cellStyle name="20% - Accent1 3 2 2 2 2 4 3" xfId="50148"/>
    <cellStyle name="20% - Accent1 3 2 2 2 2 5" xfId="1131"/>
    <cellStyle name="20% - Accent1 3 2 2 2 2 6" xfId="1132"/>
    <cellStyle name="20% - Accent1 3 2 2 2 3" xfId="1133"/>
    <cellStyle name="20% - Accent1 3 2 2 2 3 2" xfId="1134"/>
    <cellStyle name="20% - Accent1 3 2 2 2 3 2 2" xfId="1135"/>
    <cellStyle name="20% - Accent1 3 2 2 2 3 2 3" xfId="50149"/>
    <cellStyle name="20% - Accent1 3 2 2 2 3 3" xfId="1136"/>
    <cellStyle name="20% - Accent1 3 2 2 2 3 4" xfId="1137"/>
    <cellStyle name="20% - Accent1 3 2 2 2 4" xfId="1138"/>
    <cellStyle name="20% - Accent1 3 2 2 2 4 2" xfId="1139"/>
    <cellStyle name="20% - Accent1 3 2 2 2 4 2 2" xfId="1140"/>
    <cellStyle name="20% - Accent1 3 2 2 2 4 2 3" xfId="50150"/>
    <cellStyle name="20% - Accent1 3 2 2 2 4 3" xfId="1141"/>
    <cellStyle name="20% - Accent1 3 2 2 2 4 4" xfId="1142"/>
    <cellStyle name="20% - Accent1 3 2 2 2 5" xfId="1143"/>
    <cellStyle name="20% - Accent1 3 2 2 2 5 2" xfId="1144"/>
    <cellStyle name="20% - Accent1 3 2 2 2 5 3" xfId="50151"/>
    <cellStyle name="20% - Accent1 3 2 2 2 6" xfId="1145"/>
    <cellStyle name="20% - Accent1 3 2 2 2 7" xfId="1146"/>
    <cellStyle name="20% - Accent1 3 2 2 3" xfId="1147"/>
    <cellStyle name="20% - Accent1 3 2 2 3 2" xfId="1148"/>
    <cellStyle name="20% - Accent1 3 2 2 3 2 2" xfId="1149"/>
    <cellStyle name="20% - Accent1 3 2 2 3 2 2 2" xfId="1150"/>
    <cellStyle name="20% - Accent1 3 2 2 3 2 2 3" xfId="50152"/>
    <cellStyle name="20% - Accent1 3 2 2 3 2 3" xfId="1151"/>
    <cellStyle name="20% - Accent1 3 2 2 3 2 4" xfId="1152"/>
    <cellStyle name="20% - Accent1 3 2 2 3 3" xfId="1153"/>
    <cellStyle name="20% - Accent1 3 2 2 3 3 2" xfId="1154"/>
    <cellStyle name="20% - Accent1 3 2 2 3 3 2 2" xfId="1155"/>
    <cellStyle name="20% - Accent1 3 2 2 3 3 2 3" xfId="50153"/>
    <cellStyle name="20% - Accent1 3 2 2 3 3 3" xfId="1156"/>
    <cellStyle name="20% - Accent1 3 2 2 3 3 4" xfId="1157"/>
    <cellStyle name="20% - Accent1 3 2 2 3 4" xfId="1158"/>
    <cellStyle name="20% - Accent1 3 2 2 3 4 2" xfId="1159"/>
    <cellStyle name="20% - Accent1 3 2 2 3 4 3" xfId="50154"/>
    <cellStyle name="20% - Accent1 3 2 2 3 5" xfId="1160"/>
    <cellStyle name="20% - Accent1 3 2 2 3 6" xfId="1161"/>
    <cellStyle name="20% - Accent1 3 2 2 4" xfId="1162"/>
    <cellStyle name="20% - Accent1 3 2 2 4 2" xfId="1163"/>
    <cellStyle name="20% - Accent1 3 2 2 4 2 2" xfId="1164"/>
    <cellStyle name="20% - Accent1 3 2 2 4 2 3" xfId="50155"/>
    <cellStyle name="20% - Accent1 3 2 2 4 3" xfId="1165"/>
    <cellStyle name="20% - Accent1 3 2 2 4 4" xfId="1166"/>
    <cellStyle name="20% - Accent1 3 2 2 5" xfId="1167"/>
    <cellStyle name="20% - Accent1 3 2 2 5 2" xfId="1168"/>
    <cellStyle name="20% - Accent1 3 2 2 5 2 2" xfId="1169"/>
    <cellStyle name="20% - Accent1 3 2 2 5 2 3" xfId="50156"/>
    <cellStyle name="20% - Accent1 3 2 2 5 3" xfId="1170"/>
    <cellStyle name="20% - Accent1 3 2 2 5 4" xfId="1171"/>
    <cellStyle name="20% - Accent1 3 2 2 6" xfId="1172"/>
    <cellStyle name="20% - Accent1 3 2 2 6 2" xfId="1173"/>
    <cellStyle name="20% - Accent1 3 2 2 6 3" xfId="50157"/>
    <cellStyle name="20% - Accent1 3 2 2 7" xfId="1174"/>
    <cellStyle name="20% - Accent1 3 2 2 8" xfId="1175"/>
    <cellStyle name="20% - Accent1 3 2 2 9" xfId="60718"/>
    <cellStyle name="20% - Accent1 3 2 3" xfId="1176"/>
    <cellStyle name="20% - Accent1 3 2 3 2" xfId="1177"/>
    <cellStyle name="20% - Accent1 3 2 3 2 2" xfId="1178"/>
    <cellStyle name="20% - Accent1 3 2 3 2 2 2" xfId="1179"/>
    <cellStyle name="20% - Accent1 3 2 3 2 2 2 2" xfId="1180"/>
    <cellStyle name="20% - Accent1 3 2 3 2 2 2 3" xfId="50158"/>
    <cellStyle name="20% - Accent1 3 2 3 2 2 3" xfId="1181"/>
    <cellStyle name="20% - Accent1 3 2 3 2 2 4" xfId="1182"/>
    <cellStyle name="20% - Accent1 3 2 3 2 3" xfId="1183"/>
    <cellStyle name="20% - Accent1 3 2 3 2 3 2" xfId="1184"/>
    <cellStyle name="20% - Accent1 3 2 3 2 3 2 2" xfId="1185"/>
    <cellStyle name="20% - Accent1 3 2 3 2 3 2 3" xfId="50159"/>
    <cellStyle name="20% - Accent1 3 2 3 2 3 3" xfId="1186"/>
    <cellStyle name="20% - Accent1 3 2 3 2 3 4" xfId="1187"/>
    <cellStyle name="20% - Accent1 3 2 3 2 4" xfId="1188"/>
    <cellStyle name="20% - Accent1 3 2 3 2 4 2" xfId="1189"/>
    <cellStyle name="20% - Accent1 3 2 3 2 4 3" xfId="50160"/>
    <cellStyle name="20% - Accent1 3 2 3 2 5" xfId="1190"/>
    <cellStyle name="20% - Accent1 3 2 3 2 6" xfId="1191"/>
    <cellStyle name="20% - Accent1 3 2 3 3" xfId="1192"/>
    <cellStyle name="20% - Accent1 3 2 3 3 2" xfId="1193"/>
    <cellStyle name="20% - Accent1 3 2 3 3 2 2" xfId="1194"/>
    <cellStyle name="20% - Accent1 3 2 3 3 2 3" xfId="50161"/>
    <cellStyle name="20% - Accent1 3 2 3 3 3" xfId="1195"/>
    <cellStyle name="20% - Accent1 3 2 3 3 4" xfId="1196"/>
    <cellStyle name="20% - Accent1 3 2 3 4" xfId="1197"/>
    <cellStyle name="20% - Accent1 3 2 3 4 2" xfId="1198"/>
    <cellStyle name="20% - Accent1 3 2 3 4 2 2" xfId="1199"/>
    <cellStyle name="20% - Accent1 3 2 3 4 2 3" xfId="50162"/>
    <cellStyle name="20% - Accent1 3 2 3 4 3" xfId="1200"/>
    <cellStyle name="20% - Accent1 3 2 3 4 4" xfId="1201"/>
    <cellStyle name="20% - Accent1 3 2 3 5" xfId="1202"/>
    <cellStyle name="20% - Accent1 3 2 3 5 2" xfId="1203"/>
    <cellStyle name="20% - Accent1 3 2 3 5 3" xfId="50163"/>
    <cellStyle name="20% - Accent1 3 2 3 6" xfId="1204"/>
    <cellStyle name="20% - Accent1 3 2 3 7" xfId="1205"/>
    <cellStyle name="20% - Accent1 3 2 4" xfId="1206"/>
    <cellStyle name="20% - Accent1 3 2 4 2" xfId="1207"/>
    <cellStyle name="20% - Accent1 3 2 4 2 2" xfId="1208"/>
    <cellStyle name="20% - Accent1 3 2 4 2 2 2" xfId="1209"/>
    <cellStyle name="20% - Accent1 3 2 4 2 2 3" xfId="50164"/>
    <cellStyle name="20% - Accent1 3 2 4 2 3" xfId="1210"/>
    <cellStyle name="20% - Accent1 3 2 4 2 4" xfId="1211"/>
    <cellStyle name="20% - Accent1 3 2 4 3" xfId="1212"/>
    <cellStyle name="20% - Accent1 3 2 4 3 2" xfId="1213"/>
    <cellStyle name="20% - Accent1 3 2 4 3 2 2" xfId="1214"/>
    <cellStyle name="20% - Accent1 3 2 4 3 2 3" xfId="50165"/>
    <cellStyle name="20% - Accent1 3 2 4 3 3" xfId="1215"/>
    <cellStyle name="20% - Accent1 3 2 4 3 4" xfId="1216"/>
    <cellStyle name="20% - Accent1 3 2 4 4" xfId="1217"/>
    <cellStyle name="20% - Accent1 3 2 4 4 2" xfId="1218"/>
    <cellStyle name="20% - Accent1 3 2 4 4 3" xfId="50166"/>
    <cellStyle name="20% - Accent1 3 2 4 5" xfId="1219"/>
    <cellStyle name="20% - Accent1 3 2 4 6" xfId="1220"/>
    <cellStyle name="20% - Accent1 3 2 5" xfId="1221"/>
    <cellStyle name="20% - Accent1 3 2 5 2" xfId="1222"/>
    <cellStyle name="20% - Accent1 3 2 5 2 2" xfId="1223"/>
    <cellStyle name="20% - Accent1 3 2 5 2 2 2" xfId="1224"/>
    <cellStyle name="20% - Accent1 3 2 5 2 2 3" xfId="50167"/>
    <cellStyle name="20% - Accent1 3 2 5 2 3" xfId="1225"/>
    <cellStyle name="20% - Accent1 3 2 5 2 4" xfId="1226"/>
    <cellStyle name="20% - Accent1 3 2 5 3" xfId="1227"/>
    <cellStyle name="20% - Accent1 3 2 5 3 2" xfId="1228"/>
    <cellStyle name="20% - Accent1 3 2 5 3 3" xfId="50168"/>
    <cellStyle name="20% - Accent1 3 2 5 4" xfId="1229"/>
    <cellStyle name="20% - Accent1 3 2 5 5" xfId="1230"/>
    <cellStyle name="20% - Accent1 3 2 6" xfId="1231"/>
    <cellStyle name="20% - Accent1 3 2 6 2" xfId="1232"/>
    <cellStyle name="20% - Accent1 3 2 6 2 2" xfId="1233"/>
    <cellStyle name="20% - Accent1 3 2 6 2 3" xfId="50169"/>
    <cellStyle name="20% - Accent1 3 2 6 3" xfId="1234"/>
    <cellStyle name="20% - Accent1 3 2 6 4" xfId="1235"/>
    <cellStyle name="20% - Accent1 3 2 7" xfId="1236"/>
    <cellStyle name="20% - Accent1 3 2 7 2" xfId="1237"/>
    <cellStyle name="20% - Accent1 3 2 7 2 2" xfId="1238"/>
    <cellStyle name="20% - Accent1 3 2 7 2 3" xfId="50170"/>
    <cellStyle name="20% - Accent1 3 2 7 3" xfId="1239"/>
    <cellStyle name="20% - Accent1 3 2 7 4" xfId="1240"/>
    <cellStyle name="20% - Accent1 3 2 8" xfId="1241"/>
    <cellStyle name="20% - Accent1 3 2 8 2" xfId="1242"/>
    <cellStyle name="20% - Accent1 3 2 8 3" xfId="50171"/>
    <cellStyle name="20% - Accent1 3 2 9" xfId="1243"/>
    <cellStyle name="20% - Accent1 3 3" xfId="1244"/>
    <cellStyle name="20% - Accent1 3 3 10" xfId="60535"/>
    <cellStyle name="20% - Accent1 3 3 2" xfId="1245"/>
    <cellStyle name="20% - Accent1 3 3 2 2" xfId="1246"/>
    <cellStyle name="20% - Accent1 3 3 2 2 2" xfId="1247"/>
    <cellStyle name="20% - Accent1 3 3 2 2 2 2" xfId="1248"/>
    <cellStyle name="20% - Accent1 3 3 2 2 2 2 2" xfId="1249"/>
    <cellStyle name="20% - Accent1 3 3 2 2 2 2 3" xfId="50172"/>
    <cellStyle name="20% - Accent1 3 3 2 2 2 3" xfId="1250"/>
    <cellStyle name="20% - Accent1 3 3 2 2 2 4" xfId="1251"/>
    <cellStyle name="20% - Accent1 3 3 2 2 3" xfId="1252"/>
    <cellStyle name="20% - Accent1 3 3 2 2 3 2" xfId="1253"/>
    <cellStyle name="20% - Accent1 3 3 2 2 3 2 2" xfId="1254"/>
    <cellStyle name="20% - Accent1 3 3 2 2 3 2 3" xfId="50173"/>
    <cellStyle name="20% - Accent1 3 3 2 2 3 3" xfId="1255"/>
    <cellStyle name="20% - Accent1 3 3 2 2 3 4" xfId="1256"/>
    <cellStyle name="20% - Accent1 3 3 2 2 4" xfId="1257"/>
    <cellStyle name="20% - Accent1 3 3 2 2 4 2" xfId="1258"/>
    <cellStyle name="20% - Accent1 3 3 2 2 4 3" xfId="50174"/>
    <cellStyle name="20% - Accent1 3 3 2 2 5" xfId="1259"/>
    <cellStyle name="20% - Accent1 3 3 2 2 6" xfId="1260"/>
    <cellStyle name="20% - Accent1 3 3 2 3" xfId="1261"/>
    <cellStyle name="20% - Accent1 3 3 2 3 2" xfId="1262"/>
    <cellStyle name="20% - Accent1 3 3 2 3 2 2" xfId="1263"/>
    <cellStyle name="20% - Accent1 3 3 2 3 2 3" xfId="50175"/>
    <cellStyle name="20% - Accent1 3 3 2 3 3" xfId="1264"/>
    <cellStyle name="20% - Accent1 3 3 2 3 4" xfId="1265"/>
    <cellStyle name="20% - Accent1 3 3 2 4" xfId="1266"/>
    <cellStyle name="20% - Accent1 3 3 2 4 2" xfId="1267"/>
    <cellStyle name="20% - Accent1 3 3 2 4 2 2" xfId="1268"/>
    <cellStyle name="20% - Accent1 3 3 2 4 2 3" xfId="50176"/>
    <cellStyle name="20% - Accent1 3 3 2 4 3" xfId="1269"/>
    <cellStyle name="20% - Accent1 3 3 2 4 4" xfId="1270"/>
    <cellStyle name="20% - Accent1 3 3 2 5" xfId="1271"/>
    <cellStyle name="20% - Accent1 3 3 2 5 2" xfId="1272"/>
    <cellStyle name="20% - Accent1 3 3 2 5 3" xfId="50177"/>
    <cellStyle name="20% - Accent1 3 3 2 6" xfId="1273"/>
    <cellStyle name="20% - Accent1 3 3 2 7" xfId="1274"/>
    <cellStyle name="20% - Accent1 3 3 3" xfId="1275"/>
    <cellStyle name="20% - Accent1 3 3 3 2" xfId="1276"/>
    <cellStyle name="20% - Accent1 3 3 3 2 2" xfId="1277"/>
    <cellStyle name="20% - Accent1 3 3 3 2 2 2" xfId="1278"/>
    <cellStyle name="20% - Accent1 3 3 3 2 2 3" xfId="50178"/>
    <cellStyle name="20% - Accent1 3 3 3 2 3" xfId="1279"/>
    <cellStyle name="20% - Accent1 3 3 3 2 4" xfId="1280"/>
    <cellStyle name="20% - Accent1 3 3 3 3" xfId="1281"/>
    <cellStyle name="20% - Accent1 3 3 3 3 2" xfId="1282"/>
    <cellStyle name="20% - Accent1 3 3 3 3 2 2" xfId="1283"/>
    <cellStyle name="20% - Accent1 3 3 3 3 2 3" xfId="50179"/>
    <cellStyle name="20% - Accent1 3 3 3 3 3" xfId="1284"/>
    <cellStyle name="20% - Accent1 3 3 3 3 4" xfId="1285"/>
    <cellStyle name="20% - Accent1 3 3 3 4" xfId="1286"/>
    <cellStyle name="20% - Accent1 3 3 3 4 2" xfId="1287"/>
    <cellStyle name="20% - Accent1 3 3 3 4 3" xfId="50180"/>
    <cellStyle name="20% - Accent1 3 3 3 5" xfId="1288"/>
    <cellStyle name="20% - Accent1 3 3 3 6" xfId="1289"/>
    <cellStyle name="20% - Accent1 3 3 4" xfId="1290"/>
    <cellStyle name="20% - Accent1 3 3 4 2" xfId="1291"/>
    <cellStyle name="20% - Accent1 3 3 4 2 2" xfId="1292"/>
    <cellStyle name="20% - Accent1 3 3 4 2 2 2" xfId="1293"/>
    <cellStyle name="20% - Accent1 3 3 4 2 2 3" xfId="50181"/>
    <cellStyle name="20% - Accent1 3 3 4 2 3" xfId="1294"/>
    <cellStyle name="20% - Accent1 3 3 4 2 4" xfId="1295"/>
    <cellStyle name="20% - Accent1 3 3 4 3" xfId="1296"/>
    <cellStyle name="20% - Accent1 3 3 4 3 2" xfId="1297"/>
    <cellStyle name="20% - Accent1 3 3 4 3 3" xfId="50182"/>
    <cellStyle name="20% - Accent1 3 3 4 4" xfId="1298"/>
    <cellStyle name="20% - Accent1 3 3 4 5" xfId="1299"/>
    <cellStyle name="20% - Accent1 3 3 5" xfId="1300"/>
    <cellStyle name="20% - Accent1 3 3 5 2" xfId="1301"/>
    <cellStyle name="20% - Accent1 3 3 5 2 2" xfId="1302"/>
    <cellStyle name="20% - Accent1 3 3 5 2 3" xfId="50183"/>
    <cellStyle name="20% - Accent1 3 3 5 3" xfId="1303"/>
    <cellStyle name="20% - Accent1 3 3 5 4" xfId="1304"/>
    <cellStyle name="20% - Accent1 3 3 6" xfId="1305"/>
    <cellStyle name="20% - Accent1 3 3 6 2" xfId="1306"/>
    <cellStyle name="20% - Accent1 3 3 6 2 2" xfId="1307"/>
    <cellStyle name="20% - Accent1 3 3 6 2 3" xfId="50184"/>
    <cellStyle name="20% - Accent1 3 3 6 3" xfId="1308"/>
    <cellStyle name="20% - Accent1 3 3 6 4" xfId="1309"/>
    <cellStyle name="20% - Accent1 3 3 7" xfId="1310"/>
    <cellStyle name="20% - Accent1 3 3 7 2" xfId="1311"/>
    <cellStyle name="20% - Accent1 3 3 7 3" xfId="50185"/>
    <cellStyle name="20% - Accent1 3 3 8" xfId="1312"/>
    <cellStyle name="20% - Accent1 3 3 9" xfId="1313"/>
    <cellStyle name="20% - Accent1 3 4" xfId="1314"/>
    <cellStyle name="20% - Accent1 3 4 2" xfId="1315"/>
    <cellStyle name="20% - Accent1 3 4 2 2" xfId="1316"/>
    <cellStyle name="20% - Accent1 3 4 2 2 2" xfId="1317"/>
    <cellStyle name="20% - Accent1 3 4 2 2 2 2" xfId="1318"/>
    <cellStyle name="20% - Accent1 3 4 2 2 2 3" xfId="50186"/>
    <cellStyle name="20% - Accent1 3 4 2 2 3" xfId="1319"/>
    <cellStyle name="20% - Accent1 3 4 2 2 4" xfId="1320"/>
    <cellStyle name="20% - Accent1 3 4 2 3" xfId="1321"/>
    <cellStyle name="20% - Accent1 3 4 2 3 2" xfId="1322"/>
    <cellStyle name="20% - Accent1 3 4 2 3 2 2" xfId="1323"/>
    <cellStyle name="20% - Accent1 3 4 2 3 2 3" xfId="50187"/>
    <cellStyle name="20% - Accent1 3 4 2 3 3" xfId="1324"/>
    <cellStyle name="20% - Accent1 3 4 2 3 4" xfId="1325"/>
    <cellStyle name="20% - Accent1 3 4 2 4" xfId="1326"/>
    <cellStyle name="20% - Accent1 3 4 2 4 2" xfId="1327"/>
    <cellStyle name="20% - Accent1 3 4 2 4 3" xfId="50188"/>
    <cellStyle name="20% - Accent1 3 4 2 5" xfId="1328"/>
    <cellStyle name="20% - Accent1 3 4 2 6" xfId="1329"/>
    <cellStyle name="20% - Accent1 3 4 3" xfId="1330"/>
    <cellStyle name="20% - Accent1 3 4 3 2" xfId="1331"/>
    <cellStyle name="20% - Accent1 3 4 3 2 2" xfId="1332"/>
    <cellStyle name="20% - Accent1 3 4 3 2 3" xfId="50189"/>
    <cellStyle name="20% - Accent1 3 4 3 3" xfId="1333"/>
    <cellStyle name="20% - Accent1 3 4 3 4" xfId="1334"/>
    <cellStyle name="20% - Accent1 3 4 4" xfId="1335"/>
    <cellStyle name="20% - Accent1 3 4 4 2" xfId="1336"/>
    <cellStyle name="20% - Accent1 3 4 4 2 2" xfId="1337"/>
    <cellStyle name="20% - Accent1 3 4 4 2 3" xfId="50190"/>
    <cellStyle name="20% - Accent1 3 4 4 3" xfId="1338"/>
    <cellStyle name="20% - Accent1 3 4 4 4" xfId="1339"/>
    <cellStyle name="20% - Accent1 3 4 5" xfId="1340"/>
    <cellStyle name="20% - Accent1 3 4 5 2" xfId="1341"/>
    <cellStyle name="20% - Accent1 3 4 5 3" xfId="50191"/>
    <cellStyle name="20% - Accent1 3 4 6" xfId="1342"/>
    <cellStyle name="20% - Accent1 3 4 7" xfId="1343"/>
    <cellStyle name="20% - Accent1 3 5" xfId="1344"/>
    <cellStyle name="20% - Accent1 3 5 2" xfId="1345"/>
    <cellStyle name="20% - Accent1 3 5 2 2" xfId="1346"/>
    <cellStyle name="20% - Accent1 3 5 2 2 2" xfId="1347"/>
    <cellStyle name="20% - Accent1 3 5 2 2 3" xfId="50192"/>
    <cellStyle name="20% - Accent1 3 5 2 3" xfId="1348"/>
    <cellStyle name="20% - Accent1 3 5 2 4" xfId="1349"/>
    <cellStyle name="20% - Accent1 3 5 3" xfId="1350"/>
    <cellStyle name="20% - Accent1 3 5 3 2" xfId="1351"/>
    <cellStyle name="20% - Accent1 3 5 3 2 2" xfId="1352"/>
    <cellStyle name="20% - Accent1 3 5 3 2 3" xfId="50193"/>
    <cellStyle name="20% - Accent1 3 5 3 3" xfId="1353"/>
    <cellStyle name="20% - Accent1 3 5 3 4" xfId="1354"/>
    <cellStyle name="20% - Accent1 3 5 4" xfId="1355"/>
    <cellStyle name="20% - Accent1 3 5 4 2" xfId="1356"/>
    <cellStyle name="20% - Accent1 3 5 4 3" xfId="50194"/>
    <cellStyle name="20% - Accent1 3 5 5" xfId="1357"/>
    <cellStyle name="20% - Accent1 3 5 6" xfId="1358"/>
    <cellStyle name="20% - Accent1 3 6" xfId="1359"/>
    <cellStyle name="20% - Accent1 3 6 2" xfId="1360"/>
    <cellStyle name="20% - Accent1 3 6 2 2" xfId="1361"/>
    <cellStyle name="20% - Accent1 3 6 2 2 2" xfId="1362"/>
    <cellStyle name="20% - Accent1 3 6 2 2 3" xfId="50195"/>
    <cellStyle name="20% - Accent1 3 6 2 3" xfId="1363"/>
    <cellStyle name="20% - Accent1 3 6 2 4" xfId="1364"/>
    <cellStyle name="20% - Accent1 3 6 3" xfId="1365"/>
    <cellStyle name="20% - Accent1 3 6 3 2" xfId="1366"/>
    <cellStyle name="20% - Accent1 3 6 3 3" xfId="50196"/>
    <cellStyle name="20% - Accent1 3 6 4" xfId="1367"/>
    <cellStyle name="20% - Accent1 3 6 5" xfId="1368"/>
    <cellStyle name="20% - Accent1 3 7" xfId="1369"/>
    <cellStyle name="20% - Accent1 3 7 2" xfId="1370"/>
    <cellStyle name="20% - Accent1 3 7 2 2" xfId="1371"/>
    <cellStyle name="20% - Accent1 3 7 2 3" xfId="50197"/>
    <cellStyle name="20% - Accent1 3 7 3" xfId="1372"/>
    <cellStyle name="20% - Accent1 3 7 4" xfId="1373"/>
    <cellStyle name="20% - Accent1 3 8" xfId="1374"/>
    <cellStyle name="20% - Accent1 3 8 2" xfId="1375"/>
    <cellStyle name="20% - Accent1 3 8 2 2" xfId="1376"/>
    <cellStyle name="20% - Accent1 3 8 2 3" xfId="50198"/>
    <cellStyle name="20% - Accent1 3 8 3" xfId="1377"/>
    <cellStyle name="20% - Accent1 3 8 4" xfId="1378"/>
    <cellStyle name="20% - Accent1 3 9" xfId="1379"/>
    <cellStyle name="20% - Accent1 3 9 2" xfId="1380"/>
    <cellStyle name="20% - Accent1 3 9 3" xfId="50199"/>
    <cellStyle name="20% - Accent1 4" xfId="1381"/>
    <cellStyle name="20% - Accent1 4 10" xfId="1382"/>
    <cellStyle name="20% - Accent1 4 11" xfId="1383"/>
    <cellStyle name="20% - Accent1 4 12" xfId="60181"/>
    <cellStyle name="20% - Accent1 4 2" xfId="1384"/>
    <cellStyle name="20% - Accent1 4 2 10" xfId="1385"/>
    <cellStyle name="20% - Accent1 4 2 11" xfId="60364"/>
    <cellStyle name="20% - Accent1 4 2 2" xfId="1386"/>
    <cellStyle name="20% - Accent1 4 2 2 2" xfId="1387"/>
    <cellStyle name="20% - Accent1 4 2 2 2 2" xfId="1388"/>
    <cellStyle name="20% - Accent1 4 2 2 2 2 2" xfId="1389"/>
    <cellStyle name="20% - Accent1 4 2 2 2 2 2 2" xfId="1390"/>
    <cellStyle name="20% - Accent1 4 2 2 2 2 2 2 2" xfId="1391"/>
    <cellStyle name="20% - Accent1 4 2 2 2 2 2 2 3" xfId="50200"/>
    <cellStyle name="20% - Accent1 4 2 2 2 2 2 3" xfId="1392"/>
    <cellStyle name="20% - Accent1 4 2 2 2 2 2 4" xfId="1393"/>
    <cellStyle name="20% - Accent1 4 2 2 2 2 3" xfId="1394"/>
    <cellStyle name="20% - Accent1 4 2 2 2 2 3 2" xfId="1395"/>
    <cellStyle name="20% - Accent1 4 2 2 2 2 3 2 2" xfId="1396"/>
    <cellStyle name="20% - Accent1 4 2 2 2 2 3 2 3" xfId="50201"/>
    <cellStyle name="20% - Accent1 4 2 2 2 2 3 3" xfId="1397"/>
    <cellStyle name="20% - Accent1 4 2 2 2 2 3 4" xfId="1398"/>
    <cellStyle name="20% - Accent1 4 2 2 2 2 4" xfId="1399"/>
    <cellStyle name="20% - Accent1 4 2 2 2 2 4 2" xfId="1400"/>
    <cellStyle name="20% - Accent1 4 2 2 2 2 4 3" xfId="50202"/>
    <cellStyle name="20% - Accent1 4 2 2 2 2 5" xfId="1401"/>
    <cellStyle name="20% - Accent1 4 2 2 2 2 6" xfId="1402"/>
    <cellStyle name="20% - Accent1 4 2 2 2 3" xfId="1403"/>
    <cellStyle name="20% - Accent1 4 2 2 2 3 2" xfId="1404"/>
    <cellStyle name="20% - Accent1 4 2 2 2 3 2 2" xfId="1405"/>
    <cellStyle name="20% - Accent1 4 2 2 2 3 2 3" xfId="50203"/>
    <cellStyle name="20% - Accent1 4 2 2 2 3 3" xfId="1406"/>
    <cellStyle name="20% - Accent1 4 2 2 2 3 4" xfId="1407"/>
    <cellStyle name="20% - Accent1 4 2 2 2 4" xfId="1408"/>
    <cellStyle name="20% - Accent1 4 2 2 2 4 2" xfId="1409"/>
    <cellStyle name="20% - Accent1 4 2 2 2 4 2 2" xfId="1410"/>
    <cellStyle name="20% - Accent1 4 2 2 2 4 2 3" xfId="50204"/>
    <cellStyle name="20% - Accent1 4 2 2 2 4 3" xfId="1411"/>
    <cellStyle name="20% - Accent1 4 2 2 2 4 4" xfId="1412"/>
    <cellStyle name="20% - Accent1 4 2 2 2 5" xfId="1413"/>
    <cellStyle name="20% - Accent1 4 2 2 2 5 2" xfId="1414"/>
    <cellStyle name="20% - Accent1 4 2 2 2 5 3" xfId="50205"/>
    <cellStyle name="20% - Accent1 4 2 2 2 6" xfId="1415"/>
    <cellStyle name="20% - Accent1 4 2 2 2 7" xfId="1416"/>
    <cellStyle name="20% - Accent1 4 2 2 3" xfId="1417"/>
    <cellStyle name="20% - Accent1 4 2 2 3 2" xfId="1418"/>
    <cellStyle name="20% - Accent1 4 2 2 3 2 2" xfId="1419"/>
    <cellStyle name="20% - Accent1 4 2 2 3 2 2 2" xfId="1420"/>
    <cellStyle name="20% - Accent1 4 2 2 3 2 2 3" xfId="50206"/>
    <cellStyle name="20% - Accent1 4 2 2 3 2 3" xfId="1421"/>
    <cellStyle name="20% - Accent1 4 2 2 3 2 4" xfId="1422"/>
    <cellStyle name="20% - Accent1 4 2 2 3 3" xfId="1423"/>
    <cellStyle name="20% - Accent1 4 2 2 3 3 2" xfId="1424"/>
    <cellStyle name="20% - Accent1 4 2 2 3 3 2 2" xfId="1425"/>
    <cellStyle name="20% - Accent1 4 2 2 3 3 2 3" xfId="50207"/>
    <cellStyle name="20% - Accent1 4 2 2 3 3 3" xfId="1426"/>
    <cellStyle name="20% - Accent1 4 2 2 3 3 4" xfId="1427"/>
    <cellStyle name="20% - Accent1 4 2 2 3 4" xfId="1428"/>
    <cellStyle name="20% - Accent1 4 2 2 3 4 2" xfId="1429"/>
    <cellStyle name="20% - Accent1 4 2 2 3 4 3" xfId="50208"/>
    <cellStyle name="20% - Accent1 4 2 2 3 5" xfId="1430"/>
    <cellStyle name="20% - Accent1 4 2 2 3 6" xfId="1431"/>
    <cellStyle name="20% - Accent1 4 2 2 4" xfId="1432"/>
    <cellStyle name="20% - Accent1 4 2 2 4 2" xfId="1433"/>
    <cellStyle name="20% - Accent1 4 2 2 4 2 2" xfId="1434"/>
    <cellStyle name="20% - Accent1 4 2 2 4 2 3" xfId="50209"/>
    <cellStyle name="20% - Accent1 4 2 2 4 3" xfId="1435"/>
    <cellStyle name="20% - Accent1 4 2 2 4 4" xfId="1436"/>
    <cellStyle name="20% - Accent1 4 2 2 5" xfId="1437"/>
    <cellStyle name="20% - Accent1 4 2 2 5 2" xfId="1438"/>
    <cellStyle name="20% - Accent1 4 2 2 5 2 2" xfId="1439"/>
    <cellStyle name="20% - Accent1 4 2 2 5 2 3" xfId="50210"/>
    <cellStyle name="20% - Accent1 4 2 2 5 3" xfId="1440"/>
    <cellStyle name="20% - Accent1 4 2 2 5 4" xfId="1441"/>
    <cellStyle name="20% - Accent1 4 2 2 6" xfId="1442"/>
    <cellStyle name="20% - Accent1 4 2 2 6 2" xfId="1443"/>
    <cellStyle name="20% - Accent1 4 2 2 6 3" xfId="50211"/>
    <cellStyle name="20% - Accent1 4 2 2 7" xfId="1444"/>
    <cellStyle name="20% - Accent1 4 2 2 8" xfId="1445"/>
    <cellStyle name="20% - Accent1 4 2 2 9" xfId="60732"/>
    <cellStyle name="20% - Accent1 4 2 3" xfId="1446"/>
    <cellStyle name="20% - Accent1 4 2 3 2" xfId="1447"/>
    <cellStyle name="20% - Accent1 4 2 3 2 2" xfId="1448"/>
    <cellStyle name="20% - Accent1 4 2 3 2 2 2" xfId="1449"/>
    <cellStyle name="20% - Accent1 4 2 3 2 2 2 2" xfId="1450"/>
    <cellStyle name="20% - Accent1 4 2 3 2 2 2 3" xfId="50212"/>
    <cellStyle name="20% - Accent1 4 2 3 2 2 3" xfId="1451"/>
    <cellStyle name="20% - Accent1 4 2 3 2 2 4" xfId="1452"/>
    <cellStyle name="20% - Accent1 4 2 3 2 3" xfId="1453"/>
    <cellStyle name="20% - Accent1 4 2 3 2 3 2" xfId="1454"/>
    <cellStyle name="20% - Accent1 4 2 3 2 3 2 2" xfId="1455"/>
    <cellStyle name="20% - Accent1 4 2 3 2 3 2 3" xfId="50213"/>
    <cellStyle name="20% - Accent1 4 2 3 2 3 3" xfId="1456"/>
    <cellStyle name="20% - Accent1 4 2 3 2 3 4" xfId="1457"/>
    <cellStyle name="20% - Accent1 4 2 3 2 4" xfId="1458"/>
    <cellStyle name="20% - Accent1 4 2 3 2 4 2" xfId="1459"/>
    <cellStyle name="20% - Accent1 4 2 3 2 4 3" xfId="50214"/>
    <cellStyle name="20% - Accent1 4 2 3 2 5" xfId="1460"/>
    <cellStyle name="20% - Accent1 4 2 3 2 6" xfId="1461"/>
    <cellStyle name="20% - Accent1 4 2 3 3" xfId="1462"/>
    <cellStyle name="20% - Accent1 4 2 3 3 2" xfId="1463"/>
    <cellStyle name="20% - Accent1 4 2 3 3 2 2" xfId="1464"/>
    <cellStyle name="20% - Accent1 4 2 3 3 2 3" xfId="50215"/>
    <cellStyle name="20% - Accent1 4 2 3 3 3" xfId="1465"/>
    <cellStyle name="20% - Accent1 4 2 3 3 4" xfId="1466"/>
    <cellStyle name="20% - Accent1 4 2 3 4" xfId="1467"/>
    <cellStyle name="20% - Accent1 4 2 3 4 2" xfId="1468"/>
    <cellStyle name="20% - Accent1 4 2 3 4 2 2" xfId="1469"/>
    <cellStyle name="20% - Accent1 4 2 3 4 2 3" xfId="50216"/>
    <cellStyle name="20% - Accent1 4 2 3 4 3" xfId="1470"/>
    <cellStyle name="20% - Accent1 4 2 3 4 4" xfId="1471"/>
    <cellStyle name="20% - Accent1 4 2 3 5" xfId="1472"/>
    <cellStyle name="20% - Accent1 4 2 3 5 2" xfId="1473"/>
    <cellStyle name="20% - Accent1 4 2 3 5 3" xfId="50217"/>
    <cellStyle name="20% - Accent1 4 2 3 6" xfId="1474"/>
    <cellStyle name="20% - Accent1 4 2 3 7" xfId="1475"/>
    <cellStyle name="20% - Accent1 4 2 4" xfId="1476"/>
    <cellStyle name="20% - Accent1 4 2 4 2" xfId="1477"/>
    <cellStyle name="20% - Accent1 4 2 4 2 2" xfId="1478"/>
    <cellStyle name="20% - Accent1 4 2 4 2 2 2" xfId="1479"/>
    <cellStyle name="20% - Accent1 4 2 4 2 2 3" xfId="50218"/>
    <cellStyle name="20% - Accent1 4 2 4 2 3" xfId="1480"/>
    <cellStyle name="20% - Accent1 4 2 4 2 4" xfId="1481"/>
    <cellStyle name="20% - Accent1 4 2 4 3" xfId="1482"/>
    <cellStyle name="20% - Accent1 4 2 4 3 2" xfId="1483"/>
    <cellStyle name="20% - Accent1 4 2 4 3 2 2" xfId="1484"/>
    <cellStyle name="20% - Accent1 4 2 4 3 2 3" xfId="50219"/>
    <cellStyle name="20% - Accent1 4 2 4 3 3" xfId="1485"/>
    <cellStyle name="20% - Accent1 4 2 4 3 4" xfId="1486"/>
    <cellStyle name="20% - Accent1 4 2 4 4" xfId="1487"/>
    <cellStyle name="20% - Accent1 4 2 4 4 2" xfId="1488"/>
    <cellStyle name="20% - Accent1 4 2 4 4 3" xfId="50220"/>
    <cellStyle name="20% - Accent1 4 2 4 5" xfId="1489"/>
    <cellStyle name="20% - Accent1 4 2 4 6" xfId="1490"/>
    <cellStyle name="20% - Accent1 4 2 5" xfId="1491"/>
    <cellStyle name="20% - Accent1 4 2 5 2" xfId="1492"/>
    <cellStyle name="20% - Accent1 4 2 5 2 2" xfId="1493"/>
    <cellStyle name="20% - Accent1 4 2 5 2 2 2" xfId="1494"/>
    <cellStyle name="20% - Accent1 4 2 5 2 2 3" xfId="50221"/>
    <cellStyle name="20% - Accent1 4 2 5 2 3" xfId="1495"/>
    <cellStyle name="20% - Accent1 4 2 5 2 4" xfId="1496"/>
    <cellStyle name="20% - Accent1 4 2 5 3" xfId="1497"/>
    <cellStyle name="20% - Accent1 4 2 5 3 2" xfId="1498"/>
    <cellStyle name="20% - Accent1 4 2 5 3 3" xfId="50222"/>
    <cellStyle name="20% - Accent1 4 2 5 4" xfId="1499"/>
    <cellStyle name="20% - Accent1 4 2 5 5" xfId="1500"/>
    <cellStyle name="20% - Accent1 4 2 6" xfId="1501"/>
    <cellStyle name="20% - Accent1 4 2 6 2" xfId="1502"/>
    <cellStyle name="20% - Accent1 4 2 6 2 2" xfId="1503"/>
    <cellStyle name="20% - Accent1 4 2 6 2 3" xfId="50223"/>
    <cellStyle name="20% - Accent1 4 2 6 3" xfId="1504"/>
    <cellStyle name="20% - Accent1 4 2 6 4" xfId="1505"/>
    <cellStyle name="20% - Accent1 4 2 7" xfId="1506"/>
    <cellStyle name="20% - Accent1 4 2 7 2" xfId="1507"/>
    <cellStyle name="20% - Accent1 4 2 7 2 2" xfId="1508"/>
    <cellStyle name="20% - Accent1 4 2 7 2 3" xfId="50224"/>
    <cellStyle name="20% - Accent1 4 2 7 3" xfId="1509"/>
    <cellStyle name="20% - Accent1 4 2 7 4" xfId="1510"/>
    <cellStyle name="20% - Accent1 4 2 8" xfId="1511"/>
    <cellStyle name="20% - Accent1 4 2 8 2" xfId="1512"/>
    <cellStyle name="20% - Accent1 4 2 8 3" xfId="50225"/>
    <cellStyle name="20% - Accent1 4 2 9" xfId="1513"/>
    <cellStyle name="20% - Accent1 4 3" xfId="1514"/>
    <cellStyle name="20% - Accent1 4 3 2" xfId="1515"/>
    <cellStyle name="20% - Accent1 4 3 2 2" xfId="1516"/>
    <cellStyle name="20% - Accent1 4 3 2 2 2" xfId="1517"/>
    <cellStyle name="20% - Accent1 4 3 2 2 2 2" xfId="1518"/>
    <cellStyle name="20% - Accent1 4 3 2 2 2 2 2" xfId="1519"/>
    <cellStyle name="20% - Accent1 4 3 2 2 2 2 3" xfId="50226"/>
    <cellStyle name="20% - Accent1 4 3 2 2 2 3" xfId="1520"/>
    <cellStyle name="20% - Accent1 4 3 2 2 2 4" xfId="1521"/>
    <cellStyle name="20% - Accent1 4 3 2 2 3" xfId="1522"/>
    <cellStyle name="20% - Accent1 4 3 2 2 3 2" xfId="1523"/>
    <cellStyle name="20% - Accent1 4 3 2 2 3 2 2" xfId="1524"/>
    <cellStyle name="20% - Accent1 4 3 2 2 3 2 3" xfId="50227"/>
    <cellStyle name="20% - Accent1 4 3 2 2 3 3" xfId="1525"/>
    <cellStyle name="20% - Accent1 4 3 2 2 3 4" xfId="1526"/>
    <cellStyle name="20% - Accent1 4 3 2 2 4" xfId="1527"/>
    <cellStyle name="20% - Accent1 4 3 2 2 4 2" xfId="1528"/>
    <cellStyle name="20% - Accent1 4 3 2 2 4 3" xfId="50228"/>
    <cellStyle name="20% - Accent1 4 3 2 2 5" xfId="1529"/>
    <cellStyle name="20% - Accent1 4 3 2 2 6" xfId="1530"/>
    <cellStyle name="20% - Accent1 4 3 2 3" xfId="1531"/>
    <cellStyle name="20% - Accent1 4 3 2 3 2" xfId="1532"/>
    <cellStyle name="20% - Accent1 4 3 2 3 2 2" xfId="1533"/>
    <cellStyle name="20% - Accent1 4 3 2 3 2 3" xfId="50229"/>
    <cellStyle name="20% - Accent1 4 3 2 3 3" xfId="1534"/>
    <cellStyle name="20% - Accent1 4 3 2 3 4" xfId="1535"/>
    <cellStyle name="20% - Accent1 4 3 2 4" xfId="1536"/>
    <cellStyle name="20% - Accent1 4 3 2 4 2" xfId="1537"/>
    <cellStyle name="20% - Accent1 4 3 2 4 2 2" xfId="1538"/>
    <cellStyle name="20% - Accent1 4 3 2 4 2 3" xfId="50230"/>
    <cellStyle name="20% - Accent1 4 3 2 4 3" xfId="1539"/>
    <cellStyle name="20% - Accent1 4 3 2 4 4" xfId="1540"/>
    <cellStyle name="20% - Accent1 4 3 2 5" xfId="1541"/>
    <cellStyle name="20% - Accent1 4 3 2 5 2" xfId="1542"/>
    <cellStyle name="20% - Accent1 4 3 2 5 3" xfId="50231"/>
    <cellStyle name="20% - Accent1 4 3 2 6" xfId="1543"/>
    <cellStyle name="20% - Accent1 4 3 2 7" xfId="1544"/>
    <cellStyle name="20% - Accent1 4 3 3" xfId="1545"/>
    <cellStyle name="20% - Accent1 4 3 3 2" xfId="1546"/>
    <cellStyle name="20% - Accent1 4 3 3 2 2" xfId="1547"/>
    <cellStyle name="20% - Accent1 4 3 3 2 2 2" xfId="1548"/>
    <cellStyle name="20% - Accent1 4 3 3 2 2 3" xfId="50232"/>
    <cellStyle name="20% - Accent1 4 3 3 2 3" xfId="1549"/>
    <cellStyle name="20% - Accent1 4 3 3 2 4" xfId="1550"/>
    <cellStyle name="20% - Accent1 4 3 3 3" xfId="1551"/>
    <cellStyle name="20% - Accent1 4 3 3 3 2" xfId="1552"/>
    <cellStyle name="20% - Accent1 4 3 3 3 2 2" xfId="1553"/>
    <cellStyle name="20% - Accent1 4 3 3 3 2 3" xfId="50233"/>
    <cellStyle name="20% - Accent1 4 3 3 3 3" xfId="1554"/>
    <cellStyle name="20% - Accent1 4 3 3 3 4" xfId="1555"/>
    <cellStyle name="20% - Accent1 4 3 3 4" xfId="1556"/>
    <cellStyle name="20% - Accent1 4 3 3 4 2" xfId="1557"/>
    <cellStyle name="20% - Accent1 4 3 3 4 3" xfId="50234"/>
    <cellStyle name="20% - Accent1 4 3 3 5" xfId="1558"/>
    <cellStyle name="20% - Accent1 4 3 3 6" xfId="1559"/>
    <cellStyle name="20% - Accent1 4 3 4" xfId="1560"/>
    <cellStyle name="20% - Accent1 4 3 4 2" xfId="1561"/>
    <cellStyle name="20% - Accent1 4 3 4 2 2" xfId="1562"/>
    <cellStyle name="20% - Accent1 4 3 4 2 3" xfId="50235"/>
    <cellStyle name="20% - Accent1 4 3 4 3" xfId="1563"/>
    <cellStyle name="20% - Accent1 4 3 4 4" xfId="1564"/>
    <cellStyle name="20% - Accent1 4 3 5" xfId="1565"/>
    <cellStyle name="20% - Accent1 4 3 5 2" xfId="1566"/>
    <cellStyle name="20% - Accent1 4 3 5 2 2" xfId="1567"/>
    <cellStyle name="20% - Accent1 4 3 5 2 3" xfId="50236"/>
    <cellStyle name="20% - Accent1 4 3 5 3" xfId="1568"/>
    <cellStyle name="20% - Accent1 4 3 5 4" xfId="1569"/>
    <cellStyle name="20% - Accent1 4 3 6" xfId="1570"/>
    <cellStyle name="20% - Accent1 4 3 6 2" xfId="1571"/>
    <cellStyle name="20% - Accent1 4 3 6 3" xfId="50237"/>
    <cellStyle name="20% - Accent1 4 3 7" xfId="1572"/>
    <cellStyle name="20% - Accent1 4 3 8" xfId="1573"/>
    <cellStyle name="20% - Accent1 4 3 9" xfId="60549"/>
    <cellStyle name="20% - Accent1 4 4" xfId="1574"/>
    <cellStyle name="20% - Accent1 4 4 2" xfId="1575"/>
    <cellStyle name="20% - Accent1 4 4 2 2" xfId="1576"/>
    <cellStyle name="20% - Accent1 4 4 2 2 2" xfId="1577"/>
    <cellStyle name="20% - Accent1 4 4 2 2 2 2" xfId="1578"/>
    <cellStyle name="20% - Accent1 4 4 2 2 2 3" xfId="50238"/>
    <cellStyle name="20% - Accent1 4 4 2 2 3" xfId="1579"/>
    <cellStyle name="20% - Accent1 4 4 2 2 4" xfId="1580"/>
    <cellStyle name="20% - Accent1 4 4 2 3" xfId="1581"/>
    <cellStyle name="20% - Accent1 4 4 2 3 2" xfId="1582"/>
    <cellStyle name="20% - Accent1 4 4 2 3 2 2" xfId="1583"/>
    <cellStyle name="20% - Accent1 4 4 2 3 2 3" xfId="50239"/>
    <cellStyle name="20% - Accent1 4 4 2 3 3" xfId="1584"/>
    <cellStyle name="20% - Accent1 4 4 2 3 4" xfId="1585"/>
    <cellStyle name="20% - Accent1 4 4 2 4" xfId="1586"/>
    <cellStyle name="20% - Accent1 4 4 2 4 2" xfId="1587"/>
    <cellStyle name="20% - Accent1 4 4 2 4 3" xfId="50240"/>
    <cellStyle name="20% - Accent1 4 4 2 5" xfId="1588"/>
    <cellStyle name="20% - Accent1 4 4 2 6" xfId="1589"/>
    <cellStyle name="20% - Accent1 4 4 3" xfId="1590"/>
    <cellStyle name="20% - Accent1 4 4 3 2" xfId="1591"/>
    <cellStyle name="20% - Accent1 4 4 3 2 2" xfId="1592"/>
    <cellStyle name="20% - Accent1 4 4 3 2 3" xfId="50241"/>
    <cellStyle name="20% - Accent1 4 4 3 3" xfId="1593"/>
    <cellStyle name="20% - Accent1 4 4 3 4" xfId="1594"/>
    <cellStyle name="20% - Accent1 4 4 4" xfId="1595"/>
    <cellStyle name="20% - Accent1 4 4 4 2" xfId="1596"/>
    <cellStyle name="20% - Accent1 4 4 4 2 2" xfId="1597"/>
    <cellStyle name="20% - Accent1 4 4 4 2 3" xfId="50242"/>
    <cellStyle name="20% - Accent1 4 4 4 3" xfId="1598"/>
    <cellStyle name="20% - Accent1 4 4 4 4" xfId="1599"/>
    <cellStyle name="20% - Accent1 4 4 5" xfId="1600"/>
    <cellStyle name="20% - Accent1 4 4 5 2" xfId="1601"/>
    <cellStyle name="20% - Accent1 4 4 5 3" xfId="50243"/>
    <cellStyle name="20% - Accent1 4 4 6" xfId="1602"/>
    <cellStyle name="20% - Accent1 4 4 7" xfId="1603"/>
    <cellStyle name="20% - Accent1 4 5" xfId="1604"/>
    <cellStyle name="20% - Accent1 4 5 2" xfId="1605"/>
    <cellStyle name="20% - Accent1 4 5 2 2" xfId="1606"/>
    <cellStyle name="20% - Accent1 4 5 2 2 2" xfId="1607"/>
    <cellStyle name="20% - Accent1 4 5 2 2 3" xfId="50244"/>
    <cellStyle name="20% - Accent1 4 5 2 3" xfId="1608"/>
    <cellStyle name="20% - Accent1 4 5 2 4" xfId="1609"/>
    <cellStyle name="20% - Accent1 4 5 3" xfId="1610"/>
    <cellStyle name="20% - Accent1 4 5 3 2" xfId="1611"/>
    <cellStyle name="20% - Accent1 4 5 3 2 2" xfId="1612"/>
    <cellStyle name="20% - Accent1 4 5 3 2 3" xfId="50245"/>
    <cellStyle name="20% - Accent1 4 5 3 3" xfId="1613"/>
    <cellStyle name="20% - Accent1 4 5 3 4" xfId="1614"/>
    <cellStyle name="20% - Accent1 4 5 4" xfId="1615"/>
    <cellStyle name="20% - Accent1 4 5 4 2" xfId="1616"/>
    <cellStyle name="20% - Accent1 4 5 4 3" xfId="50246"/>
    <cellStyle name="20% - Accent1 4 5 5" xfId="1617"/>
    <cellStyle name="20% - Accent1 4 5 6" xfId="1618"/>
    <cellStyle name="20% - Accent1 4 6" xfId="1619"/>
    <cellStyle name="20% - Accent1 4 6 2" xfId="1620"/>
    <cellStyle name="20% - Accent1 4 6 2 2" xfId="1621"/>
    <cellStyle name="20% - Accent1 4 6 2 2 2" xfId="1622"/>
    <cellStyle name="20% - Accent1 4 6 2 2 3" xfId="50247"/>
    <cellStyle name="20% - Accent1 4 6 2 3" xfId="1623"/>
    <cellStyle name="20% - Accent1 4 6 2 4" xfId="1624"/>
    <cellStyle name="20% - Accent1 4 6 3" xfId="1625"/>
    <cellStyle name="20% - Accent1 4 6 3 2" xfId="1626"/>
    <cellStyle name="20% - Accent1 4 6 3 3" xfId="50248"/>
    <cellStyle name="20% - Accent1 4 6 4" xfId="1627"/>
    <cellStyle name="20% - Accent1 4 6 5" xfId="1628"/>
    <cellStyle name="20% - Accent1 4 7" xfId="1629"/>
    <cellStyle name="20% - Accent1 4 7 2" xfId="1630"/>
    <cellStyle name="20% - Accent1 4 7 2 2" xfId="1631"/>
    <cellStyle name="20% - Accent1 4 7 2 3" xfId="50249"/>
    <cellStyle name="20% - Accent1 4 7 3" xfId="1632"/>
    <cellStyle name="20% - Accent1 4 7 4" xfId="1633"/>
    <cellStyle name="20% - Accent1 4 8" xfId="1634"/>
    <cellStyle name="20% - Accent1 4 8 2" xfId="1635"/>
    <cellStyle name="20% - Accent1 4 8 2 2" xfId="1636"/>
    <cellStyle name="20% - Accent1 4 8 2 3" xfId="50250"/>
    <cellStyle name="20% - Accent1 4 8 3" xfId="1637"/>
    <cellStyle name="20% - Accent1 4 8 4" xfId="1638"/>
    <cellStyle name="20% - Accent1 4 9" xfId="1639"/>
    <cellStyle name="20% - Accent1 4 9 2" xfId="1640"/>
    <cellStyle name="20% - Accent1 4 9 3" xfId="50251"/>
    <cellStyle name="20% - Accent1 5" xfId="1641"/>
    <cellStyle name="20% - Accent1 5 10" xfId="1642"/>
    <cellStyle name="20% - Accent1 5 11" xfId="60195"/>
    <cellStyle name="20% - Accent1 5 2" xfId="1643"/>
    <cellStyle name="20% - Accent1 5 2 2" xfId="1644"/>
    <cellStyle name="20% - Accent1 5 2 2 2" xfId="1645"/>
    <cellStyle name="20% - Accent1 5 2 2 2 2" xfId="1646"/>
    <cellStyle name="20% - Accent1 5 2 2 2 2 2" xfId="1647"/>
    <cellStyle name="20% - Accent1 5 2 2 2 2 2 2" xfId="1648"/>
    <cellStyle name="20% - Accent1 5 2 2 2 2 2 3" xfId="50252"/>
    <cellStyle name="20% - Accent1 5 2 2 2 2 3" xfId="1649"/>
    <cellStyle name="20% - Accent1 5 2 2 2 2 4" xfId="1650"/>
    <cellStyle name="20% - Accent1 5 2 2 2 3" xfId="1651"/>
    <cellStyle name="20% - Accent1 5 2 2 2 3 2" xfId="1652"/>
    <cellStyle name="20% - Accent1 5 2 2 2 3 2 2" xfId="1653"/>
    <cellStyle name="20% - Accent1 5 2 2 2 3 2 3" xfId="50253"/>
    <cellStyle name="20% - Accent1 5 2 2 2 3 3" xfId="1654"/>
    <cellStyle name="20% - Accent1 5 2 2 2 3 4" xfId="1655"/>
    <cellStyle name="20% - Accent1 5 2 2 2 4" xfId="1656"/>
    <cellStyle name="20% - Accent1 5 2 2 2 4 2" xfId="1657"/>
    <cellStyle name="20% - Accent1 5 2 2 2 4 3" xfId="50254"/>
    <cellStyle name="20% - Accent1 5 2 2 2 5" xfId="1658"/>
    <cellStyle name="20% - Accent1 5 2 2 2 6" xfId="1659"/>
    <cellStyle name="20% - Accent1 5 2 2 3" xfId="1660"/>
    <cellStyle name="20% - Accent1 5 2 2 3 2" xfId="1661"/>
    <cellStyle name="20% - Accent1 5 2 2 3 2 2" xfId="1662"/>
    <cellStyle name="20% - Accent1 5 2 2 3 2 3" xfId="50255"/>
    <cellStyle name="20% - Accent1 5 2 2 3 3" xfId="1663"/>
    <cellStyle name="20% - Accent1 5 2 2 3 4" xfId="1664"/>
    <cellStyle name="20% - Accent1 5 2 2 4" xfId="1665"/>
    <cellStyle name="20% - Accent1 5 2 2 4 2" xfId="1666"/>
    <cellStyle name="20% - Accent1 5 2 2 4 2 2" xfId="1667"/>
    <cellStyle name="20% - Accent1 5 2 2 4 2 3" xfId="50256"/>
    <cellStyle name="20% - Accent1 5 2 2 4 3" xfId="1668"/>
    <cellStyle name="20% - Accent1 5 2 2 4 4" xfId="1669"/>
    <cellStyle name="20% - Accent1 5 2 2 5" xfId="1670"/>
    <cellStyle name="20% - Accent1 5 2 2 5 2" xfId="1671"/>
    <cellStyle name="20% - Accent1 5 2 2 5 3" xfId="50257"/>
    <cellStyle name="20% - Accent1 5 2 2 6" xfId="1672"/>
    <cellStyle name="20% - Accent1 5 2 2 7" xfId="1673"/>
    <cellStyle name="20% - Accent1 5 2 2 8" xfId="60746"/>
    <cellStyle name="20% - Accent1 5 2 3" xfId="1674"/>
    <cellStyle name="20% - Accent1 5 2 3 2" xfId="1675"/>
    <cellStyle name="20% - Accent1 5 2 3 2 2" xfId="1676"/>
    <cellStyle name="20% - Accent1 5 2 3 2 2 2" xfId="1677"/>
    <cellStyle name="20% - Accent1 5 2 3 2 2 3" xfId="50258"/>
    <cellStyle name="20% - Accent1 5 2 3 2 3" xfId="1678"/>
    <cellStyle name="20% - Accent1 5 2 3 2 4" xfId="1679"/>
    <cellStyle name="20% - Accent1 5 2 3 3" xfId="1680"/>
    <cellStyle name="20% - Accent1 5 2 3 3 2" xfId="1681"/>
    <cellStyle name="20% - Accent1 5 2 3 3 2 2" xfId="1682"/>
    <cellStyle name="20% - Accent1 5 2 3 3 2 3" xfId="50259"/>
    <cellStyle name="20% - Accent1 5 2 3 3 3" xfId="1683"/>
    <cellStyle name="20% - Accent1 5 2 3 3 4" xfId="1684"/>
    <cellStyle name="20% - Accent1 5 2 3 4" xfId="1685"/>
    <cellStyle name="20% - Accent1 5 2 3 4 2" xfId="1686"/>
    <cellStyle name="20% - Accent1 5 2 3 4 3" xfId="50260"/>
    <cellStyle name="20% - Accent1 5 2 3 5" xfId="1687"/>
    <cellStyle name="20% - Accent1 5 2 3 6" xfId="1688"/>
    <cellStyle name="20% - Accent1 5 2 4" xfId="1689"/>
    <cellStyle name="20% - Accent1 5 2 4 2" xfId="1690"/>
    <cellStyle name="20% - Accent1 5 2 4 2 2" xfId="1691"/>
    <cellStyle name="20% - Accent1 5 2 4 2 3" xfId="50261"/>
    <cellStyle name="20% - Accent1 5 2 4 3" xfId="1692"/>
    <cellStyle name="20% - Accent1 5 2 4 4" xfId="1693"/>
    <cellStyle name="20% - Accent1 5 2 5" xfId="1694"/>
    <cellStyle name="20% - Accent1 5 2 5 2" xfId="1695"/>
    <cellStyle name="20% - Accent1 5 2 5 2 2" xfId="1696"/>
    <cellStyle name="20% - Accent1 5 2 5 2 3" xfId="50262"/>
    <cellStyle name="20% - Accent1 5 2 5 3" xfId="1697"/>
    <cellStyle name="20% - Accent1 5 2 5 4" xfId="1698"/>
    <cellStyle name="20% - Accent1 5 2 6" xfId="1699"/>
    <cellStyle name="20% - Accent1 5 2 6 2" xfId="1700"/>
    <cellStyle name="20% - Accent1 5 2 6 3" xfId="50263"/>
    <cellStyle name="20% - Accent1 5 2 7" xfId="1701"/>
    <cellStyle name="20% - Accent1 5 2 8" xfId="1702"/>
    <cellStyle name="20% - Accent1 5 2 9" xfId="60378"/>
    <cellStyle name="20% - Accent1 5 3" xfId="1703"/>
    <cellStyle name="20% - Accent1 5 3 2" xfId="1704"/>
    <cellStyle name="20% - Accent1 5 3 2 2" xfId="1705"/>
    <cellStyle name="20% - Accent1 5 3 2 2 2" xfId="1706"/>
    <cellStyle name="20% - Accent1 5 3 2 2 2 2" xfId="1707"/>
    <cellStyle name="20% - Accent1 5 3 2 2 2 3" xfId="50264"/>
    <cellStyle name="20% - Accent1 5 3 2 2 3" xfId="1708"/>
    <cellStyle name="20% - Accent1 5 3 2 2 4" xfId="1709"/>
    <cellStyle name="20% - Accent1 5 3 2 3" xfId="1710"/>
    <cellStyle name="20% - Accent1 5 3 2 3 2" xfId="1711"/>
    <cellStyle name="20% - Accent1 5 3 2 3 2 2" xfId="1712"/>
    <cellStyle name="20% - Accent1 5 3 2 3 2 3" xfId="50265"/>
    <cellStyle name="20% - Accent1 5 3 2 3 3" xfId="1713"/>
    <cellStyle name="20% - Accent1 5 3 2 3 4" xfId="1714"/>
    <cellStyle name="20% - Accent1 5 3 2 4" xfId="1715"/>
    <cellStyle name="20% - Accent1 5 3 2 4 2" xfId="1716"/>
    <cellStyle name="20% - Accent1 5 3 2 4 3" xfId="50266"/>
    <cellStyle name="20% - Accent1 5 3 2 5" xfId="1717"/>
    <cellStyle name="20% - Accent1 5 3 2 6" xfId="1718"/>
    <cellStyle name="20% - Accent1 5 3 3" xfId="1719"/>
    <cellStyle name="20% - Accent1 5 3 3 2" xfId="1720"/>
    <cellStyle name="20% - Accent1 5 3 3 2 2" xfId="1721"/>
    <cellStyle name="20% - Accent1 5 3 3 2 3" xfId="50267"/>
    <cellStyle name="20% - Accent1 5 3 3 3" xfId="1722"/>
    <cellStyle name="20% - Accent1 5 3 3 4" xfId="1723"/>
    <cellStyle name="20% - Accent1 5 3 4" xfId="1724"/>
    <cellStyle name="20% - Accent1 5 3 4 2" xfId="1725"/>
    <cellStyle name="20% - Accent1 5 3 4 2 2" xfId="1726"/>
    <cellStyle name="20% - Accent1 5 3 4 2 3" xfId="50268"/>
    <cellStyle name="20% - Accent1 5 3 4 3" xfId="1727"/>
    <cellStyle name="20% - Accent1 5 3 4 4" xfId="1728"/>
    <cellStyle name="20% - Accent1 5 3 5" xfId="1729"/>
    <cellStyle name="20% - Accent1 5 3 5 2" xfId="1730"/>
    <cellStyle name="20% - Accent1 5 3 5 3" xfId="50269"/>
    <cellStyle name="20% - Accent1 5 3 6" xfId="1731"/>
    <cellStyle name="20% - Accent1 5 3 7" xfId="1732"/>
    <cellStyle name="20% - Accent1 5 3 8" xfId="60563"/>
    <cellStyle name="20% - Accent1 5 4" xfId="1733"/>
    <cellStyle name="20% - Accent1 5 4 2" xfId="1734"/>
    <cellStyle name="20% - Accent1 5 4 2 2" xfId="1735"/>
    <cellStyle name="20% - Accent1 5 4 2 2 2" xfId="1736"/>
    <cellStyle name="20% - Accent1 5 4 2 2 3" xfId="50270"/>
    <cellStyle name="20% - Accent1 5 4 2 3" xfId="1737"/>
    <cellStyle name="20% - Accent1 5 4 2 4" xfId="1738"/>
    <cellStyle name="20% - Accent1 5 4 3" xfId="1739"/>
    <cellStyle name="20% - Accent1 5 4 3 2" xfId="1740"/>
    <cellStyle name="20% - Accent1 5 4 3 2 2" xfId="1741"/>
    <cellStyle name="20% - Accent1 5 4 3 2 3" xfId="50271"/>
    <cellStyle name="20% - Accent1 5 4 3 3" xfId="1742"/>
    <cellStyle name="20% - Accent1 5 4 3 4" xfId="1743"/>
    <cellStyle name="20% - Accent1 5 4 4" xfId="1744"/>
    <cellStyle name="20% - Accent1 5 4 4 2" xfId="1745"/>
    <cellStyle name="20% - Accent1 5 4 4 3" xfId="50272"/>
    <cellStyle name="20% - Accent1 5 4 5" xfId="1746"/>
    <cellStyle name="20% - Accent1 5 4 6" xfId="1747"/>
    <cellStyle name="20% - Accent1 5 5" xfId="1748"/>
    <cellStyle name="20% - Accent1 5 5 2" xfId="1749"/>
    <cellStyle name="20% - Accent1 5 5 2 2" xfId="1750"/>
    <cellStyle name="20% - Accent1 5 5 2 2 2" xfId="1751"/>
    <cellStyle name="20% - Accent1 5 5 2 2 3" xfId="50273"/>
    <cellStyle name="20% - Accent1 5 5 2 3" xfId="1752"/>
    <cellStyle name="20% - Accent1 5 5 2 4" xfId="1753"/>
    <cellStyle name="20% - Accent1 5 5 3" xfId="1754"/>
    <cellStyle name="20% - Accent1 5 5 3 2" xfId="1755"/>
    <cellStyle name="20% - Accent1 5 5 3 3" xfId="50274"/>
    <cellStyle name="20% - Accent1 5 5 4" xfId="1756"/>
    <cellStyle name="20% - Accent1 5 5 5" xfId="1757"/>
    <cellStyle name="20% - Accent1 5 6" xfId="1758"/>
    <cellStyle name="20% - Accent1 5 6 2" xfId="1759"/>
    <cellStyle name="20% - Accent1 5 6 2 2" xfId="1760"/>
    <cellStyle name="20% - Accent1 5 6 2 3" xfId="50275"/>
    <cellStyle name="20% - Accent1 5 6 3" xfId="1761"/>
    <cellStyle name="20% - Accent1 5 6 4" xfId="1762"/>
    <cellStyle name="20% - Accent1 5 7" xfId="1763"/>
    <cellStyle name="20% - Accent1 5 7 2" xfId="1764"/>
    <cellStyle name="20% - Accent1 5 7 2 2" xfId="1765"/>
    <cellStyle name="20% - Accent1 5 7 2 3" xfId="50276"/>
    <cellStyle name="20% - Accent1 5 7 3" xfId="1766"/>
    <cellStyle name="20% - Accent1 5 7 4" xfId="1767"/>
    <cellStyle name="20% - Accent1 5 8" xfId="1768"/>
    <cellStyle name="20% - Accent1 5 8 2" xfId="1769"/>
    <cellStyle name="20% - Accent1 5 8 3" xfId="50277"/>
    <cellStyle name="20% - Accent1 5 9" xfId="1770"/>
    <cellStyle name="20% - Accent1 6" xfId="1771"/>
    <cellStyle name="20% - Accent1 6 10" xfId="1772"/>
    <cellStyle name="20% - Accent1 6 11" xfId="60209"/>
    <cellStyle name="20% - Accent1 6 2" xfId="1773"/>
    <cellStyle name="20% - Accent1 6 2 2" xfId="1774"/>
    <cellStyle name="20% - Accent1 6 2 2 2" xfId="1775"/>
    <cellStyle name="20% - Accent1 6 2 2 2 2" xfId="1776"/>
    <cellStyle name="20% - Accent1 6 2 2 2 2 2" xfId="1777"/>
    <cellStyle name="20% - Accent1 6 2 2 2 2 2 2" xfId="1778"/>
    <cellStyle name="20% - Accent1 6 2 2 2 2 2 3" xfId="50278"/>
    <cellStyle name="20% - Accent1 6 2 2 2 2 3" xfId="1779"/>
    <cellStyle name="20% - Accent1 6 2 2 2 2 4" xfId="1780"/>
    <cellStyle name="20% - Accent1 6 2 2 2 3" xfId="1781"/>
    <cellStyle name="20% - Accent1 6 2 2 2 3 2" xfId="1782"/>
    <cellStyle name="20% - Accent1 6 2 2 2 3 2 2" xfId="1783"/>
    <cellStyle name="20% - Accent1 6 2 2 2 3 2 3" xfId="50279"/>
    <cellStyle name="20% - Accent1 6 2 2 2 3 3" xfId="1784"/>
    <cellStyle name="20% - Accent1 6 2 2 2 3 4" xfId="1785"/>
    <cellStyle name="20% - Accent1 6 2 2 2 4" xfId="1786"/>
    <cellStyle name="20% - Accent1 6 2 2 2 4 2" xfId="1787"/>
    <cellStyle name="20% - Accent1 6 2 2 2 4 3" xfId="50280"/>
    <cellStyle name="20% - Accent1 6 2 2 2 5" xfId="1788"/>
    <cellStyle name="20% - Accent1 6 2 2 2 6" xfId="1789"/>
    <cellStyle name="20% - Accent1 6 2 2 3" xfId="1790"/>
    <cellStyle name="20% - Accent1 6 2 2 3 2" xfId="1791"/>
    <cellStyle name="20% - Accent1 6 2 2 3 2 2" xfId="1792"/>
    <cellStyle name="20% - Accent1 6 2 2 3 2 3" xfId="50281"/>
    <cellStyle name="20% - Accent1 6 2 2 3 3" xfId="1793"/>
    <cellStyle name="20% - Accent1 6 2 2 3 4" xfId="1794"/>
    <cellStyle name="20% - Accent1 6 2 2 4" xfId="1795"/>
    <cellStyle name="20% - Accent1 6 2 2 4 2" xfId="1796"/>
    <cellStyle name="20% - Accent1 6 2 2 4 2 2" xfId="1797"/>
    <cellStyle name="20% - Accent1 6 2 2 4 2 3" xfId="50282"/>
    <cellStyle name="20% - Accent1 6 2 2 4 3" xfId="1798"/>
    <cellStyle name="20% - Accent1 6 2 2 4 4" xfId="1799"/>
    <cellStyle name="20% - Accent1 6 2 2 5" xfId="1800"/>
    <cellStyle name="20% - Accent1 6 2 2 5 2" xfId="1801"/>
    <cellStyle name="20% - Accent1 6 2 2 5 3" xfId="50283"/>
    <cellStyle name="20% - Accent1 6 2 2 6" xfId="1802"/>
    <cellStyle name="20% - Accent1 6 2 2 7" xfId="1803"/>
    <cellStyle name="20% - Accent1 6 2 2 8" xfId="60760"/>
    <cellStyle name="20% - Accent1 6 2 3" xfId="1804"/>
    <cellStyle name="20% - Accent1 6 2 3 2" xfId="1805"/>
    <cellStyle name="20% - Accent1 6 2 3 2 2" xfId="1806"/>
    <cellStyle name="20% - Accent1 6 2 3 2 2 2" xfId="1807"/>
    <cellStyle name="20% - Accent1 6 2 3 2 2 3" xfId="50284"/>
    <cellStyle name="20% - Accent1 6 2 3 2 3" xfId="1808"/>
    <cellStyle name="20% - Accent1 6 2 3 2 4" xfId="1809"/>
    <cellStyle name="20% - Accent1 6 2 3 3" xfId="1810"/>
    <cellStyle name="20% - Accent1 6 2 3 3 2" xfId="1811"/>
    <cellStyle name="20% - Accent1 6 2 3 3 2 2" xfId="1812"/>
    <cellStyle name="20% - Accent1 6 2 3 3 2 3" xfId="50285"/>
    <cellStyle name="20% - Accent1 6 2 3 3 3" xfId="1813"/>
    <cellStyle name="20% - Accent1 6 2 3 3 4" xfId="1814"/>
    <cellStyle name="20% - Accent1 6 2 3 4" xfId="1815"/>
    <cellStyle name="20% - Accent1 6 2 3 4 2" xfId="1816"/>
    <cellStyle name="20% - Accent1 6 2 3 4 3" xfId="50286"/>
    <cellStyle name="20% - Accent1 6 2 3 5" xfId="1817"/>
    <cellStyle name="20% - Accent1 6 2 3 6" xfId="1818"/>
    <cellStyle name="20% - Accent1 6 2 4" xfId="1819"/>
    <cellStyle name="20% - Accent1 6 2 4 2" xfId="1820"/>
    <cellStyle name="20% - Accent1 6 2 4 2 2" xfId="1821"/>
    <cellStyle name="20% - Accent1 6 2 4 2 3" xfId="50287"/>
    <cellStyle name="20% - Accent1 6 2 4 3" xfId="1822"/>
    <cellStyle name="20% - Accent1 6 2 4 4" xfId="1823"/>
    <cellStyle name="20% - Accent1 6 2 5" xfId="1824"/>
    <cellStyle name="20% - Accent1 6 2 5 2" xfId="1825"/>
    <cellStyle name="20% - Accent1 6 2 5 2 2" xfId="1826"/>
    <cellStyle name="20% - Accent1 6 2 5 2 3" xfId="50288"/>
    <cellStyle name="20% - Accent1 6 2 5 3" xfId="1827"/>
    <cellStyle name="20% - Accent1 6 2 5 4" xfId="1828"/>
    <cellStyle name="20% - Accent1 6 2 6" xfId="1829"/>
    <cellStyle name="20% - Accent1 6 2 6 2" xfId="1830"/>
    <cellStyle name="20% - Accent1 6 2 6 3" xfId="50289"/>
    <cellStyle name="20% - Accent1 6 2 7" xfId="1831"/>
    <cellStyle name="20% - Accent1 6 2 8" xfId="1832"/>
    <cellStyle name="20% - Accent1 6 2 9" xfId="60392"/>
    <cellStyle name="20% - Accent1 6 3" xfId="1833"/>
    <cellStyle name="20% - Accent1 6 3 2" xfId="1834"/>
    <cellStyle name="20% - Accent1 6 3 2 2" xfId="1835"/>
    <cellStyle name="20% - Accent1 6 3 2 2 2" xfId="1836"/>
    <cellStyle name="20% - Accent1 6 3 2 2 2 2" xfId="1837"/>
    <cellStyle name="20% - Accent1 6 3 2 2 2 3" xfId="50290"/>
    <cellStyle name="20% - Accent1 6 3 2 2 3" xfId="1838"/>
    <cellStyle name="20% - Accent1 6 3 2 2 4" xfId="1839"/>
    <cellStyle name="20% - Accent1 6 3 2 3" xfId="1840"/>
    <cellStyle name="20% - Accent1 6 3 2 3 2" xfId="1841"/>
    <cellStyle name="20% - Accent1 6 3 2 3 2 2" xfId="1842"/>
    <cellStyle name="20% - Accent1 6 3 2 3 2 3" xfId="50291"/>
    <cellStyle name="20% - Accent1 6 3 2 3 3" xfId="1843"/>
    <cellStyle name="20% - Accent1 6 3 2 3 4" xfId="1844"/>
    <cellStyle name="20% - Accent1 6 3 2 4" xfId="1845"/>
    <cellStyle name="20% - Accent1 6 3 2 4 2" xfId="1846"/>
    <cellStyle name="20% - Accent1 6 3 2 4 3" xfId="50292"/>
    <cellStyle name="20% - Accent1 6 3 2 5" xfId="1847"/>
    <cellStyle name="20% - Accent1 6 3 2 6" xfId="1848"/>
    <cellStyle name="20% - Accent1 6 3 3" xfId="1849"/>
    <cellStyle name="20% - Accent1 6 3 3 2" xfId="1850"/>
    <cellStyle name="20% - Accent1 6 3 3 2 2" xfId="1851"/>
    <cellStyle name="20% - Accent1 6 3 3 2 3" xfId="50293"/>
    <cellStyle name="20% - Accent1 6 3 3 3" xfId="1852"/>
    <cellStyle name="20% - Accent1 6 3 3 4" xfId="1853"/>
    <cellStyle name="20% - Accent1 6 3 4" xfId="1854"/>
    <cellStyle name="20% - Accent1 6 3 4 2" xfId="1855"/>
    <cellStyle name="20% - Accent1 6 3 4 2 2" xfId="1856"/>
    <cellStyle name="20% - Accent1 6 3 4 2 3" xfId="50294"/>
    <cellStyle name="20% - Accent1 6 3 4 3" xfId="1857"/>
    <cellStyle name="20% - Accent1 6 3 4 4" xfId="1858"/>
    <cellStyle name="20% - Accent1 6 3 5" xfId="1859"/>
    <cellStyle name="20% - Accent1 6 3 5 2" xfId="1860"/>
    <cellStyle name="20% - Accent1 6 3 5 3" xfId="50295"/>
    <cellStyle name="20% - Accent1 6 3 6" xfId="1861"/>
    <cellStyle name="20% - Accent1 6 3 7" xfId="1862"/>
    <cellStyle name="20% - Accent1 6 3 8" xfId="60577"/>
    <cellStyle name="20% - Accent1 6 4" xfId="1863"/>
    <cellStyle name="20% - Accent1 6 4 2" xfId="1864"/>
    <cellStyle name="20% - Accent1 6 4 2 2" xfId="1865"/>
    <cellStyle name="20% - Accent1 6 4 2 2 2" xfId="1866"/>
    <cellStyle name="20% - Accent1 6 4 2 2 3" xfId="50296"/>
    <cellStyle name="20% - Accent1 6 4 2 3" xfId="1867"/>
    <cellStyle name="20% - Accent1 6 4 2 4" xfId="1868"/>
    <cellStyle name="20% - Accent1 6 4 3" xfId="1869"/>
    <cellStyle name="20% - Accent1 6 4 3 2" xfId="1870"/>
    <cellStyle name="20% - Accent1 6 4 3 2 2" xfId="1871"/>
    <cellStyle name="20% - Accent1 6 4 3 2 3" xfId="50297"/>
    <cellStyle name="20% - Accent1 6 4 3 3" xfId="1872"/>
    <cellStyle name="20% - Accent1 6 4 3 4" xfId="1873"/>
    <cellStyle name="20% - Accent1 6 4 4" xfId="1874"/>
    <cellStyle name="20% - Accent1 6 4 4 2" xfId="1875"/>
    <cellStyle name="20% - Accent1 6 4 4 3" xfId="50298"/>
    <cellStyle name="20% - Accent1 6 4 5" xfId="1876"/>
    <cellStyle name="20% - Accent1 6 4 6" xfId="1877"/>
    <cellStyle name="20% - Accent1 6 5" xfId="1878"/>
    <cellStyle name="20% - Accent1 6 5 2" xfId="1879"/>
    <cellStyle name="20% - Accent1 6 5 2 2" xfId="1880"/>
    <cellStyle name="20% - Accent1 6 5 2 2 2" xfId="1881"/>
    <cellStyle name="20% - Accent1 6 5 2 2 3" xfId="50299"/>
    <cellStyle name="20% - Accent1 6 5 2 3" xfId="1882"/>
    <cellStyle name="20% - Accent1 6 5 2 4" xfId="1883"/>
    <cellStyle name="20% - Accent1 6 5 3" xfId="1884"/>
    <cellStyle name="20% - Accent1 6 5 3 2" xfId="1885"/>
    <cellStyle name="20% - Accent1 6 5 3 3" xfId="50300"/>
    <cellStyle name="20% - Accent1 6 5 4" xfId="1886"/>
    <cellStyle name="20% - Accent1 6 5 5" xfId="1887"/>
    <cellStyle name="20% - Accent1 6 6" xfId="1888"/>
    <cellStyle name="20% - Accent1 6 6 2" xfId="1889"/>
    <cellStyle name="20% - Accent1 6 6 2 2" xfId="1890"/>
    <cellStyle name="20% - Accent1 6 6 2 3" xfId="50301"/>
    <cellStyle name="20% - Accent1 6 6 3" xfId="1891"/>
    <cellStyle name="20% - Accent1 6 6 4" xfId="1892"/>
    <cellStyle name="20% - Accent1 6 7" xfId="1893"/>
    <cellStyle name="20% - Accent1 6 7 2" xfId="1894"/>
    <cellStyle name="20% - Accent1 6 7 2 2" xfId="1895"/>
    <cellStyle name="20% - Accent1 6 7 2 3" xfId="50302"/>
    <cellStyle name="20% - Accent1 6 7 3" xfId="1896"/>
    <cellStyle name="20% - Accent1 6 7 4" xfId="1897"/>
    <cellStyle name="20% - Accent1 6 8" xfId="1898"/>
    <cellStyle name="20% - Accent1 6 8 2" xfId="1899"/>
    <cellStyle name="20% - Accent1 6 8 3" xfId="50303"/>
    <cellStyle name="20% - Accent1 6 9" xfId="1900"/>
    <cellStyle name="20% - Accent1 7" xfId="1901"/>
    <cellStyle name="20% - Accent1 7 10" xfId="1902"/>
    <cellStyle name="20% - Accent1 7 11" xfId="60223"/>
    <cellStyle name="20% - Accent1 7 2" xfId="1903"/>
    <cellStyle name="20% - Accent1 7 2 2" xfId="1904"/>
    <cellStyle name="20% - Accent1 7 2 2 2" xfId="1905"/>
    <cellStyle name="20% - Accent1 7 2 2 2 2" xfId="1906"/>
    <cellStyle name="20% - Accent1 7 2 2 2 2 2" xfId="1907"/>
    <cellStyle name="20% - Accent1 7 2 2 2 2 2 2" xfId="1908"/>
    <cellStyle name="20% - Accent1 7 2 2 2 2 2 3" xfId="50304"/>
    <cellStyle name="20% - Accent1 7 2 2 2 2 3" xfId="1909"/>
    <cellStyle name="20% - Accent1 7 2 2 2 2 4" xfId="1910"/>
    <cellStyle name="20% - Accent1 7 2 2 2 3" xfId="1911"/>
    <cellStyle name="20% - Accent1 7 2 2 2 3 2" xfId="1912"/>
    <cellStyle name="20% - Accent1 7 2 2 2 3 2 2" xfId="1913"/>
    <cellStyle name="20% - Accent1 7 2 2 2 3 2 3" xfId="50305"/>
    <cellStyle name="20% - Accent1 7 2 2 2 3 3" xfId="1914"/>
    <cellStyle name="20% - Accent1 7 2 2 2 3 4" xfId="1915"/>
    <cellStyle name="20% - Accent1 7 2 2 2 4" xfId="1916"/>
    <cellStyle name="20% - Accent1 7 2 2 2 4 2" xfId="1917"/>
    <cellStyle name="20% - Accent1 7 2 2 2 4 3" xfId="50306"/>
    <cellStyle name="20% - Accent1 7 2 2 2 5" xfId="1918"/>
    <cellStyle name="20% - Accent1 7 2 2 2 6" xfId="1919"/>
    <cellStyle name="20% - Accent1 7 2 2 3" xfId="1920"/>
    <cellStyle name="20% - Accent1 7 2 2 3 2" xfId="1921"/>
    <cellStyle name="20% - Accent1 7 2 2 3 2 2" xfId="1922"/>
    <cellStyle name="20% - Accent1 7 2 2 3 2 3" xfId="50307"/>
    <cellStyle name="20% - Accent1 7 2 2 3 3" xfId="1923"/>
    <cellStyle name="20% - Accent1 7 2 2 3 4" xfId="1924"/>
    <cellStyle name="20% - Accent1 7 2 2 4" xfId="1925"/>
    <cellStyle name="20% - Accent1 7 2 2 4 2" xfId="1926"/>
    <cellStyle name="20% - Accent1 7 2 2 4 2 2" xfId="1927"/>
    <cellStyle name="20% - Accent1 7 2 2 4 2 3" xfId="50308"/>
    <cellStyle name="20% - Accent1 7 2 2 4 3" xfId="1928"/>
    <cellStyle name="20% - Accent1 7 2 2 4 4" xfId="1929"/>
    <cellStyle name="20% - Accent1 7 2 2 5" xfId="1930"/>
    <cellStyle name="20% - Accent1 7 2 2 5 2" xfId="1931"/>
    <cellStyle name="20% - Accent1 7 2 2 5 3" xfId="50309"/>
    <cellStyle name="20% - Accent1 7 2 2 6" xfId="1932"/>
    <cellStyle name="20% - Accent1 7 2 2 7" xfId="1933"/>
    <cellStyle name="20% - Accent1 7 2 2 8" xfId="60774"/>
    <cellStyle name="20% - Accent1 7 2 3" xfId="1934"/>
    <cellStyle name="20% - Accent1 7 2 3 2" xfId="1935"/>
    <cellStyle name="20% - Accent1 7 2 3 2 2" xfId="1936"/>
    <cellStyle name="20% - Accent1 7 2 3 2 2 2" xfId="1937"/>
    <cellStyle name="20% - Accent1 7 2 3 2 2 3" xfId="50310"/>
    <cellStyle name="20% - Accent1 7 2 3 2 3" xfId="1938"/>
    <cellStyle name="20% - Accent1 7 2 3 2 4" xfId="1939"/>
    <cellStyle name="20% - Accent1 7 2 3 3" xfId="1940"/>
    <cellStyle name="20% - Accent1 7 2 3 3 2" xfId="1941"/>
    <cellStyle name="20% - Accent1 7 2 3 3 2 2" xfId="1942"/>
    <cellStyle name="20% - Accent1 7 2 3 3 2 3" xfId="50311"/>
    <cellStyle name="20% - Accent1 7 2 3 3 3" xfId="1943"/>
    <cellStyle name="20% - Accent1 7 2 3 3 4" xfId="1944"/>
    <cellStyle name="20% - Accent1 7 2 3 4" xfId="1945"/>
    <cellStyle name="20% - Accent1 7 2 3 4 2" xfId="1946"/>
    <cellStyle name="20% - Accent1 7 2 3 4 3" xfId="50312"/>
    <cellStyle name="20% - Accent1 7 2 3 5" xfId="1947"/>
    <cellStyle name="20% - Accent1 7 2 3 6" xfId="1948"/>
    <cellStyle name="20% - Accent1 7 2 4" xfId="1949"/>
    <cellStyle name="20% - Accent1 7 2 4 2" xfId="1950"/>
    <cellStyle name="20% - Accent1 7 2 4 2 2" xfId="1951"/>
    <cellStyle name="20% - Accent1 7 2 4 2 3" xfId="50313"/>
    <cellStyle name="20% - Accent1 7 2 4 3" xfId="1952"/>
    <cellStyle name="20% - Accent1 7 2 4 4" xfId="1953"/>
    <cellStyle name="20% - Accent1 7 2 5" xfId="1954"/>
    <cellStyle name="20% - Accent1 7 2 5 2" xfId="1955"/>
    <cellStyle name="20% - Accent1 7 2 5 2 2" xfId="1956"/>
    <cellStyle name="20% - Accent1 7 2 5 2 3" xfId="50314"/>
    <cellStyle name="20% - Accent1 7 2 5 3" xfId="1957"/>
    <cellStyle name="20% - Accent1 7 2 5 4" xfId="1958"/>
    <cellStyle name="20% - Accent1 7 2 6" xfId="1959"/>
    <cellStyle name="20% - Accent1 7 2 6 2" xfId="1960"/>
    <cellStyle name="20% - Accent1 7 2 6 3" xfId="50315"/>
    <cellStyle name="20% - Accent1 7 2 7" xfId="1961"/>
    <cellStyle name="20% - Accent1 7 2 8" xfId="1962"/>
    <cellStyle name="20% - Accent1 7 2 9" xfId="60406"/>
    <cellStyle name="20% - Accent1 7 3" xfId="1963"/>
    <cellStyle name="20% - Accent1 7 3 2" xfId="1964"/>
    <cellStyle name="20% - Accent1 7 3 2 2" xfId="1965"/>
    <cellStyle name="20% - Accent1 7 3 2 2 2" xfId="1966"/>
    <cellStyle name="20% - Accent1 7 3 2 2 2 2" xfId="1967"/>
    <cellStyle name="20% - Accent1 7 3 2 2 2 3" xfId="50316"/>
    <cellStyle name="20% - Accent1 7 3 2 2 3" xfId="1968"/>
    <cellStyle name="20% - Accent1 7 3 2 2 4" xfId="1969"/>
    <cellStyle name="20% - Accent1 7 3 2 3" xfId="1970"/>
    <cellStyle name="20% - Accent1 7 3 2 3 2" xfId="1971"/>
    <cellStyle name="20% - Accent1 7 3 2 3 2 2" xfId="1972"/>
    <cellStyle name="20% - Accent1 7 3 2 3 2 3" xfId="50317"/>
    <cellStyle name="20% - Accent1 7 3 2 3 3" xfId="1973"/>
    <cellStyle name="20% - Accent1 7 3 2 3 4" xfId="1974"/>
    <cellStyle name="20% - Accent1 7 3 2 4" xfId="1975"/>
    <cellStyle name="20% - Accent1 7 3 2 4 2" xfId="1976"/>
    <cellStyle name="20% - Accent1 7 3 2 4 3" xfId="50318"/>
    <cellStyle name="20% - Accent1 7 3 2 5" xfId="1977"/>
    <cellStyle name="20% - Accent1 7 3 2 6" xfId="1978"/>
    <cellStyle name="20% - Accent1 7 3 3" xfId="1979"/>
    <cellStyle name="20% - Accent1 7 3 3 2" xfId="1980"/>
    <cellStyle name="20% - Accent1 7 3 3 2 2" xfId="1981"/>
    <cellStyle name="20% - Accent1 7 3 3 2 3" xfId="50319"/>
    <cellStyle name="20% - Accent1 7 3 3 3" xfId="1982"/>
    <cellStyle name="20% - Accent1 7 3 3 4" xfId="1983"/>
    <cellStyle name="20% - Accent1 7 3 4" xfId="1984"/>
    <cellStyle name="20% - Accent1 7 3 4 2" xfId="1985"/>
    <cellStyle name="20% - Accent1 7 3 4 2 2" xfId="1986"/>
    <cellStyle name="20% - Accent1 7 3 4 2 3" xfId="50320"/>
    <cellStyle name="20% - Accent1 7 3 4 3" xfId="1987"/>
    <cellStyle name="20% - Accent1 7 3 4 4" xfId="1988"/>
    <cellStyle name="20% - Accent1 7 3 5" xfId="1989"/>
    <cellStyle name="20% - Accent1 7 3 5 2" xfId="1990"/>
    <cellStyle name="20% - Accent1 7 3 5 3" xfId="50321"/>
    <cellStyle name="20% - Accent1 7 3 6" xfId="1991"/>
    <cellStyle name="20% - Accent1 7 3 7" xfId="1992"/>
    <cellStyle name="20% - Accent1 7 3 8" xfId="60591"/>
    <cellStyle name="20% - Accent1 7 4" xfId="1993"/>
    <cellStyle name="20% - Accent1 7 4 2" xfId="1994"/>
    <cellStyle name="20% - Accent1 7 4 2 2" xfId="1995"/>
    <cellStyle name="20% - Accent1 7 4 2 2 2" xfId="1996"/>
    <cellStyle name="20% - Accent1 7 4 2 2 3" xfId="50322"/>
    <cellStyle name="20% - Accent1 7 4 2 3" xfId="1997"/>
    <cellStyle name="20% - Accent1 7 4 2 4" xfId="1998"/>
    <cellStyle name="20% - Accent1 7 4 3" xfId="1999"/>
    <cellStyle name="20% - Accent1 7 4 3 2" xfId="2000"/>
    <cellStyle name="20% - Accent1 7 4 3 2 2" xfId="2001"/>
    <cellStyle name="20% - Accent1 7 4 3 2 3" xfId="50323"/>
    <cellStyle name="20% - Accent1 7 4 3 3" xfId="2002"/>
    <cellStyle name="20% - Accent1 7 4 3 4" xfId="2003"/>
    <cellStyle name="20% - Accent1 7 4 4" xfId="2004"/>
    <cellStyle name="20% - Accent1 7 4 4 2" xfId="2005"/>
    <cellStyle name="20% - Accent1 7 4 4 3" xfId="50324"/>
    <cellStyle name="20% - Accent1 7 4 5" xfId="2006"/>
    <cellStyle name="20% - Accent1 7 4 6" xfId="2007"/>
    <cellStyle name="20% - Accent1 7 5" xfId="2008"/>
    <cellStyle name="20% - Accent1 7 5 2" xfId="2009"/>
    <cellStyle name="20% - Accent1 7 5 2 2" xfId="2010"/>
    <cellStyle name="20% - Accent1 7 5 2 2 2" xfId="2011"/>
    <cellStyle name="20% - Accent1 7 5 2 2 3" xfId="50325"/>
    <cellStyle name="20% - Accent1 7 5 2 3" xfId="2012"/>
    <cellStyle name="20% - Accent1 7 5 2 4" xfId="2013"/>
    <cellStyle name="20% - Accent1 7 5 3" xfId="2014"/>
    <cellStyle name="20% - Accent1 7 5 3 2" xfId="2015"/>
    <cellStyle name="20% - Accent1 7 5 3 3" xfId="50326"/>
    <cellStyle name="20% - Accent1 7 5 4" xfId="2016"/>
    <cellStyle name="20% - Accent1 7 5 5" xfId="2017"/>
    <cellStyle name="20% - Accent1 7 6" xfId="2018"/>
    <cellStyle name="20% - Accent1 7 6 2" xfId="2019"/>
    <cellStyle name="20% - Accent1 7 6 2 2" xfId="2020"/>
    <cellStyle name="20% - Accent1 7 6 2 3" xfId="50327"/>
    <cellStyle name="20% - Accent1 7 6 3" xfId="2021"/>
    <cellStyle name="20% - Accent1 7 6 4" xfId="2022"/>
    <cellStyle name="20% - Accent1 7 7" xfId="2023"/>
    <cellStyle name="20% - Accent1 7 7 2" xfId="2024"/>
    <cellStyle name="20% - Accent1 7 7 2 2" xfId="2025"/>
    <cellStyle name="20% - Accent1 7 7 2 3" xfId="50328"/>
    <cellStyle name="20% - Accent1 7 7 3" xfId="2026"/>
    <cellStyle name="20% - Accent1 7 7 4" xfId="2027"/>
    <cellStyle name="20% - Accent1 7 8" xfId="2028"/>
    <cellStyle name="20% - Accent1 7 8 2" xfId="2029"/>
    <cellStyle name="20% - Accent1 7 8 3" xfId="50329"/>
    <cellStyle name="20% - Accent1 7 9" xfId="2030"/>
    <cellStyle name="20% - Accent1 8" xfId="2031"/>
    <cellStyle name="20% - Accent1 8 2" xfId="2032"/>
    <cellStyle name="20% - Accent1 8 2 2" xfId="2033"/>
    <cellStyle name="20% - Accent1 8 2 2 2" xfId="2034"/>
    <cellStyle name="20% - Accent1 8 2 2 2 2" xfId="2035"/>
    <cellStyle name="20% - Accent1 8 2 2 2 2 2" xfId="2036"/>
    <cellStyle name="20% - Accent1 8 2 2 2 2 3" xfId="50330"/>
    <cellStyle name="20% - Accent1 8 2 2 2 3" xfId="2037"/>
    <cellStyle name="20% - Accent1 8 2 2 2 4" xfId="2038"/>
    <cellStyle name="20% - Accent1 8 2 2 3" xfId="2039"/>
    <cellStyle name="20% - Accent1 8 2 2 3 2" xfId="2040"/>
    <cellStyle name="20% - Accent1 8 2 2 3 2 2" xfId="2041"/>
    <cellStyle name="20% - Accent1 8 2 2 3 2 3" xfId="50331"/>
    <cellStyle name="20% - Accent1 8 2 2 3 3" xfId="2042"/>
    <cellStyle name="20% - Accent1 8 2 2 3 4" xfId="2043"/>
    <cellStyle name="20% - Accent1 8 2 2 4" xfId="2044"/>
    <cellStyle name="20% - Accent1 8 2 2 4 2" xfId="2045"/>
    <cellStyle name="20% - Accent1 8 2 2 4 3" xfId="50332"/>
    <cellStyle name="20% - Accent1 8 2 2 5" xfId="2046"/>
    <cellStyle name="20% - Accent1 8 2 2 6" xfId="2047"/>
    <cellStyle name="20% - Accent1 8 2 2 7" xfId="60788"/>
    <cellStyle name="20% - Accent1 8 2 3" xfId="2048"/>
    <cellStyle name="20% - Accent1 8 2 3 2" xfId="2049"/>
    <cellStyle name="20% - Accent1 8 2 3 2 2" xfId="2050"/>
    <cellStyle name="20% - Accent1 8 2 3 2 3" xfId="50333"/>
    <cellStyle name="20% - Accent1 8 2 3 3" xfId="2051"/>
    <cellStyle name="20% - Accent1 8 2 3 4" xfId="2052"/>
    <cellStyle name="20% - Accent1 8 2 4" xfId="2053"/>
    <cellStyle name="20% - Accent1 8 2 4 2" xfId="2054"/>
    <cellStyle name="20% - Accent1 8 2 4 2 2" xfId="2055"/>
    <cellStyle name="20% - Accent1 8 2 4 2 3" xfId="50334"/>
    <cellStyle name="20% - Accent1 8 2 4 3" xfId="2056"/>
    <cellStyle name="20% - Accent1 8 2 4 4" xfId="2057"/>
    <cellStyle name="20% - Accent1 8 2 5" xfId="2058"/>
    <cellStyle name="20% - Accent1 8 2 5 2" xfId="2059"/>
    <cellStyle name="20% - Accent1 8 2 5 3" xfId="50335"/>
    <cellStyle name="20% - Accent1 8 2 6" xfId="2060"/>
    <cellStyle name="20% - Accent1 8 2 7" xfId="2061"/>
    <cellStyle name="20% - Accent1 8 2 8" xfId="60420"/>
    <cellStyle name="20% - Accent1 8 3" xfId="2062"/>
    <cellStyle name="20% - Accent1 8 3 2" xfId="2063"/>
    <cellStyle name="20% - Accent1 8 3 2 2" xfId="2064"/>
    <cellStyle name="20% - Accent1 8 3 2 2 2" xfId="2065"/>
    <cellStyle name="20% - Accent1 8 3 2 2 3" xfId="50336"/>
    <cellStyle name="20% - Accent1 8 3 2 3" xfId="2066"/>
    <cellStyle name="20% - Accent1 8 3 2 4" xfId="2067"/>
    <cellStyle name="20% - Accent1 8 3 3" xfId="2068"/>
    <cellStyle name="20% - Accent1 8 3 3 2" xfId="2069"/>
    <cellStyle name="20% - Accent1 8 3 3 2 2" xfId="2070"/>
    <cellStyle name="20% - Accent1 8 3 3 2 3" xfId="50337"/>
    <cellStyle name="20% - Accent1 8 3 3 3" xfId="2071"/>
    <cellStyle name="20% - Accent1 8 3 3 4" xfId="2072"/>
    <cellStyle name="20% - Accent1 8 3 4" xfId="2073"/>
    <cellStyle name="20% - Accent1 8 3 4 2" xfId="2074"/>
    <cellStyle name="20% - Accent1 8 3 4 3" xfId="50338"/>
    <cellStyle name="20% - Accent1 8 3 5" xfId="2075"/>
    <cellStyle name="20% - Accent1 8 3 6" xfId="2076"/>
    <cellStyle name="20% - Accent1 8 3 7" xfId="60605"/>
    <cellStyle name="20% - Accent1 8 4" xfId="2077"/>
    <cellStyle name="20% - Accent1 8 4 2" xfId="2078"/>
    <cellStyle name="20% - Accent1 8 4 2 2" xfId="2079"/>
    <cellStyle name="20% - Accent1 8 4 2 3" xfId="50339"/>
    <cellStyle name="20% - Accent1 8 4 3" xfId="2080"/>
    <cellStyle name="20% - Accent1 8 4 4" xfId="2081"/>
    <cellStyle name="20% - Accent1 8 5" xfId="2082"/>
    <cellStyle name="20% - Accent1 8 5 2" xfId="2083"/>
    <cellStyle name="20% - Accent1 8 5 2 2" xfId="2084"/>
    <cellStyle name="20% - Accent1 8 5 2 3" xfId="50340"/>
    <cellStyle name="20% - Accent1 8 5 3" xfId="2085"/>
    <cellStyle name="20% - Accent1 8 5 4" xfId="2086"/>
    <cellStyle name="20% - Accent1 8 6" xfId="2087"/>
    <cellStyle name="20% - Accent1 8 6 2" xfId="2088"/>
    <cellStyle name="20% - Accent1 8 6 3" xfId="50341"/>
    <cellStyle name="20% - Accent1 8 7" xfId="2089"/>
    <cellStyle name="20% - Accent1 8 8" xfId="2090"/>
    <cellStyle name="20% - Accent1 8 9" xfId="60237"/>
    <cellStyle name="20% - Accent1 9" xfId="2091"/>
    <cellStyle name="20% - Accent1 9 2" xfId="2092"/>
    <cellStyle name="20% - Accent1 9 2 2" xfId="2093"/>
    <cellStyle name="20% - Accent1 9 2 2 2" xfId="2094"/>
    <cellStyle name="20% - Accent1 9 2 2 2 2" xfId="2095"/>
    <cellStyle name="20% - Accent1 9 2 2 2 3" xfId="50342"/>
    <cellStyle name="20% - Accent1 9 2 2 3" xfId="2096"/>
    <cellStyle name="20% - Accent1 9 2 2 4" xfId="2097"/>
    <cellStyle name="20% - Accent1 9 2 2 5" xfId="60802"/>
    <cellStyle name="20% - Accent1 9 2 3" xfId="2098"/>
    <cellStyle name="20% - Accent1 9 2 3 2" xfId="2099"/>
    <cellStyle name="20% - Accent1 9 2 3 2 2" xfId="2100"/>
    <cellStyle name="20% - Accent1 9 2 3 2 3" xfId="50343"/>
    <cellStyle name="20% - Accent1 9 2 3 3" xfId="2101"/>
    <cellStyle name="20% - Accent1 9 2 3 4" xfId="2102"/>
    <cellStyle name="20% - Accent1 9 2 4" xfId="2103"/>
    <cellStyle name="20% - Accent1 9 2 4 2" xfId="2104"/>
    <cellStyle name="20% - Accent1 9 2 4 3" xfId="50344"/>
    <cellStyle name="20% - Accent1 9 2 5" xfId="2105"/>
    <cellStyle name="20% - Accent1 9 2 6" xfId="2106"/>
    <cellStyle name="20% - Accent1 9 2 7" xfId="60434"/>
    <cellStyle name="20% - Accent1 9 3" xfId="2107"/>
    <cellStyle name="20% - Accent1 9 3 2" xfId="2108"/>
    <cellStyle name="20% - Accent1 9 3 2 2" xfId="2109"/>
    <cellStyle name="20% - Accent1 9 3 2 3" xfId="50345"/>
    <cellStyle name="20% - Accent1 9 3 3" xfId="2110"/>
    <cellStyle name="20% - Accent1 9 3 4" xfId="2111"/>
    <cellStyle name="20% - Accent1 9 3 5" xfId="60619"/>
    <cellStyle name="20% - Accent1 9 4" xfId="2112"/>
    <cellStyle name="20% - Accent1 9 4 2" xfId="2113"/>
    <cellStyle name="20% - Accent1 9 4 2 2" xfId="2114"/>
    <cellStyle name="20% - Accent1 9 4 2 3" xfId="50346"/>
    <cellStyle name="20% - Accent1 9 4 3" xfId="2115"/>
    <cellStyle name="20% - Accent1 9 4 4" xfId="2116"/>
    <cellStyle name="20% - Accent1 9 5" xfId="2117"/>
    <cellStyle name="20% - Accent1 9 5 2" xfId="2118"/>
    <cellStyle name="20% - Accent1 9 5 3" xfId="50347"/>
    <cellStyle name="20% - Accent1 9 6" xfId="2119"/>
    <cellStyle name="20% - Accent1 9 7" xfId="2120"/>
    <cellStyle name="20% - Accent1 9 8" xfId="60251"/>
    <cellStyle name="20% - Accent2 10" xfId="2121"/>
    <cellStyle name="20% - Accent2 10 2" xfId="2122"/>
    <cellStyle name="20% - Accent2 10 2 2" xfId="2123"/>
    <cellStyle name="20% - Accent2 10 2 2 2" xfId="2124"/>
    <cellStyle name="20% - Accent2 10 2 2 3" xfId="50348"/>
    <cellStyle name="20% - Accent2 10 2 2 4" xfId="60818"/>
    <cellStyle name="20% - Accent2 10 2 3" xfId="2125"/>
    <cellStyle name="20% - Accent2 10 2 4" xfId="2126"/>
    <cellStyle name="20% - Accent2 10 2 5" xfId="60450"/>
    <cellStyle name="20% - Accent2 10 3" xfId="2127"/>
    <cellStyle name="20% - Accent2 10 3 2" xfId="2128"/>
    <cellStyle name="20% - Accent2 10 3 2 2" xfId="2129"/>
    <cellStyle name="20% - Accent2 10 3 2 3" xfId="50349"/>
    <cellStyle name="20% - Accent2 10 3 3" xfId="2130"/>
    <cellStyle name="20% - Accent2 10 3 4" xfId="2131"/>
    <cellStyle name="20% - Accent2 10 3 5" xfId="60635"/>
    <cellStyle name="20% - Accent2 10 4" xfId="2132"/>
    <cellStyle name="20% - Accent2 10 4 2" xfId="2133"/>
    <cellStyle name="20% - Accent2 10 4 3" xfId="50350"/>
    <cellStyle name="20% - Accent2 10 5" xfId="2134"/>
    <cellStyle name="20% - Accent2 10 6" xfId="2135"/>
    <cellStyle name="20% - Accent2 10 7" xfId="60267"/>
    <cellStyle name="20% - Accent2 11" xfId="2136"/>
    <cellStyle name="20% - Accent2 11 2" xfId="2137"/>
    <cellStyle name="20% - Accent2 11 2 2" xfId="2138"/>
    <cellStyle name="20% - Accent2 11 2 2 2" xfId="2139"/>
    <cellStyle name="20% - Accent2 11 2 2 3" xfId="50351"/>
    <cellStyle name="20% - Accent2 11 2 2 4" xfId="60832"/>
    <cellStyle name="20% - Accent2 11 2 3" xfId="2140"/>
    <cellStyle name="20% - Accent2 11 2 4" xfId="2141"/>
    <cellStyle name="20% - Accent2 11 2 5" xfId="60464"/>
    <cellStyle name="20% - Accent2 11 3" xfId="2142"/>
    <cellStyle name="20% - Accent2 11 3 2" xfId="2143"/>
    <cellStyle name="20% - Accent2 11 3 3" xfId="50352"/>
    <cellStyle name="20% - Accent2 11 3 4" xfId="60649"/>
    <cellStyle name="20% - Accent2 11 4" xfId="2144"/>
    <cellStyle name="20% - Accent2 11 5" xfId="2145"/>
    <cellStyle name="20% - Accent2 11 6" xfId="60281"/>
    <cellStyle name="20% - Accent2 12" xfId="2146"/>
    <cellStyle name="20% - Accent2 12 2" xfId="2147"/>
    <cellStyle name="20% - Accent2 12 2 2" xfId="2148"/>
    <cellStyle name="20% - Accent2 12 2 2 2" xfId="60846"/>
    <cellStyle name="20% - Accent2 12 2 3" xfId="50353"/>
    <cellStyle name="20% - Accent2 12 2 4" xfId="60478"/>
    <cellStyle name="20% - Accent2 12 3" xfId="2149"/>
    <cellStyle name="20% - Accent2 12 3 2" xfId="60663"/>
    <cellStyle name="20% - Accent2 12 4" xfId="2150"/>
    <cellStyle name="20% - Accent2 12 5" xfId="60295"/>
    <cellStyle name="20% - Accent2 13" xfId="2151"/>
    <cellStyle name="20% - Accent2 13 2" xfId="2152"/>
    <cellStyle name="20% - Accent2 13 2 2" xfId="2153"/>
    <cellStyle name="20% - Accent2 13 2 2 2" xfId="60860"/>
    <cellStyle name="20% - Accent2 13 2 3" xfId="50354"/>
    <cellStyle name="20% - Accent2 13 2 4" xfId="60492"/>
    <cellStyle name="20% - Accent2 13 3" xfId="2154"/>
    <cellStyle name="20% - Accent2 13 3 2" xfId="60677"/>
    <cellStyle name="20% - Accent2 13 4" xfId="2155"/>
    <cellStyle name="20% - Accent2 13 5" xfId="60309"/>
    <cellStyle name="20% - Accent2 14" xfId="2156"/>
    <cellStyle name="20% - Accent2 14 2" xfId="2157"/>
    <cellStyle name="20% - Accent2 14 2 2" xfId="60690"/>
    <cellStyle name="20% - Accent2 14 3" xfId="50355"/>
    <cellStyle name="20% - Accent2 14 4" xfId="60322"/>
    <cellStyle name="20% - Accent2 15" xfId="2158"/>
    <cellStyle name="20% - Accent2 15 2" xfId="60506"/>
    <cellStyle name="20% - Accent2 16" xfId="2159"/>
    <cellStyle name="20% - Accent2 16 2" xfId="60874"/>
    <cellStyle name="20% - Accent2 17" xfId="50356"/>
    <cellStyle name="20% - Accent2 17 2" xfId="60888"/>
    <cellStyle name="20% - Accent2 18" xfId="50357"/>
    <cellStyle name="20% - Accent2 18 2" xfId="60902"/>
    <cellStyle name="20% - Accent2 19" xfId="60129"/>
    <cellStyle name="20% - Accent2 2" xfId="2160"/>
    <cellStyle name="20% - Accent2 2 10" xfId="2161"/>
    <cellStyle name="20% - Accent2 2 10 2" xfId="2162"/>
    <cellStyle name="20% - Accent2 2 10 2 2" xfId="2163"/>
    <cellStyle name="20% - Accent2 2 10 2 2 2" xfId="2164"/>
    <cellStyle name="20% - Accent2 2 10 2 2 3" xfId="50358"/>
    <cellStyle name="20% - Accent2 2 10 2 3" xfId="2165"/>
    <cellStyle name="20% - Accent2 2 10 2 4" xfId="2166"/>
    <cellStyle name="20% - Accent2 2 10 3" xfId="2167"/>
    <cellStyle name="20% - Accent2 2 10 3 2" xfId="2168"/>
    <cellStyle name="20% - Accent2 2 10 3 3" xfId="50359"/>
    <cellStyle name="20% - Accent2 2 10 4" xfId="2169"/>
    <cellStyle name="20% - Accent2 2 10 5" xfId="2170"/>
    <cellStyle name="20% - Accent2 2 11" xfId="2171"/>
    <cellStyle name="20% - Accent2 2 11 2" xfId="2172"/>
    <cellStyle name="20% - Accent2 2 11 2 2" xfId="2173"/>
    <cellStyle name="20% - Accent2 2 11 2 3" xfId="50360"/>
    <cellStyle name="20% - Accent2 2 11 3" xfId="2174"/>
    <cellStyle name="20% - Accent2 2 11 4" xfId="2175"/>
    <cellStyle name="20% - Accent2 2 12" xfId="2176"/>
    <cellStyle name="20% - Accent2 2 12 2" xfId="2177"/>
    <cellStyle name="20% - Accent2 2 12 2 2" xfId="2178"/>
    <cellStyle name="20% - Accent2 2 12 2 3" xfId="50361"/>
    <cellStyle name="20% - Accent2 2 12 3" xfId="2179"/>
    <cellStyle name="20% - Accent2 2 12 4" xfId="2180"/>
    <cellStyle name="20% - Accent2 2 13" xfId="2181"/>
    <cellStyle name="20% - Accent2 2 13 2" xfId="2182"/>
    <cellStyle name="20% - Accent2 2 13 3" xfId="50362"/>
    <cellStyle name="20% - Accent2 2 14" xfId="2183"/>
    <cellStyle name="20% - Accent2 2 15" xfId="2184"/>
    <cellStyle name="20% - Accent2 2 16" xfId="60154"/>
    <cellStyle name="20% - Accent2 2 2" xfId="2185"/>
    <cellStyle name="20% - Accent2 2 2 10" xfId="2186"/>
    <cellStyle name="20% - Accent2 2 2 11" xfId="2187"/>
    <cellStyle name="20% - Accent2 2 2 12" xfId="60338"/>
    <cellStyle name="20% - Accent2 2 2 2" xfId="2188"/>
    <cellStyle name="20% - Accent2 2 2 2 10" xfId="2189"/>
    <cellStyle name="20% - Accent2 2 2 2 11" xfId="60706"/>
    <cellStyle name="20% - Accent2 2 2 2 2" xfId="2190"/>
    <cellStyle name="20% - Accent2 2 2 2 2 2" xfId="2191"/>
    <cellStyle name="20% - Accent2 2 2 2 2 2 2" xfId="2192"/>
    <cellStyle name="20% - Accent2 2 2 2 2 2 2 2" xfId="2193"/>
    <cellStyle name="20% - Accent2 2 2 2 2 2 2 2 2" xfId="2194"/>
    <cellStyle name="20% - Accent2 2 2 2 2 2 2 2 2 2" xfId="2195"/>
    <cellStyle name="20% - Accent2 2 2 2 2 2 2 2 2 3" xfId="50363"/>
    <cellStyle name="20% - Accent2 2 2 2 2 2 2 2 3" xfId="2196"/>
    <cellStyle name="20% - Accent2 2 2 2 2 2 2 2 4" xfId="2197"/>
    <cellStyle name="20% - Accent2 2 2 2 2 2 2 3" xfId="2198"/>
    <cellStyle name="20% - Accent2 2 2 2 2 2 2 3 2" xfId="2199"/>
    <cellStyle name="20% - Accent2 2 2 2 2 2 2 3 2 2" xfId="2200"/>
    <cellStyle name="20% - Accent2 2 2 2 2 2 2 3 2 3" xfId="50364"/>
    <cellStyle name="20% - Accent2 2 2 2 2 2 2 3 3" xfId="2201"/>
    <cellStyle name="20% - Accent2 2 2 2 2 2 2 3 4" xfId="2202"/>
    <cellStyle name="20% - Accent2 2 2 2 2 2 2 4" xfId="2203"/>
    <cellStyle name="20% - Accent2 2 2 2 2 2 2 4 2" xfId="2204"/>
    <cellStyle name="20% - Accent2 2 2 2 2 2 2 4 3" xfId="50365"/>
    <cellStyle name="20% - Accent2 2 2 2 2 2 2 5" xfId="2205"/>
    <cellStyle name="20% - Accent2 2 2 2 2 2 2 6" xfId="2206"/>
    <cellStyle name="20% - Accent2 2 2 2 2 2 3" xfId="2207"/>
    <cellStyle name="20% - Accent2 2 2 2 2 2 3 2" xfId="2208"/>
    <cellStyle name="20% - Accent2 2 2 2 2 2 3 2 2" xfId="2209"/>
    <cellStyle name="20% - Accent2 2 2 2 2 2 3 2 3" xfId="50366"/>
    <cellStyle name="20% - Accent2 2 2 2 2 2 3 3" xfId="2210"/>
    <cellStyle name="20% - Accent2 2 2 2 2 2 3 4" xfId="2211"/>
    <cellStyle name="20% - Accent2 2 2 2 2 2 4" xfId="2212"/>
    <cellStyle name="20% - Accent2 2 2 2 2 2 4 2" xfId="2213"/>
    <cellStyle name="20% - Accent2 2 2 2 2 2 4 2 2" xfId="2214"/>
    <cellStyle name="20% - Accent2 2 2 2 2 2 4 2 3" xfId="50367"/>
    <cellStyle name="20% - Accent2 2 2 2 2 2 4 3" xfId="2215"/>
    <cellStyle name="20% - Accent2 2 2 2 2 2 4 4" xfId="2216"/>
    <cellStyle name="20% - Accent2 2 2 2 2 2 5" xfId="2217"/>
    <cellStyle name="20% - Accent2 2 2 2 2 2 5 2" xfId="2218"/>
    <cellStyle name="20% - Accent2 2 2 2 2 2 5 3" xfId="50368"/>
    <cellStyle name="20% - Accent2 2 2 2 2 2 6" xfId="2219"/>
    <cellStyle name="20% - Accent2 2 2 2 2 2 7" xfId="2220"/>
    <cellStyle name="20% - Accent2 2 2 2 2 3" xfId="2221"/>
    <cellStyle name="20% - Accent2 2 2 2 2 3 2" xfId="2222"/>
    <cellStyle name="20% - Accent2 2 2 2 2 3 2 2" xfId="2223"/>
    <cellStyle name="20% - Accent2 2 2 2 2 3 2 2 2" xfId="2224"/>
    <cellStyle name="20% - Accent2 2 2 2 2 3 2 2 3" xfId="50369"/>
    <cellStyle name="20% - Accent2 2 2 2 2 3 2 3" xfId="2225"/>
    <cellStyle name="20% - Accent2 2 2 2 2 3 2 4" xfId="2226"/>
    <cellStyle name="20% - Accent2 2 2 2 2 3 3" xfId="2227"/>
    <cellStyle name="20% - Accent2 2 2 2 2 3 3 2" xfId="2228"/>
    <cellStyle name="20% - Accent2 2 2 2 2 3 3 2 2" xfId="2229"/>
    <cellStyle name="20% - Accent2 2 2 2 2 3 3 2 3" xfId="50370"/>
    <cellStyle name="20% - Accent2 2 2 2 2 3 3 3" xfId="2230"/>
    <cellStyle name="20% - Accent2 2 2 2 2 3 3 4" xfId="2231"/>
    <cellStyle name="20% - Accent2 2 2 2 2 3 4" xfId="2232"/>
    <cellStyle name="20% - Accent2 2 2 2 2 3 4 2" xfId="2233"/>
    <cellStyle name="20% - Accent2 2 2 2 2 3 4 3" xfId="50371"/>
    <cellStyle name="20% - Accent2 2 2 2 2 3 5" xfId="2234"/>
    <cellStyle name="20% - Accent2 2 2 2 2 3 6" xfId="2235"/>
    <cellStyle name="20% - Accent2 2 2 2 2 4" xfId="2236"/>
    <cellStyle name="20% - Accent2 2 2 2 2 4 2" xfId="2237"/>
    <cellStyle name="20% - Accent2 2 2 2 2 4 2 2" xfId="2238"/>
    <cellStyle name="20% - Accent2 2 2 2 2 4 2 3" xfId="50372"/>
    <cellStyle name="20% - Accent2 2 2 2 2 4 3" xfId="2239"/>
    <cellStyle name="20% - Accent2 2 2 2 2 4 4" xfId="2240"/>
    <cellStyle name="20% - Accent2 2 2 2 2 5" xfId="2241"/>
    <cellStyle name="20% - Accent2 2 2 2 2 5 2" xfId="2242"/>
    <cellStyle name="20% - Accent2 2 2 2 2 5 2 2" xfId="2243"/>
    <cellStyle name="20% - Accent2 2 2 2 2 5 2 3" xfId="50373"/>
    <cellStyle name="20% - Accent2 2 2 2 2 5 3" xfId="2244"/>
    <cellStyle name="20% - Accent2 2 2 2 2 5 4" xfId="2245"/>
    <cellStyle name="20% - Accent2 2 2 2 2 6" xfId="2246"/>
    <cellStyle name="20% - Accent2 2 2 2 2 6 2" xfId="2247"/>
    <cellStyle name="20% - Accent2 2 2 2 2 6 3" xfId="50374"/>
    <cellStyle name="20% - Accent2 2 2 2 2 7" xfId="2248"/>
    <cellStyle name="20% - Accent2 2 2 2 2 8" xfId="2249"/>
    <cellStyle name="20% - Accent2 2 2 2 3" xfId="2250"/>
    <cellStyle name="20% - Accent2 2 2 2 3 2" xfId="2251"/>
    <cellStyle name="20% - Accent2 2 2 2 3 2 2" xfId="2252"/>
    <cellStyle name="20% - Accent2 2 2 2 3 2 2 2" xfId="2253"/>
    <cellStyle name="20% - Accent2 2 2 2 3 2 2 2 2" xfId="2254"/>
    <cellStyle name="20% - Accent2 2 2 2 3 2 2 2 3" xfId="50375"/>
    <cellStyle name="20% - Accent2 2 2 2 3 2 2 3" xfId="2255"/>
    <cellStyle name="20% - Accent2 2 2 2 3 2 2 4" xfId="2256"/>
    <cellStyle name="20% - Accent2 2 2 2 3 2 3" xfId="2257"/>
    <cellStyle name="20% - Accent2 2 2 2 3 2 3 2" xfId="2258"/>
    <cellStyle name="20% - Accent2 2 2 2 3 2 3 2 2" xfId="2259"/>
    <cellStyle name="20% - Accent2 2 2 2 3 2 3 2 3" xfId="50376"/>
    <cellStyle name="20% - Accent2 2 2 2 3 2 3 3" xfId="2260"/>
    <cellStyle name="20% - Accent2 2 2 2 3 2 3 4" xfId="2261"/>
    <cellStyle name="20% - Accent2 2 2 2 3 2 4" xfId="2262"/>
    <cellStyle name="20% - Accent2 2 2 2 3 2 4 2" xfId="2263"/>
    <cellStyle name="20% - Accent2 2 2 2 3 2 4 3" xfId="50377"/>
    <cellStyle name="20% - Accent2 2 2 2 3 2 5" xfId="2264"/>
    <cellStyle name="20% - Accent2 2 2 2 3 2 6" xfId="2265"/>
    <cellStyle name="20% - Accent2 2 2 2 3 3" xfId="2266"/>
    <cellStyle name="20% - Accent2 2 2 2 3 3 2" xfId="2267"/>
    <cellStyle name="20% - Accent2 2 2 2 3 3 2 2" xfId="2268"/>
    <cellStyle name="20% - Accent2 2 2 2 3 3 2 3" xfId="50378"/>
    <cellStyle name="20% - Accent2 2 2 2 3 3 3" xfId="2269"/>
    <cellStyle name="20% - Accent2 2 2 2 3 3 4" xfId="2270"/>
    <cellStyle name="20% - Accent2 2 2 2 3 4" xfId="2271"/>
    <cellStyle name="20% - Accent2 2 2 2 3 4 2" xfId="2272"/>
    <cellStyle name="20% - Accent2 2 2 2 3 4 2 2" xfId="2273"/>
    <cellStyle name="20% - Accent2 2 2 2 3 4 2 3" xfId="50379"/>
    <cellStyle name="20% - Accent2 2 2 2 3 4 3" xfId="2274"/>
    <cellStyle name="20% - Accent2 2 2 2 3 4 4" xfId="2275"/>
    <cellStyle name="20% - Accent2 2 2 2 3 5" xfId="2276"/>
    <cellStyle name="20% - Accent2 2 2 2 3 5 2" xfId="2277"/>
    <cellStyle name="20% - Accent2 2 2 2 3 5 3" xfId="50380"/>
    <cellStyle name="20% - Accent2 2 2 2 3 6" xfId="2278"/>
    <cellStyle name="20% - Accent2 2 2 2 3 7" xfId="2279"/>
    <cellStyle name="20% - Accent2 2 2 2 4" xfId="2280"/>
    <cellStyle name="20% - Accent2 2 2 2 4 2" xfId="2281"/>
    <cellStyle name="20% - Accent2 2 2 2 4 2 2" xfId="2282"/>
    <cellStyle name="20% - Accent2 2 2 2 4 2 2 2" xfId="2283"/>
    <cellStyle name="20% - Accent2 2 2 2 4 2 2 3" xfId="50381"/>
    <cellStyle name="20% - Accent2 2 2 2 4 2 3" xfId="2284"/>
    <cellStyle name="20% - Accent2 2 2 2 4 2 4" xfId="2285"/>
    <cellStyle name="20% - Accent2 2 2 2 4 3" xfId="2286"/>
    <cellStyle name="20% - Accent2 2 2 2 4 3 2" xfId="2287"/>
    <cellStyle name="20% - Accent2 2 2 2 4 3 2 2" xfId="2288"/>
    <cellStyle name="20% - Accent2 2 2 2 4 3 2 3" xfId="50382"/>
    <cellStyle name="20% - Accent2 2 2 2 4 3 3" xfId="2289"/>
    <cellStyle name="20% - Accent2 2 2 2 4 3 4" xfId="2290"/>
    <cellStyle name="20% - Accent2 2 2 2 4 4" xfId="2291"/>
    <cellStyle name="20% - Accent2 2 2 2 4 4 2" xfId="2292"/>
    <cellStyle name="20% - Accent2 2 2 2 4 4 3" xfId="50383"/>
    <cellStyle name="20% - Accent2 2 2 2 4 5" xfId="2293"/>
    <cellStyle name="20% - Accent2 2 2 2 4 6" xfId="2294"/>
    <cellStyle name="20% - Accent2 2 2 2 5" xfId="2295"/>
    <cellStyle name="20% - Accent2 2 2 2 5 2" xfId="2296"/>
    <cellStyle name="20% - Accent2 2 2 2 5 2 2" xfId="2297"/>
    <cellStyle name="20% - Accent2 2 2 2 5 2 2 2" xfId="2298"/>
    <cellStyle name="20% - Accent2 2 2 2 5 2 2 3" xfId="50384"/>
    <cellStyle name="20% - Accent2 2 2 2 5 2 3" xfId="2299"/>
    <cellStyle name="20% - Accent2 2 2 2 5 2 4" xfId="2300"/>
    <cellStyle name="20% - Accent2 2 2 2 5 3" xfId="2301"/>
    <cellStyle name="20% - Accent2 2 2 2 5 3 2" xfId="2302"/>
    <cellStyle name="20% - Accent2 2 2 2 5 3 3" xfId="50385"/>
    <cellStyle name="20% - Accent2 2 2 2 5 4" xfId="2303"/>
    <cellStyle name="20% - Accent2 2 2 2 5 5" xfId="2304"/>
    <cellStyle name="20% - Accent2 2 2 2 6" xfId="2305"/>
    <cellStyle name="20% - Accent2 2 2 2 6 2" xfId="2306"/>
    <cellStyle name="20% - Accent2 2 2 2 6 2 2" xfId="2307"/>
    <cellStyle name="20% - Accent2 2 2 2 6 2 3" xfId="50386"/>
    <cellStyle name="20% - Accent2 2 2 2 6 3" xfId="2308"/>
    <cellStyle name="20% - Accent2 2 2 2 6 4" xfId="2309"/>
    <cellStyle name="20% - Accent2 2 2 2 7" xfId="2310"/>
    <cellStyle name="20% - Accent2 2 2 2 7 2" xfId="2311"/>
    <cellStyle name="20% - Accent2 2 2 2 7 2 2" xfId="2312"/>
    <cellStyle name="20% - Accent2 2 2 2 7 2 3" xfId="50387"/>
    <cellStyle name="20% - Accent2 2 2 2 7 3" xfId="2313"/>
    <cellStyle name="20% - Accent2 2 2 2 7 4" xfId="2314"/>
    <cellStyle name="20% - Accent2 2 2 2 8" xfId="2315"/>
    <cellStyle name="20% - Accent2 2 2 2 8 2" xfId="2316"/>
    <cellStyle name="20% - Accent2 2 2 2 8 3" xfId="50388"/>
    <cellStyle name="20% - Accent2 2 2 2 9" xfId="2317"/>
    <cellStyle name="20% - Accent2 2 2 3" xfId="2318"/>
    <cellStyle name="20% - Accent2 2 2 3 2" xfId="2319"/>
    <cellStyle name="20% - Accent2 2 2 3 2 2" xfId="2320"/>
    <cellStyle name="20% - Accent2 2 2 3 2 2 2" xfId="2321"/>
    <cellStyle name="20% - Accent2 2 2 3 2 2 2 2" xfId="2322"/>
    <cellStyle name="20% - Accent2 2 2 3 2 2 2 2 2" xfId="2323"/>
    <cellStyle name="20% - Accent2 2 2 3 2 2 2 2 3" xfId="50389"/>
    <cellStyle name="20% - Accent2 2 2 3 2 2 2 3" xfId="2324"/>
    <cellStyle name="20% - Accent2 2 2 3 2 2 2 4" xfId="2325"/>
    <cellStyle name="20% - Accent2 2 2 3 2 2 3" xfId="2326"/>
    <cellStyle name="20% - Accent2 2 2 3 2 2 3 2" xfId="2327"/>
    <cellStyle name="20% - Accent2 2 2 3 2 2 3 2 2" xfId="2328"/>
    <cellStyle name="20% - Accent2 2 2 3 2 2 3 2 3" xfId="50390"/>
    <cellStyle name="20% - Accent2 2 2 3 2 2 3 3" xfId="2329"/>
    <cellStyle name="20% - Accent2 2 2 3 2 2 3 4" xfId="2330"/>
    <cellStyle name="20% - Accent2 2 2 3 2 2 4" xfId="2331"/>
    <cellStyle name="20% - Accent2 2 2 3 2 2 4 2" xfId="2332"/>
    <cellStyle name="20% - Accent2 2 2 3 2 2 4 3" xfId="50391"/>
    <cellStyle name="20% - Accent2 2 2 3 2 2 5" xfId="2333"/>
    <cellStyle name="20% - Accent2 2 2 3 2 2 6" xfId="2334"/>
    <cellStyle name="20% - Accent2 2 2 3 2 3" xfId="2335"/>
    <cellStyle name="20% - Accent2 2 2 3 2 3 2" xfId="2336"/>
    <cellStyle name="20% - Accent2 2 2 3 2 3 2 2" xfId="2337"/>
    <cellStyle name="20% - Accent2 2 2 3 2 3 2 3" xfId="50392"/>
    <cellStyle name="20% - Accent2 2 2 3 2 3 3" xfId="2338"/>
    <cellStyle name="20% - Accent2 2 2 3 2 3 4" xfId="2339"/>
    <cellStyle name="20% - Accent2 2 2 3 2 4" xfId="2340"/>
    <cellStyle name="20% - Accent2 2 2 3 2 4 2" xfId="2341"/>
    <cellStyle name="20% - Accent2 2 2 3 2 4 2 2" xfId="2342"/>
    <cellStyle name="20% - Accent2 2 2 3 2 4 2 3" xfId="50393"/>
    <cellStyle name="20% - Accent2 2 2 3 2 4 3" xfId="2343"/>
    <cellStyle name="20% - Accent2 2 2 3 2 4 4" xfId="2344"/>
    <cellStyle name="20% - Accent2 2 2 3 2 5" xfId="2345"/>
    <cellStyle name="20% - Accent2 2 2 3 2 5 2" xfId="2346"/>
    <cellStyle name="20% - Accent2 2 2 3 2 5 3" xfId="50394"/>
    <cellStyle name="20% - Accent2 2 2 3 2 6" xfId="2347"/>
    <cellStyle name="20% - Accent2 2 2 3 2 7" xfId="2348"/>
    <cellStyle name="20% - Accent2 2 2 3 3" xfId="2349"/>
    <cellStyle name="20% - Accent2 2 2 3 3 2" xfId="2350"/>
    <cellStyle name="20% - Accent2 2 2 3 3 2 2" xfId="2351"/>
    <cellStyle name="20% - Accent2 2 2 3 3 2 2 2" xfId="2352"/>
    <cellStyle name="20% - Accent2 2 2 3 3 2 2 3" xfId="50395"/>
    <cellStyle name="20% - Accent2 2 2 3 3 2 3" xfId="2353"/>
    <cellStyle name="20% - Accent2 2 2 3 3 2 4" xfId="2354"/>
    <cellStyle name="20% - Accent2 2 2 3 3 3" xfId="2355"/>
    <cellStyle name="20% - Accent2 2 2 3 3 3 2" xfId="2356"/>
    <cellStyle name="20% - Accent2 2 2 3 3 3 2 2" xfId="2357"/>
    <cellStyle name="20% - Accent2 2 2 3 3 3 2 3" xfId="50396"/>
    <cellStyle name="20% - Accent2 2 2 3 3 3 3" xfId="2358"/>
    <cellStyle name="20% - Accent2 2 2 3 3 3 4" xfId="2359"/>
    <cellStyle name="20% - Accent2 2 2 3 3 4" xfId="2360"/>
    <cellStyle name="20% - Accent2 2 2 3 3 4 2" xfId="2361"/>
    <cellStyle name="20% - Accent2 2 2 3 3 4 3" xfId="50397"/>
    <cellStyle name="20% - Accent2 2 2 3 3 5" xfId="2362"/>
    <cellStyle name="20% - Accent2 2 2 3 3 6" xfId="2363"/>
    <cellStyle name="20% - Accent2 2 2 3 4" xfId="2364"/>
    <cellStyle name="20% - Accent2 2 2 3 4 2" xfId="2365"/>
    <cellStyle name="20% - Accent2 2 2 3 4 2 2" xfId="2366"/>
    <cellStyle name="20% - Accent2 2 2 3 4 2 2 2" xfId="2367"/>
    <cellStyle name="20% - Accent2 2 2 3 4 2 2 3" xfId="50398"/>
    <cellStyle name="20% - Accent2 2 2 3 4 2 3" xfId="2368"/>
    <cellStyle name="20% - Accent2 2 2 3 4 2 4" xfId="2369"/>
    <cellStyle name="20% - Accent2 2 2 3 4 3" xfId="2370"/>
    <cellStyle name="20% - Accent2 2 2 3 4 3 2" xfId="2371"/>
    <cellStyle name="20% - Accent2 2 2 3 4 3 3" xfId="50399"/>
    <cellStyle name="20% - Accent2 2 2 3 4 4" xfId="2372"/>
    <cellStyle name="20% - Accent2 2 2 3 4 5" xfId="2373"/>
    <cellStyle name="20% - Accent2 2 2 3 5" xfId="2374"/>
    <cellStyle name="20% - Accent2 2 2 3 5 2" xfId="2375"/>
    <cellStyle name="20% - Accent2 2 2 3 5 2 2" xfId="2376"/>
    <cellStyle name="20% - Accent2 2 2 3 5 2 3" xfId="50400"/>
    <cellStyle name="20% - Accent2 2 2 3 5 3" xfId="2377"/>
    <cellStyle name="20% - Accent2 2 2 3 5 4" xfId="2378"/>
    <cellStyle name="20% - Accent2 2 2 3 6" xfId="2379"/>
    <cellStyle name="20% - Accent2 2 2 3 6 2" xfId="2380"/>
    <cellStyle name="20% - Accent2 2 2 3 6 2 2" xfId="2381"/>
    <cellStyle name="20% - Accent2 2 2 3 6 2 3" xfId="50401"/>
    <cellStyle name="20% - Accent2 2 2 3 6 3" xfId="2382"/>
    <cellStyle name="20% - Accent2 2 2 3 6 4" xfId="2383"/>
    <cellStyle name="20% - Accent2 2 2 3 7" xfId="2384"/>
    <cellStyle name="20% - Accent2 2 2 3 7 2" xfId="2385"/>
    <cellStyle name="20% - Accent2 2 2 3 7 3" xfId="50402"/>
    <cellStyle name="20% - Accent2 2 2 3 8" xfId="2386"/>
    <cellStyle name="20% - Accent2 2 2 3 9" xfId="2387"/>
    <cellStyle name="20% - Accent2 2 2 4" xfId="2388"/>
    <cellStyle name="20% - Accent2 2 2 4 2" xfId="2389"/>
    <cellStyle name="20% - Accent2 2 2 4 2 2" xfId="2390"/>
    <cellStyle name="20% - Accent2 2 2 4 2 2 2" xfId="2391"/>
    <cellStyle name="20% - Accent2 2 2 4 2 2 2 2" xfId="2392"/>
    <cellStyle name="20% - Accent2 2 2 4 2 2 2 3" xfId="50403"/>
    <cellStyle name="20% - Accent2 2 2 4 2 2 3" xfId="2393"/>
    <cellStyle name="20% - Accent2 2 2 4 2 2 4" xfId="2394"/>
    <cellStyle name="20% - Accent2 2 2 4 2 3" xfId="2395"/>
    <cellStyle name="20% - Accent2 2 2 4 2 3 2" xfId="2396"/>
    <cellStyle name="20% - Accent2 2 2 4 2 3 2 2" xfId="2397"/>
    <cellStyle name="20% - Accent2 2 2 4 2 3 2 3" xfId="50404"/>
    <cellStyle name="20% - Accent2 2 2 4 2 3 3" xfId="2398"/>
    <cellStyle name="20% - Accent2 2 2 4 2 3 4" xfId="2399"/>
    <cellStyle name="20% - Accent2 2 2 4 2 4" xfId="2400"/>
    <cellStyle name="20% - Accent2 2 2 4 2 4 2" xfId="2401"/>
    <cellStyle name="20% - Accent2 2 2 4 2 4 3" xfId="50405"/>
    <cellStyle name="20% - Accent2 2 2 4 2 5" xfId="2402"/>
    <cellStyle name="20% - Accent2 2 2 4 2 6" xfId="2403"/>
    <cellStyle name="20% - Accent2 2 2 4 3" xfId="2404"/>
    <cellStyle name="20% - Accent2 2 2 4 3 2" xfId="2405"/>
    <cellStyle name="20% - Accent2 2 2 4 3 2 2" xfId="2406"/>
    <cellStyle name="20% - Accent2 2 2 4 3 2 3" xfId="50406"/>
    <cellStyle name="20% - Accent2 2 2 4 3 3" xfId="2407"/>
    <cellStyle name="20% - Accent2 2 2 4 3 4" xfId="2408"/>
    <cellStyle name="20% - Accent2 2 2 4 4" xfId="2409"/>
    <cellStyle name="20% - Accent2 2 2 4 4 2" xfId="2410"/>
    <cellStyle name="20% - Accent2 2 2 4 4 2 2" xfId="2411"/>
    <cellStyle name="20% - Accent2 2 2 4 4 2 3" xfId="50407"/>
    <cellStyle name="20% - Accent2 2 2 4 4 3" xfId="2412"/>
    <cellStyle name="20% - Accent2 2 2 4 4 4" xfId="2413"/>
    <cellStyle name="20% - Accent2 2 2 4 5" xfId="2414"/>
    <cellStyle name="20% - Accent2 2 2 4 5 2" xfId="2415"/>
    <cellStyle name="20% - Accent2 2 2 4 5 3" xfId="50408"/>
    <cellStyle name="20% - Accent2 2 2 4 6" xfId="2416"/>
    <cellStyle name="20% - Accent2 2 2 4 7" xfId="2417"/>
    <cellStyle name="20% - Accent2 2 2 5" xfId="2418"/>
    <cellStyle name="20% - Accent2 2 2 5 2" xfId="2419"/>
    <cellStyle name="20% - Accent2 2 2 5 2 2" xfId="2420"/>
    <cellStyle name="20% - Accent2 2 2 5 2 2 2" xfId="2421"/>
    <cellStyle name="20% - Accent2 2 2 5 2 2 3" xfId="50409"/>
    <cellStyle name="20% - Accent2 2 2 5 2 3" xfId="2422"/>
    <cellStyle name="20% - Accent2 2 2 5 2 4" xfId="2423"/>
    <cellStyle name="20% - Accent2 2 2 5 3" xfId="2424"/>
    <cellStyle name="20% - Accent2 2 2 5 3 2" xfId="2425"/>
    <cellStyle name="20% - Accent2 2 2 5 3 2 2" xfId="2426"/>
    <cellStyle name="20% - Accent2 2 2 5 3 2 3" xfId="50410"/>
    <cellStyle name="20% - Accent2 2 2 5 3 3" xfId="2427"/>
    <cellStyle name="20% - Accent2 2 2 5 3 4" xfId="2428"/>
    <cellStyle name="20% - Accent2 2 2 5 4" xfId="2429"/>
    <cellStyle name="20% - Accent2 2 2 5 4 2" xfId="2430"/>
    <cellStyle name="20% - Accent2 2 2 5 4 3" xfId="50411"/>
    <cellStyle name="20% - Accent2 2 2 5 5" xfId="2431"/>
    <cellStyle name="20% - Accent2 2 2 5 6" xfId="2432"/>
    <cellStyle name="20% - Accent2 2 2 6" xfId="2433"/>
    <cellStyle name="20% - Accent2 2 2 6 2" xfId="2434"/>
    <cellStyle name="20% - Accent2 2 2 6 2 2" xfId="2435"/>
    <cellStyle name="20% - Accent2 2 2 6 2 2 2" xfId="2436"/>
    <cellStyle name="20% - Accent2 2 2 6 2 2 3" xfId="50412"/>
    <cellStyle name="20% - Accent2 2 2 6 2 3" xfId="2437"/>
    <cellStyle name="20% - Accent2 2 2 6 2 4" xfId="2438"/>
    <cellStyle name="20% - Accent2 2 2 6 3" xfId="2439"/>
    <cellStyle name="20% - Accent2 2 2 6 3 2" xfId="2440"/>
    <cellStyle name="20% - Accent2 2 2 6 3 3" xfId="50413"/>
    <cellStyle name="20% - Accent2 2 2 6 4" xfId="2441"/>
    <cellStyle name="20% - Accent2 2 2 6 5" xfId="2442"/>
    <cellStyle name="20% - Accent2 2 2 7" xfId="2443"/>
    <cellStyle name="20% - Accent2 2 2 7 2" xfId="2444"/>
    <cellStyle name="20% - Accent2 2 2 7 2 2" xfId="2445"/>
    <cellStyle name="20% - Accent2 2 2 7 2 3" xfId="50414"/>
    <cellStyle name="20% - Accent2 2 2 7 3" xfId="2446"/>
    <cellStyle name="20% - Accent2 2 2 7 4" xfId="2447"/>
    <cellStyle name="20% - Accent2 2 2 8" xfId="2448"/>
    <cellStyle name="20% - Accent2 2 2 8 2" xfId="2449"/>
    <cellStyle name="20% - Accent2 2 2 8 2 2" xfId="2450"/>
    <cellStyle name="20% - Accent2 2 2 8 2 3" xfId="50415"/>
    <cellStyle name="20% - Accent2 2 2 8 3" xfId="2451"/>
    <cellStyle name="20% - Accent2 2 2 8 4" xfId="2452"/>
    <cellStyle name="20% - Accent2 2 2 9" xfId="2453"/>
    <cellStyle name="20% - Accent2 2 2 9 2" xfId="2454"/>
    <cellStyle name="20% - Accent2 2 2 9 3" xfId="50416"/>
    <cellStyle name="20% - Accent2 2 3" xfId="2455"/>
    <cellStyle name="20% - Accent2 2 3 10" xfId="2456"/>
    <cellStyle name="20% - Accent2 2 3 11" xfId="2457"/>
    <cellStyle name="20% - Accent2 2 3 12" xfId="60523"/>
    <cellStyle name="20% - Accent2 2 3 2" xfId="2458"/>
    <cellStyle name="20% - Accent2 2 3 2 10" xfId="2459"/>
    <cellStyle name="20% - Accent2 2 3 2 2" xfId="2460"/>
    <cellStyle name="20% - Accent2 2 3 2 2 2" xfId="2461"/>
    <cellStyle name="20% - Accent2 2 3 2 2 2 2" xfId="2462"/>
    <cellStyle name="20% - Accent2 2 3 2 2 2 2 2" xfId="2463"/>
    <cellStyle name="20% - Accent2 2 3 2 2 2 2 2 2" xfId="2464"/>
    <cellStyle name="20% - Accent2 2 3 2 2 2 2 2 2 2" xfId="2465"/>
    <cellStyle name="20% - Accent2 2 3 2 2 2 2 2 2 3" xfId="50417"/>
    <cellStyle name="20% - Accent2 2 3 2 2 2 2 2 3" xfId="2466"/>
    <cellStyle name="20% - Accent2 2 3 2 2 2 2 2 4" xfId="2467"/>
    <cellStyle name="20% - Accent2 2 3 2 2 2 2 3" xfId="2468"/>
    <cellStyle name="20% - Accent2 2 3 2 2 2 2 3 2" xfId="2469"/>
    <cellStyle name="20% - Accent2 2 3 2 2 2 2 3 2 2" xfId="2470"/>
    <cellStyle name="20% - Accent2 2 3 2 2 2 2 3 2 3" xfId="50418"/>
    <cellStyle name="20% - Accent2 2 3 2 2 2 2 3 3" xfId="2471"/>
    <cellStyle name="20% - Accent2 2 3 2 2 2 2 3 4" xfId="2472"/>
    <cellStyle name="20% - Accent2 2 3 2 2 2 2 4" xfId="2473"/>
    <cellStyle name="20% - Accent2 2 3 2 2 2 2 4 2" xfId="2474"/>
    <cellStyle name="20% - Accent2 2 3 2 2 2 2 4 3" xfId="50419"/>
    <cellStyle name="20% - Accent2 2 3 2 2 2 2 5" xfId="2475"/>
    <cellStyle name="20% - Accent2 2 3 2 2 2 2 6" xfId="2476"/>
    <cellStyle name="20% - Accent2 2 3 2 2 2 3" xfId="2477"/>
    <cellStyle name="20% - Accent2 2 3 2 2 2 3 2" xfId="2478"/>
    <cellStyle name="20% - Accent2 2 3 2 2 2 3 2 2" xfId="2479"/>
    <cellStyle name="20% - Accent2 2 3 2 2 2 3 2 3" xfId="50420"/>
    <cellStyle name="20% - Accent2 2 3 2 2 2 3 3" xfId="2480"/>
    <cellStyle name="20% - Accent2 2 3 2 2 2 3 4" xfId="2481"/>
    <cellStyle name="20% - Accent2 2 3 2 2 2 4" xfId="2482"/>
    <cellStyle name="20% - Accent2 2 3 2 2 2 4 2" xfId="2483"/>
    <cellStyle name="20% - Accent2 2 3 2 2 2 4 2 2" xfId="2484"/>
    <cellStyle name="20% - Accent2 2 3 2 2 2 4 2 3" xfId="50421"/>
    <cellStyle name="20% - Accent2 2 3 2 2 2 4 3" xfId="2485"/>
    <cellStyle name="20% - Accent2 2 3 2 2 2 4 4" xfId="2486"/>
    <cellStyle name="20% - Accent2 2 3 2 2 2 5" xfId="2487"/>
    <cellStyle name="20% - Accent2 2 3 2 2 2 5 2" xfId="2488"/>
    <cellStyle name="20% - Accent2 2 3 2 2 2 5 3" xfId="50422"/>
    <cellStyle name="20% - Accent2 2 3 2 2 2 6" xfId="2489"/>
    <cellStyle name="20% - Accent2 2 3 2 2 2 7" xfId="2490"/>
    <cellStyle name="20% - Accent2 2 3 2 2 3" xfId="2491"/>
    <cellStyle name="20% - Accent2 2 3 2 2 3 2" xfId="2492"/>
    <cellStyle name="20% - Accent2 2 3 2 2 3 2 2" xfId="2493"/>
    <cellStyle name="20% - Accent2 2 3 2 2 3 2 2 2" xfId="2494"/>
    <cellStyle name="20% - Accent2 2 3 2 2 3 2 2 3" xfId="50423"/>
    <cellStyle name="20% - Accent2 2 3 2 2 3 2 3" xfId="2495"/>
    <cellStyle name="20% - Accent2 2 3 2 2 3 2 4" xfId="2496"/>
    <cellStyle name="20% - Accent2 2 3 2 2 3 3" xfId="2497"/>
    <cellStyle name="20% - Accent2 2 3 2 2 3 3 2" xfId="2498"/>
    <cellStyle name="20% - Accent2 2 3 2 2 3 3 2 2" xfId="2499"/>
    <cellStyle name="20% - Accent2 2 3 2 2 3 3 2 3" xfId="50424"/>
    <cellStyle name="20% - Accent2 2 3 2 2 3 3 3" xfId="2500"/>
    <cellStyle name="20% - Accent2 2 3 2 2 3 3 4" xfId="2501"/>
    <cellStyle name="20% - Accent2 2 3 2 2 3 4" xfId="2502"/>
    <cellStyle name="20% - Accent2 2 3 2 2 3 4 2" xfId="2503"/>
    <cellStyle name="20% - Accent2 2 3 2 2 3 4 3" xfId="50425"/>
    <cellStyle name="20% - Accent2 2 3 2 2 3 5" xfId="2504"/>
    <cellStyle name="20% - Accent2 2 3 2 2 3 6" xfId="2505"/>
    <cellStyle name="20% - Accent2 2 3 2 2 4" xfId="2506"/>
    <cellStyle name="20% - Accent2 2 3 2 2 4 2" xfId="2507"/>
    <cellStyle name="20% - Accent2 2 3 2 2 4 2 2" xfId="2508"/>
    <cellStyle name="20% - Accent2 2 3 2 2 4 2 3" xfId="50426"/>
    <cellStyle name="20% - Accent2 2 3 2 2 4 3" xfId="2509"/>
    <cellStyle name="20% - Accent2 2 3 2 2 4 4" xfId="2510"/>
    <cellStyle name="20% - Accent2 2 3 2 2 5" xfId="2511"/>
    <cellStyle name="20% - Accent2 2 3 2 2 5 2" xfId="2512"/>
    <cellStyle name="20% - Accent2 2 3 2 2 5 2 2" xfId="2513"/>
    <cellStyle name="20% - Accent2 2 3 2 2 5 2 3" xfId="50427"/>
    <cellStyle name="20% - Accent2 2 3 2 2 5 3" xfId="2514"/>
    <cellStyle name="20% - Accent2 2 3 2 2 5 4" xfId="2515"/>
    <cellStyle name="20% - Accent2 2 3 2 2 6" xfId="2516"/>
    <cellStyle name="20% - Accent2 2 3 2 2 6 2" xfId="2517"/>
    <cellStyle name="20% - Accent2 2 3 2 2 6 3" xfId="50428"/>
    <cellStyle name="20% - Accent2 2 3 2 2 7" xfId="2518"/>
    <cellStyle name="20% - Accent2 2 3 2 2 8" xfId="2519"/>
    <cellStyle name="20% - Accent2 2 3 2 3" xfId="2520"/>
    <cellStyle name="20% - Accent2 2 3 2 3 2" xfId="2521"/>
    <cellStyle name="20% - Accent2 2 3 2 3 2 2" xfId="2522"/>
    <cellStyle name="20% - Accent2 2 3 2 3 2 2 2" xfId="2523"/>
    <cellStyle name="20% - Accent2 2 3 2 3 2 2 2 2" xfId="2524"/>
    <cellStyle name="20% - Accent2 2 3 2 3 2 2 2 3" xfId="50429"/>
    <cellStyle name="20% - Accent2 2 3 2 3 2 2 3" xfId="2525"/>
    <cellStyle name="20% - Accent2 2 3 2 3 2 2 4" xfId="2526"/>
    <cellStyle name="20% - Accent2 2 3 2 3 2 3" xfId="2527"/>
    <cellStyle name="20% - Accent2 2 3 2 3 2 3 2" xfId="2528"/>
    <cellStyle name="20% - Accent2 2 3 2 3 2 3 2 2" xfId="2529"/>
    <cellStyle name="20% - Accent2 2 3 2 3 2 3 2 3" xfId="50430"/>
    <cellStyle name="20% - Accent2 2 3 2 3 2 3 3" xfId="2530"/>
    <cellStyle name="20% - Accent2 2 3 2 3 2 3 4" xfId="2531"/>
    <cellStyle name="20% - Accent2 2 3 2 3 2 4" xfId="2532"/>
    <cellStyle name="20% - Accent2 2 3 2 3 2 4 2" xfId="2533"/>
    <cellStyle name="20% - Accent2 2 3 2 3 2 4 3" xfId="50431"/>
    <cellStyle name="20% - Accent2 2 3 2 3 2 5" xfId="2534"/>
    <cellStyle name="20% - Accent2 2 3 2 3 2 6" xfId="2535"/>
    <cellStyle name="20% - Accent2 2 3 2 3 3" xfId="2536"/>
    <cellStyle name="20% - Accent2 2 3 2 3 3 2" xfId="2537"/>
    <cellStyle name="20% - Accent2 2 3 2 3 3 2 2" xfId="2538"/>
    <cellStyle name="20% - Accent2 2 3 2 3 3 2 3" xfId="50432"/>
    <cellStyle name="20% - Accent2 2 3 2 3 3 3" xfId="2539"/>
    <cellStyle name="20% - Accent2 2 3 2 3 3 4" xfId="2540"/>
    <cellStyle name="20% - Accent2 2 3 2 3 4" xfId="2541"/>
    <cellStyle name="20% - Accent2 2 3 2 3 4 2" xfId="2542"/>
    <cellStyle name="20% - Accent2 2 3 2 3 4 2 2" xfId="2543"/>
    <cellStyle name="20% - Accent2 2 3 2 3 4 2 3" xfId="50433"/>
    <cellStyle name="20% - Accent2 2 3 2 3 4 3" xfId="2544"/>
    <cellStyle name="20% - Accent2 2 3 2 3 4 4" xfId="2545"/>
    <cellStyle name="20% - Accent2 2 3 2 3 5" xfId="2546"/>
    <cellStyle name="20% - Accent2 2 3 2 3 5 2" xfId="2547"/>
    <cellStyle name="20% - Accent2 2 3 2 3 5 3" xfId="50434"/>
    <cellStyle name="20% - Accent2 2 3 2 3 6" xfId="2548"/>
    <cellStyle name="20% - Accent2 2 3 2 3 7" xfId="2549"/>
    <cellStyle name="20% - Accent2 2 3 2 4" xfId="2550"/>
    <cellStyle name="20% - Accent2 2 3 2 4 2" xfId="2551"/>
    <cellStyle name="20% - Accent2 2 3 2 4 2 2" xfId="2552"/>
    <cellStyle name="20% - Accent2 2 3 2 4 2 2 2" xfId="2553"/>
    <cellStyle name="20% - Accent2 2 3 2 4 2 2 3" xfId="50435"/>
    <cellStyle name="20% - Accent2 2 3 2 4 2 3" xfId="2554"/>
    <cellStyle name="20% - Accent2 2 3 2 4 2 4" xfId="2555"/>
    <cellStyle name="20% - Accent2 2 3 2 4 3" xfId="2556"/>
    <cellStyle name="20% - Accent2 2 3 2 4 3 2" xfId="2557"/>
    <cellStyle name="20% - Accent2 2 3 2 4 3 2 2" xfId="2558"/>
    <cellStyle name="20% - Accent2 2 3 2 4 3 2 3" xfId="50436"/>
    <cellStyle name="20% - Accent2 2 3 2 4 3 3" xfId="2559"/>
    <cellStyle name="20% - Accent2 2 3 2 4 3 4" xfId="2560"/>
    <cellStyle name="20% - Accent2 2 3 2 4 4" xfId="2561"/>
    <cellStyle name="20% - Accent2 2 3 2 4 4 2" xfId="2562"/>
    <cellStyle name="20% - Accent2 2 3 2 4 4 3" xfId="50437"/>
    <cellStyle name="20% - Accent2 2 3 2 4 5" xfId="2563"/>
    <cellStyle name="20% - Accent2 2 3 2 4 6" xfId="2564"/>
    <cellStyle name="20% - Accent2 2 3 2 5" xfId="2565"/>
    <cellStyle name="20% - Accent2 2 3 2 5 2" xfId="2566"/>
    <cellStyle name="20% - Accent2 2 3 2 5 2 2" xfId="2567"/>
    <cellStyle name="20% - Accent2 2 3 2 5 2 2 2" xfId="2568"/>
    <cellStyle name="20% - Accent2 2 3 2 5 2 2 3" xfId="50438"/>
    <cellStyle name="20% - Accent2 2 3 2 5 2 3" xfId="2569"/>
    <cellStyle name="20% - Accent2 2 3 2 5 2 4" xfId="2570"/>
    <cellStyle name="20% - Accent2 2 3 2 5 3" xfId="2571"/>
    <cellStyle name="20% - Accent2 2 3 2 5 3 2" xfId="2572"/>
    <cellStyle name="20% - Accent2 2 3 2 5 3 3" xfId="50439"/>
    <cellStyle name="20% - Accent2 2 3 2 5 4" xfId="2573"/>
    <cellStyle name="20% - Accent2 2 3 2 5 5" xfId="2574"/>
    <cellStyle name="20% - Accent2 2 3 2 6" xfId="2575"/>
    <cellStyle name="20% - Accent2 2 3 2 6 2" xfId="2576"/>
    <cellStyle name="20% - Accent2 2 3 2 6 2 2" xfId="2577"/>
    <cellStyle name="20% - Accent2 2 3 2 6 2 3" xfId="50440"/>
    <cellStyle name="20% - Accent2 2 3 2 6 3" xfId="2578"/>
    <cellStyle name="20% - Accent2 2 3 2 6 4" xfId="2579"/>
    <cellStyle name="20% - Accent2 2 3 2 7" xfId="2580"/>
    <cellStyle name="20% - Accent2 2 3 2 7 2" xfId="2581"/>
    <cellStyle name="20% - Accent2 2 3 2 7 2 2" xfId="2582"/>
    <cellStyle name="20% - Accent2 2 3 2 7 2 3" xfId="50441"/>
    <cellStyle name="20% - Accent2 2 3 2 7 3" xfId="2583"/>
    <cellStyle name="20% - Accent2 2 3 2 7 4" xfId="2584"/>
    <cellStyle name="20% - Accent2 2 3 2 8" xfId="2585"/>
    <cellStyle name="20% - Accent2 2 3 2 8 2" xfId="2586"/>
    <cellStyle name="20% - Accent2 2 3 2 8 3" xfId="50442"/>
    <cellStyle name="20% - Accent2 2 3 2 9" xfId="2587"/>
    <cellStyle name="20% - Accent2 2 3 3" xfId="2588"/>
    <cellStyle name="20% - Accent2 2 3 3 2" xfId="2589"/>
    <cellStyle name="20% - Accent2 2 3 3 2 2" xfId="2590"/>
    <cellStyle name="20% - Accent2 2 3 3 2 2 2" xfId="2591"/>
    <cellStyle name="20% - Accent2 2 3 3 2 2 2 2" xfId="2592"/>
    <cellStyle name="20% - Accent2 2 3 3 2 2 2 2 2" xfId="2593"/>
    <cellStyle name="20% - Accent2 2 3 3 2 2 2 2 3" xfId="50443"/>
    <cellStyle name="20% - Accent2 2 3 3 2 2 2 3" xfId="2594"/>
    <cellStyle name="20% - Accent2 2 3 3 2 2 2 4" xfId="2595"/>
    <cellStyle name="20% - Accent2 2 3 3 2 2 3" xfId="2596"/>
    <cellStyle name="20% - Accent2 2 3 3 2 2 3 2" xfId="2597"/>
    <cellStyle name="20% - Accent2 2 3 3 2 2 3 2 2" xfId="2598"/>
    <cellStyle name="20% - Accent2 2 3 3 2 2 3 2 3" xfId="50444"/>
    <cellStyle name="20% - Accent2 2 3 3 2 2 3 3" xfId="2599"/>
    <cellStyle name="20% - Accent2 2 3 3 2 2 3 4" xfId="2600"/>
    <cellStyle name="20% - Accent2 2 3 3 2 2 4" xfId="2601"/>
    <cellStyle name="20% - Accent2 2 3 3 2 2 4 2" xfId="2602"/>
    <cellStyle name="20% - Accent2 2 3 3 2 2 4 3" xfId="50445"/>
    <cellStyle name="20% - Accent2 2 3 3 2 2 5" xfId="2603"/>
    <cellStyle name="20% - Accent2 2 3 3 2 2 6" xfId="2604"/>
    <cellStyle name="20% - Accent2 2 3 3 2 3" xfId="2605"/>
    <cellStyle name="20% - Accent2 2 3 3 2 3 2" xfId="2606"/>
    <cellStyle name="20% - Accent2 2 3 3 2 3 2 2" xfId="2607"/>
    <cellStyle name="20% - Accent2 2 3 3 2 3 2 3" xfId="50446"/>
    <cellStyle name="20% - Accent2 2 3 3 2 3 3" xfId="2608"/>
    <cellStyle name="20% - Accent2 2 3 3 2 3 4" xfId="2609"/>
    <cellStyle name="20% - Accent2 2 3 3 2 4" xfId="2610"/>
    <cellStyle name="20% - Accent2 2 3 3 2 4 2" xfId="2611"/>
    <cellStyle name="20% - Accent2 2 3 3 2 4 2 2" xfId="2612"/>
    <cellStyle name="20% - Accent2 2 3 3 2 4 2 3" xfId="50447"/>
    <cellStyle name="20% - Accent2 2 3 3 2 4 3" xfId="2613"/>
    <cellStyle name="20% - Accent2 2 3 3 2 4 4" xfId="2614"/>
    <cellStyle name="20% - Accent2 2 3 3 2 5" xfId="2615"/>
    <cellStyle name="20% - Accent2 2 3 3 2 5 2" xfId="2616"/>
    <cellStyle name="20% - Accent2 2 3 3 2 5 3" xfId="50448"/>
    <cellStyle name="20% - Accent2 2 3 3 2 6" xfId="2617"/>
    <cellStyle name="20% - Accent2 2 3 3 2 7" xfId="2618"/>
    <cellStyle name="20% - Accent2 2 3 3 3" xfId="2619"/>
    <cellStyle name="20% - Accent2 2 3 3 3 2" xfId="2620"/>
    <cellStyle name="20% - Accent2 2 3 3 3 2 2" xfId="2621"/>
    <cellStyle name="20% - Accent2 2 3 3 3 2 2 2" xfId="2622"/>
    <cellStyle name="20% - Accent2 2 3 3 3 2 2 3" xfId="50449"/>
    <cellStyle name="20% - Accent2 2 3 3 3 2 3" xfId="2623"/>
    <cellStyle name="20% - Accent2 2 3 3 3 2 4" xfId="2624"/>
    <cellStyle name="20% - Accent2 2 3 3 3 3" xfId="2625"/>
    <cellStyle name="20% - Accent2 2 3 3 3 3 2" xfId="2626"/>
    <cellStyle name="20% - Accent2 2 3 3 3 3 2 2" xfId="2627"/>
    <cellStyle name="20% - Accent2 2 3 3 3 3 2 3" xfId="50450"/>
    <cellStyle name="20% - Accent2 2 3 3 3 3 3" xfId="2628"/>
    <cellStyle name="20% - Accent2 2 3 3 3 3 4" xfId="2629"/>
    <cellStyle name="20% - Accent2 2 3 3 3 4" xfId="2630"/>
    <cellStyle name="20% - Accent2 2 3 3 3 4 2" xfId="2631"/>
    <cellStyle name="20% - Accent2 2 3 3 3 4 3" xfId="50451"/>
    <cellStyle name="20% - Accent2 2 3 3 3 5" xfId="2632"/>
    <cellStyle name="20% - Accent2 2 3 3 3 6" xfId="2633"/>
    <cellStyle name="20% - Accent2 2 3 3 4" xfId="2634"/>
    <cellStyle name="20% - Accent2 2 3 3 4 2" xfId="2635"/>
    <cellStyle name="20% - Accent2 2 3 3 4 2 2" xfId="2636"/>
    <cellStyle name="20% - Accent2 2 3 3 4 2 3" xfId="50452"/>
    <cellStyle name="20% - Accent2 2 3 3 4 3" xfId="2637"/>
    <cellStyle name="20% - Accent2 2 3 3 4 4" xfId="2638"/>
    <cellStyle name="20% - Accent2 2 3 3 5" xfId="2639"/>
    <cellStyle name="20% - Accent2 2 3 3 5 2" xfId="2640"/>
    <cellStyle name="20% - Accent2 2 3 3 5 2 2" xfId="2641"/>
    <cellStyle name="20% - Accent2 2 3 3 5 2 3" xfId="50453"/>
    <cellStyle name="20% - Accent2 2 3 3 5 3" xfId="2642"/>
    <cellStyle name="20% - Accent2 2 3 3 5 4" xfId="2643"/>
    <cellStyle name="20% - Accent2 2 3 3 6" xfId="2644"/>
    <cellStyle name="20% - Accent2 2 3 3 6 2" xfId="2645"/>
    <cellStyle name="20% - Accent2 2 3 3 6 3" xfId="50454"/>
    <cellStyle name="20% - Accent2 2 3 3 7" xfId="2646"/>
    <cellStyle name="20% - Accent2 2 3 3 8" xfId="2647"/>
    <cellStyle name="20% - Accent2 2 3 4" xfId="2648"/>
    <cellStyle name="20% - Accent2 2 3 4 2" xfId="2649"/>
    <cellStyle name="20% - Accent2 2 3 4 2 2" xfId="2650"/>
    <cellStyle name="20% - Accent2 2 3 4 2 2 2" xfId="2651"/>
    <cellStyle name="20% - Accent2 2 3 4 2 2 2 2" xfId="2652"/>
    <cellStyle name="20% - Accent2 2 3 4 2 2 2 3" xfId="50455"/>
    <cellStyle name="20% - Accent2 2 3 4 2 2 3" xfId="2653"/>
    <cellStyle name="20% - Accent2 2 3 4 2 2 4" xfId="2654"/>
    <cellStyle name="20% - Accent2 2 3 4 2 3" xfId="2655"/>
    <cellStyle name="20% - Accent2 2 3 4 2 3 2" xfId="2656"/>
    <cellStyle name="20% - Accent2 2 3 4 2 3 2 2" xfId="2657"/>
    <cellStyle name="20% - Accent2 2 3 4 2 3 2 3" xfId="50456"/>
    <cellStyle name="20% - Accent2 2 3 4 2 3 3" xfId="2658"/>
    <cellStyle name="20% - Accent2 2 3 4 2 3 4" xfId="2659"/>
    <cellStyle name="20% - Accent2 2 3 4 2 4" xfId="2660"/>
    <cellStyle name="20% - Accent2 2 3 4 2 4 2" xfId="2661"/>
    <cellStyle name="20% - Accent2 2 3 4 2 4 3" xfId="50457"/>
    <cellStyle name="20% - Accent2 2 3 4 2 5" xfId="2662"/>
    <cellStyle name="20% - Accent2 2 3 4 2 6" xfId="2663"/>
    <cellStyle name="20% - Accent2 2 3 4 3" xfId="2664"/>
    <cellStyle name="20% - Accent2 2 3 4 3 2" xfId="2665"/>
    <cellStyle name="20% - Accent2 2 3 4 3 2 2" xfId="2666"/>
    <cellStyle name="20% - Accent2 2 3 4 3 2 3" xfId="50458"/>
    <cellStyle name="20% - Accent2 2 3 4 3 3" xfId="2667"/>
    <cellStyle name="20% - Accent2 2 3 4 3 4" xfId="2668"/>
    <cellStyle name="20% - Accent2 2 3 4 4" xfId="2669"/>
    <cellStyle name="20% - Accent2 2 3 4 4 2" xfId="2670"/>
    <cellStyle name="20% - Accent2 2 3 4 4 2 2" xfId="2671"/>
    <cellStyle name="20% - Accent2 2 3 4 4 2 3" xfId="50459"/>
    <cellStyle name="20% - Accent2 2 3 4 4 3" xfId="2672"/>
    <cellStyle name="20% - Accent2 2 3 4 4 4" xfId="2673"/>
    <cellStyle name="20% - Accent2 2 3 4 5" xfId="2674"/>
    <cellStyle name="20% - Accent2 2 3 4 5 2" xfId="2675"/>
    <cellStyle name="20% - Accent2 2 3 4 5 3" xfId="50460"/>
    <cellStyle name="20% - Accent2 2 3 4 6" xfId="2676"/>
    <cellStyle name="20% - Accent2 2 3 4 7" xfId="2677"/>
    <cellStyle name="20% - Accent2 2 3 5" xfId="2678"/>
    <cellStyle name="20% - Accent2 2 3 5 2" xfId="2679"/>
    <cellStyle name="20% - Accent2 2 3 5 2 2" xfId="2680"/>
    <cellStyle name="20% - Accent2 2 3 5 2 2 2" xfId="2681"/>
    <cellStyle name="20% - Accent2 2 3 5 2 2 3" xfId="50461"/>
    <cellStyle name="20% - Accent2 2 3 5 2 3" xfId="2682"/>
    <cellStyle name="20% - Accent2 2 3 5 2 4" xfId="2683"/>
    <cellStyle name="20% - Accent2 2 3 5 3" xfId="2684"/>
    <cellStyle name="20% - Accent2 2 3 5 3 2" xfId="2685"/>
    <cellStyle name="20% - Accent2 2 3 5 3 2 2" xfId="2686"/>
    <cellStyle name="20% - Accent2 2 3 5 3 2 3" xfId="50462"/>
    <cellStyle name="20% - Accent2 2 3 5 3 3" xfId="2687"/>
    <cellStyle name="20% - Accent2 2 3 5 3 4" xfId="2688"/>
    <cellStyle name="20% - Accent2 2 3 5 4" xfId="2689"/>
    <cellStyle name="20% - Accent2 2 3 5 4 2" xfId="2690"/>
    <cellStyle name="20% - Accent2 2 3 5 4 3" xfId="50463"/>
    <cellStyle name="20% - Accent2 2 3 5 5" xfId="2691"/>
    <cellStyle name="20% - Accent2 2 3 5 6" xfId="2692"/>
    <cellStyle name="20% - Accent2 2 3 6" xfId="2693"/>
    <cellStyle name="20% - Accent2 2 3 6 2" xfId="2694"/>
    <cellStyle name="20% - Accent2 2 3 6 2 2" xfId="2695"/>
    <cellStyle name="20% - Accent2 2 3 6 2 2 2" xfId="2696"/>
    <cellStyle name="20% - Accent2 2 3 6 2 2 3" xfId="50464"/>
    <cellStyle name="20% - Accent2 2 3 6 2 3" xfId="2697"/>
    <cellStyle name="20% - Accent2 2 3 6 2 4" xfId="2698"/>
    <cellStyle name="20% - Accent2 2 3 6 3" xfId="2699"/>
    <cellStyle name="20% - Accent2 2 3 6 3 2" xfId="2700"/>
    <cellStyle name="20% - Accent2 2 3 6 3 3" xfId="50465"/>
    <cellStyle name="20% - Accent2 2 3 6 4" xfId="2701"/>
    <cellStyle name="20% - Accent2 2 3 6 5" xfId="2702"/>
    <cellStyle name="20% - Accent2 2 3 7" xfId="2703"/>
    <cellStyle name="20% - Accent2 2 3 7 2" xfId="2704"/>
    <cellStyle name="20% - Accent2 2 3 7 2 2" xfId="2705"/>
    <cellStyle name="20% - Accent2 2 3 7 2 3" xfId="50466"/>
    <cellStyle name="20% - Accent2 2 3 7 3" xfId="2706"/>
    <cellStyle name="20% - Accent2 2 3 7 4" xfId="2707"/>
    <cellStyle name="20% - Accent2 2 3 8" xfId="2708"/>
    <cellStyle name="20% - Accent2 2 3 8 2" xfId="2709"/>
    <cellStyle name="20% - Accent2 2 3 8 2 2" xfId="2710"/>
    <cellStyle name="20% - Accent2 2 3 8 2 3" xfId="50467"/>
    <cellStyle name="20% - Accent2 2 3 8 3" xfId="2711"/>
    <cellStyle name="20% - Accent2 2 3 8 4" xfId="2712"/>
    <cellStyle name="20% - Accent2 2 3 9" xfId="2713"/>
    <cellStyle name="20% - Accent2 2 3 9 2" xfId="2714"/>
    <cellStyle name="20% - Accent2 2 3 9 3" xfId="50468"/>
    <cellStyle name="20% - Accent2 2 4" xfId="2715"/>
    <cellStyle name="20% - Accent2 2 4 10" xfId="2716"/>
    <cellStyle name="20% - Accent2 2 4 2" xfId="2717"/>
    <cellStyle name="20% - Accent2 2 4 2 2" xfId="2718"/>
    <cellStyle name="20% - Accent2 2 4 2 2 2" xfId="2719"/>
    <cellStyle name="20% - Accent2 2 4 2 2 2 2" xfId="2720"/>
    <cellStyle name="20% - Accent2 2 4 2 2 2 2 2" xfId="2721"/>
    <cellStyle name="20% - Accent2 2 4 2 2 2 2 2 2" xfId="2722"/>
    <cellStyle name="20% - Accent2 2 4 2 2 2 2 2 3" xfId="50469"/>
    <cellStyle name="20% - Accent2 2 4 2 2 2 2 3" xfId="2723"/>
    <cellStyle name="20% - Accent2 2 4 2 2 2 2 4" xfId="2724"/>
    <cellStyle name="20% - Accent2 2 4 2 2 2 3" xfId="2725"/>
    <cellStyle name="20% - Accent2 2 4 2 2 2 3 2" xfId="2726"/>
    <cellStyle name="20% - Accent2 2 4 2 2 2 3 2 2" xfId="2727"/>
    <cellStyle name="20% - Accent2 2 4 2 2 2 3 2 3" xfId="50470"/>
    <cellStyle name="20% - Accent2 2 4 2 2 2 3 3" xfId="2728"/>
    <cellStyle name="20% - Accent2 2 4 2 2 2 3 4" xfId="2729"/>
    <cellStyle name="20% - Accent2 2 4 2 2 2 4" xfId="2730"/>
    <cellStyle name="20% - Accent2 2 4 2 2 2 4 2" xfId="2731"/>
    <cellStyle name="20% - Accent2 2 4 2 2 2 4 3" xfId="50471"/>
    <cellStyle name="20% - Accent2 2 4 2 2 2 5" xfId="2732"/>
    <cellStyle name="20% - Accent2 2 4 2 2 2 6" xfId="2733"/>
    <cellStyle name="20% - Accent2 2 4 2 2 3" xfId="2734"/>
    <cellStyle name="20% - Accent2 2 4 2 2 3 2" xfId="2735"/>
    <cellStyle name="20% - Accent2 2 4 2 2 3 2 2" xfId="2736"/>
    <cellStyle name="20% - Accent2 2 4 2 2 3 2 3" xfId="50472"/>
    <cellStyle name="20% - Accent2 2 4 2 2 3 3" xfId="2737"/>
    <cellStyle name="20% - Accent2 2 4 2 2 3 4" xfId="2738"/>
    <cellStyle name="20% - Accent2 2 4 2 2 4" xfId="2739"/>
    <cellStyle name="20% - Accent2 2 4 2 2 4 2" xfId="2740"/>
    <cellStyle name="20% - Accent2 2 4 2 2 4 2 2" xfId="2741"/>
    <cellStyle name="20% - Accent2 2 4 2 2 4 2 3" xfId="50473"/>
    <cellStyle name="20% - Accent2 2 4 2 2 4 3" xfId="2742"/>
    <cellStyle name="20% - Accent2 2 4 2 2 4 4" xfId="2743"/>
    <cellStyle name="20% - Accent2 2 4 2 2 5" xfId="2744"/>
    <cellStyle name="20% - Accent2 2 4 2 2 5 2" xfId="2745"/>
    <cellStyle name="20% - Accent2 2 4 2 2 5 3" xfId="50474"/>
    <cellStyle name="20% - Accent2 2 4 2 2 6" xfId="2746"/>
    <cellStyle name="20% - Accent2 2 4 2 2 7" xfId="2747"/>
    <cellStyle name="20% - Accent2 2 4 2 3" xfId="2748"/>
    <cellStyle name="20% - Accent2 2 4 2 3 2" xfId="2749"/>
    <cellStyle name="20% - Accent2 2 4 2 3 2 2" xfId="2750"/>
    <cellStyle name="20% - Accent2 2 4 2 3 2 2 2" xfId="2751"/>
    <cellStyle name="20% - Accent2 2 4 2 3 2 2 3" xfId="50475"/>
    <cellStyle name="20% - Accent2 2 4 2 3 2 3" xfId="2752"/>
    <cellStyle name="20% - Accent2 2 4 2 3 2 4" xfId="2753"/>
    <cellStyle name="20% - Accent2 2 4 2 3 3" xfId="2754"/>
    <cellStyle name="20% - Accent2 2 4 2 3 3 2" xfId="2755"/>
    <cellStyle name="20% - Accent2 2 4 2 3 3 2 2" xfId="2756"/>
    <cellStyle name="20% - Accent2 2 4 2 3 3 2 3" xfId="50476"/>
    <cellStyle name="20% - Accent2 2 4 2 3 3 3" xfId="2757"/>
    <cellStyle name="20% - Accent2 2 4 2 3 3 4" xfId="2758"/>
    <cellStyle name="20% - Accent2 2 4 2 3 4" xfId="2759"/>
    <cellStyle name="20% - Accent2 2 4 2 3 4 2" xfId="2760"/>
    <cellStyle name="20% - Accent2 2 4 2 3 4 3" xfId="50477"/>
    <cellStyle name="20% - Accent2 2 4 2 3 5" xfId="2761"/>
    <cellStyle name="20% - Accent2 2 4 2 3 6" xfId="2762"/>
    <cellStyle name="20% - Accent2 2 4 2 4" xfId="2763"/>
    <cellStyle name="20% - Accent2 2 4 2 4 2" xfId="2764"/>
    <cellStyle name="20% - Accent2 2 4 2 4 2 2" xfId="2765"/>
    <cellStyle name="20% - Accent2 2 4 2 4 2 3" xfId="50478"/>
    <cellStyle name="20% - Accent2 2 4 2 4 3" xfId="2766"/>
    <cellStyle name="20% - Accent2 2 4 2 4 4" xfId="2767"/>
    <cellStyle name="20% - Accent2 2 4 2 5" xfId="2768"/>
    <cellStyle name="20% - Accent2 2 4 2 5 2" xfId="2769"/>
    <cellStyle name="20% - Accent2 2 4 2 5 2 2" xfId="2770"/>
    <cellStyle name="20% - Accent2 2 4 2 5 2 3" xfId="50479"/>
    <cellStyle name="20% - Accent2 2 4 2 5 3" xfId="2771"/>
    <cellStyle name="20% - Accent2 2 4 2 5 4" xfId="2772"/>
    <cellStyle name="20% - Accent2 2 4 2 6" xfId="2773"/>
    <cellStyle name="20% - Accent2 2 4 2 6 2" xfId="2774"/>
    <cellStyle name="20% - Accent2 2 4 2 6 3" xfId="50480"/>
    <cellStyle name="20% - Accent2 2 4 2 7" xfId="2775"/>
    <cellStyle name="20% - Accent2 2 4 2 8" xfId="2776"/>
    <cellStyle name="20% - Accent2 2 4 3" xfId="2777"/>
    <cellStyle name="20% - Accent2 2 4 3 2" xfId="2778"/>
    <cellStyle name="20% - Accent2 2 4 3 2 2" xfId="2779"/>
    <cellStyle name="20% - Accent2 2 4 3 2 2 2" xfId="2780"/>
    <cellStyle name="20% - Accent2 2 4 3 2 2 2 2" xfId="2781"/>
    <cellStyle name="20% - Accent2 2 4 3 2 2 2 3" xfId="50481"/>
    <cellStyle name="20% - Accent2 2 4 3 2 2 3" xfId="2782"/>
    <cellStyle name="20% - Accent2 2 4 3 2 2 4" xfId="2783"/>
    <cellStyle name="20% - Accent2 2 4 3 2 3" xfId="2784"/>
    <cellStyle name="20% - Accent2 2 4 3 2 3 2" xfId="2785"/>
    <cellStyle name="20% - Accent2 2 4 3 2 3 2 2" xfId="2786"/>
    <cellStyle name="20% - Accent2 2 4 3 2 3 2 3" xfId="50482"/>
    <cellStyle name="20% - Accent2 2 4 3 2 3 3" xfId="2787"/>
    <cellStyle name="20% - Accent2 2 4 3 2 3 4" xfId="2788"/>
    <cellStyle name="20% - Accent2 2 4 3 2 4" xfId="2789"/>
    <cellStyle name="20% - Accent2 2 4 3 2 4 2" xfId="2790"/>
    <cellStyle name="20% - Accent2 2 4 3 2 4 3" xfId="50483"/>
    <cellStyle name="20% - Accent2 2 4 3 2 5" xfId="2791"/>
    <cellStyle name="20% - Accent2 2 4 3 2 6" xfId="2792"/>
    <cellStyle name="20% - Accent2 2 4 3 3" xfId="2793"/>
    <cellStyle name="20% - Accent2 2 4 3 3 2" xfId="2794"/>
    <cellStyle name="20% - Accent2 2 4 3 3 2 2" xfId="2795"/>
    <cellStyle name="20% - Accent2 2 4 3 3 2 3" xfId="50484"/>
    <cellStyle name="20% - Accent2 2 4 3 3 3" xfId="2796"/>
    <cellStyle name="20% - Accent2 2 4 3 3 4" xfId="2797"/>
    <cellStyle name="20% - Accent2 2 4 3 4" xfId="2798"/>
    <cellStyle name="20% - Accent2 2 4 3 4 2" xfId="2799"/>
    <cellStyle name="20% - Accent2 2 4 3 4 2 2" xfId="2800"/>
    <cellStyle name="20% - Accent2 2 4 3 4 2 3" xfId="50485"/>
    <cellStyle name="20% - Accent2 2 4 3 4 3" xfId="2801"/>
    <cellStyle name="20% - Accent2 2 4 3 4 4" xfId="2802"/>
    <cellStyle name="20% - Accent2 2 4 3 5" xfId="2803"/>
    <cellStyle name="20% - Accent2 2 4 3 5 2" xfId="2804"/>
    <cellStyle name="20% - Accent2 2 4 3 5 3" xfId="50486"/>
    <cellStyle name="20% - Accent2 2 4 3 6" xfId="2805"/>
    <cellStyle name="20% - Accent2 2 4 3 7" xfId="2806"/>
    <cellStyle name="20% - Accent2 2 4 4" xfId="2807"/>
    <cellStyle name="20% - Accent2 2 4 4 2" xfId="2808"/>
    <cellStyle name="20% - Accent2 2 4 4 2 2" xfId="2809"/>
    <cellStyle name="20% - Accent2 2 4 4 2 2 2" xfId="2810"/>
    <cellStyle name="20% - Accent2 2 4 4 2 2 3" xfId="50487"/>
    <cellStyle name="20% - Accent2 2 4 4 2 3" xfId="2811"/>
    <cellStyle name="20% - Accent2 2 4 4 2 4" xfId="2812"/>
    <cellStyle name="20% - Accent2 2 4 4 3" xfId="2813"/>
    <cellStyle name="20% - Accent2 2 4 4 3 2" xfId="2814"/>
    <cellStyle name="20% - Accent2 2 4 4 3 2 2" xfId="2815"/>
    <cellStyle name="20% - Accent2 2 4 4 3 2 3" xfId="50488"/>
    <cellStyle name="20% - Accent2 2 4 4 3 3" xfId="2816"/>
    <cellStyle name="20% - Accent2 2 4 4 3 4" xfId="2817"/>
    <cellStyle name="20% - Accent2 2 4 4 4" xfId="2818"/>
    <cellStyle name="20% - Accent2 2 4 4 4 2" xfId="2819"/>
    <cellStyle name="20% - Accent2 2 4 4 4 3" xfId="50489"/>
    <cellStyle name="20% - Accent2 2 4 4 5" xfId="2820"/>
    <cellStyle name="20% - Accent2 2 4 4 6" xfId="2821"/>
    <cellStyle name="20% - Accent2 2 4 5" xfId="2822"/>
    <cellStyle name="20% - Accent2 2 4 5 2" xfId="2823"/>
    <cellStyle name="20% - Accent2 2 4 5 2 2" xfId="2824"/>
    <cellStyle name="20% - Accent2 2 4 5 2 2 2" xfId="2825"/>
    <cellStyle name="20% - Accent2 2 4 5 2 2 3" xfId="50490"/>
    <cellStyle name="20% - Accent2 2 4 5 2 3" xfId="2826"/>
    <cellStyle name="20% - Accent2 2 4 5 2 4" xfId="2827"/>
    <cellStyle name="20% - Accent2 2 4 5 3" xfId="2828"/>
    <cellStyle name="20% - Accent2 2 4 5 3 2" xfId="2829"/>
    <cellStyle name="20% - Accent2 2 4 5 3 3" xfId="50491"/>
    <cellStyle name="20% - Accent2 2 4 5 4" xfId="2830"/>
    <cellStyle name="20% - Accent2 2 4 5 5" xfId="2831"/>
    <cellStyle name="20% - Accent2 2 4 6" xfId="2832"/>
    <cellStyle name="20% - Accent2 2 4 6 2" xfId="2833"/>
    <cellStyle name="20% - Accent2 2 4 6 2 2" xfId="2834"/>
    <cellStyle name="20% - Accent2 2 4 6 2 3" xfId="50492"/>
    <cellStyle name="20% - Accent2 2 4 6 3" xfId="2835"/>
    <cellStyle name="20% - Accent2 2 4 6 4" xfId="2836"/>
    <cellStyle name="20% - Accent2 2 4 7" xfId="2837"/>
    <cellStyle name="20% - Accent2 2 4 7 2" xfId="2838"/>
    <cellStyle name="20% - Accent2 2 4 7 2 2" xfId="2839"/>
    <cellStyle name="20% - Accent2 2 4 7 2 3" xfId="50493"/>
    <cellStyle name="20% - Accent2 2 4 7 3" xfId="2840"/>
    <cellStyle name="20% - Accent2 2 4 7 4" xfId="2841"/>
    <cellStyle name="20% - Accent2 2 4 8" xfId="2842"/>
    <cellStyle name="20% - Accent2 2 4 8 2" xfId="2843"/>
    <cellStyle name="20% - Accent2 2 4 8 3" xfId="50494"/>
    <cellStyle name="20% - Accent2 2 4 9" xfId="2844"/>
    <cellStyle name="20% - Accent2 2 5" xfId="2845"/>
    <cellStyle name="20% - Accent2 2 5 10" xfId="2846"/>
    <cellStyle name="20% - Accent2 2 5 2" xfId="2847"/>
    <cellStyle name="20% - Accent2 2 5 2 2" xfId="2848"/>
    <cellStyle name="20% - Accent2 2 5 2 2 2" xfId="2849"/>
    <cellStyle name="20% - Accent2 2 5 2 2 2 2" xfId="2850"/>
    <cellStyle name="20% - Accent2 2 5 2 2 2 2 2" xfId="2851"/>
    <cellStyle name="20% - Accent2 2 5 2 2 2 2 2 2" xfId="2852"/>
    <cellStyle name="20% - Accent2 2 5 2 2 2 2 2 3" xfId="50495"/>
    <cellStyle name="20% - Accent2 2 5 2 2 2 2 3" xfId="2853"/>
    <cellStyle name="20% - Accent2 2 5 2 2 2 2 4" xfId="2854"/>
    <cellStyle name="20% - Accent2 2 5 2 2 2 3" xfId="2855"/>
    <cellStyle name="20% - Accent2 2 5 2 2 2 3 2" xfId="2856"/>
    <cellStyle name="20% - Accent2 2 5 2 2 2 3 2 2" xfId="2857"/>
    <cellStyle name="20% - Accent2 2 5 2 2 2 3 2 3" xfId="50496"/>
    <cellStyle name="20% - Accent2 2 5 2 2 2 3 3" xfId="2858"/>
    <cellStyle name="20% - Accent2 2 5 2 2 2 3 4" xfId="2859"/>
    <cellStyle name="20% - Accent2 2 5 2 2 2 4" xfId="2860"/>
    <cellStyle name="20% - Accent2 2 5 2 2 2 4 2" xfId="2861"/>
    <cellStyle name="20% - Accent2 2 5 2 2 2 4 3" xfId="50497"/>
    <cellStyle name="20% - Accent2 2 5 2 2 2 5" xfId="2862"/>
    <cellStyle name="20% - Accent2 2 5 2 2 2 6" xfId="2863"/>
    <cellStyle name="20% - Accent2 2 5 2 2 3" xfId="2864"/>
    <cellStyle name="20% - Accent2 2 5 2 2 3 2" xfId="2865"/>
    <cellStyle name="20% - Accent2 2 5 2 2 3 2 2" xfId="2866"/>
    <cellStyle name="20% - Accent2 2 5 2 2 3 2 3" xfId="50498"/>
    <cellStyle name="20% - Accent2 2 5 2 2 3 3" xfId="2867"/>
    <cellStyle name="20% - Accent2 2 5 2 2 3 4" xfId="2868"/>
    <cellStyle name="20% - Accent2 2 5 2 2 4" xfId="2869"/>
    <cellStyle name="20% - Accent2 2 5 2 2 4 2" xfId="2870"/>
    <cellStyle name="20% - Accent2 2 5 2 2 4 2 2" xfId="2871"/>
    <cellStyle name="20% - Accent2 2 5 2 2 4 2 3" xfId="50499"/>
    <cellStyle name="20% - Accent2 2 5 2 2 4 3" xfId="2872"/>
    <cellStyle name="20% - Accent2 2 5 2 2 4 4" xfId="2873"/>
    <cellStyle name="20% - Accent2 2 5 2 2 5" xfId="2874"/>
    <cellStyle name="20% - Accent2 2 5 2 2 5 2" xfId="2875"/>
    <cellStyle name="20% - Accent2 2 5 2 2 5 3" xfId="50500"/>
    <cellStyle name="20% - Accent2 2 5 2 2 6" xfId="2876"/>
    <cellStyle name="20% - Accent2 2 5 2 2 7" xfId="2877"/>
    <cellStyle name="20% - Accent2 2 5 2 3" xfId="2878"/>
    <cellStyle name="20% - Accent2 2 5 2 3 2" xfId="2879"/>
    <cellStyle name="20% - Accent2 2 5 2 3 2 2" xfId="2880"/>
    <cellStyle name="20% - Accent2 2 5 2 3 2 2 2" xfId="2881"/>
    <cellStyle name="20% - Accent2 2 5 2 3 2 2 3" xfId="50501"/>
    <cellStyle name="20% - Accent2 2 5 2 3 2 3" xfId="2882"/>
    <cellStyle name="20% - Accent2 2 5 2 3 2 4" xfId="2883"/>
    <cellStyle name="20% - Accent2 2 5 2 3 3" xfId="2884"/>
    <cellStyle name="20% - Accent2 2 5 2 3 3 2" xfId="2885"/>
    <cellStyle name="20% - Accent2 2 5 2 3 3 2 2" xfId="2886"/>
    <cellStyle name="20% - Accent2 2 5 2 3 3 2 3" xfId="50502"/>
    <cellStyle name="20% - Accent2 2 5 2 3 3 3" xfId="2887"/>
    <cellStyle name="20% - Accent2 2 5 2 3 3 4" xfId="2888"/>
    <cellStyle name="20% - Accent2 2 5 2 3 4" xfId="2889"/>
    <cellStyle name="20% - Accent2 2 5 2 3 4 2" xfId="2890"/>
    <cellStyle name="20% - Accent2 2 5 2 3 4 3" xfId="50503"/>
    <cellStyle name="20% - Accent2 2 5 2 3 5" xfId="2891"/>
    <cellStyle name="20% - Accent2 2 5 2 3 6" xfId="2892"/>
    <cellStyle name="20% - Accent2 2 5 2 4" xfId="2893"/>
    <cellStyle name="20% - Accent2 2 5 2 4 2" xfId="2894"/>
    <cellStyle name="20% - Accent2 2 5 2 4 2 2" xfId="2895"/>
    <cellStyle name="20% - Accent2 2 5 2 4 2 3" xfId="50504"/>
    <cellStyle name="20% - Accent2 2 5 2 4 3" xfId="2896"/>
    <cellStyle name="20% - Accent2 2 5 2 4 4" xfId="2897"/>
    <cellStyle name="20% - Accent2 2 5 2 5" xfId="2898"/>
    <cellStyle name="20% - Accent2 2 5 2 5 2" xfId="2899"/>
    <cellStyle name="20% - Accent2 2 5 2 5 2 2" xfId="2900"/>
    <cellStyle name="20% - Accent2 2 5 2 5 2 3" xfId="50505"/>
    <cellStyle name="20% - Accent2 2 5 2 5 3" xfId="2901"/>
    <cellStyle name="20% - Accent2 2 5 2 5 4" xfId="2902"/>
    <cellStyle name="20% - Accent2 2 5 2 6" xfId="2903"/>
    <cellStyle name="20% - Accent2 2 5 2 6 2" xfId="2904"/>
    <cellStyle name="20% - Accent2 2 5 2 6 3" xfId="50506"/>
    <cellStyle name="20% - Accent2 2 5 2 7" xfId="2905"/>
    <cellStyle name="20% - Accent2 2 5 2 8" xfId="2906"/>
    <cellStyle name="20% - Accent2 2 5 3" xfId="2907"/>
    <cellStyle name="20% - Accent2 2 5 3 2" xfId="2908"/>
    <cellStyle name="20% - Accent2 2 5 3 2 2" xfId="2909"/>
    <cellStyle name="20% - Accent2 2 5 3 2 2 2" xfId="2910"/>
    <cellStyle name="20% - Accent2 2 5 3 2 2 2 2" xfId="2911"/>
    <cellStyle name="20% - Accent2 2 5 3 2 2 2 3" xfId="50507"/>
    <cellStyle name="20% - Accent2 2 5 3 2 2 3" xfId="2912"/>
    <cellStyle name="20% - Accent2 2 5 3 2 2 4" xfId="2913"/>
    <cellStyle name="20% - Accent2 2 5 3 2 3" xfId="2914"/>
    <cellStyle name="20% - Accent2 2 5 3 2 3 2" xfId="2915"/>
    <cellStyle name="20% - Accent2 2 5 3 2 3 2 2" xfId="2916"/>
    <cellStyle name="20% - Accent2 2 5 3 2 3 2 3" xfId="50508"/>
    <cellStyle name="20% - Accent2 2 5 3 2 3 3" xfId="2917"/>
    <cellStyle name="20% - Accent2 2 5 3 2 3 4" xfId="2918"/>
    <cellStyle name="20% - Accent2 2 5 3 2 4" xfId="2919"/>
    <cellStyle name="20% - Accent2 2 5 3 2 4 2" xfId="2920"/>
    <cellStyle name="20% - Accent2 2 5 3 2 4 3" xfId="50509"/>
    <cellStyle name="20% - Accent2 2 5 3 2 5" xfId="2921"/>
    <cellStyle name="20% - Accent2 2 5 3 2 6" xfId="2922"/>
    <cellStyle name="20% - Accent2 2 5 3 3" xfId="2923"/>
    <cellStyle name="20% - Accent2 2 5 3 3 2" xfId="2924"/>
    <cellStyle name="20% - Accent2 2 5 3 3 2 2" xfId="2925"/>
    <cellStyle name="20% - Accent2 2 5 3 3 2 3" xfId="50510"/>
    <cellStyle name="20% - Accent2 2 5 3 3 3" xfId="2926"/>
    <cellStyle name="20% - Accent2 2 5 3 3 4" xfId="2927"/>
    <cellStyle name="20% - Accent2 2 5 3 4" xfId="2928"/>
    <cellStyle name="20% - Accent2 2 5 3 4 2" xfId="2929"/>
    <cellStyle name="20% - Accent2 2 5 3 4 2 2" xfId="2930"/>
    <cellStyle name="20% - Accent2 2 5 3 4 2 3" xfId="50511"/>
    <cellStyle name="20% - Accent2 2 5 3 4 3" xfId="2931"/>
    <cellStyle name="20% - Accent2 2 5 3 4 4" xfId="2932"/>
    <cellStyle name="20% - Accent2 2 5 3 5" xfId="2933"/>
    <cellStyle name="20% - Accent2 2 5 3 5 2" xfId="2934"/>
    <cellStyle name="20% - Accent2 2 5 3 5 3" xfId="50512"/>
    <cellStyle name="20% - Accent2 2 5 3 6" xfId="2935"/>
    <cellStyle name="20% - Accent2 2 5 3 7" xfId="2936"/>
    <cellStyle name="20% - Accent2 2 5 4" xfId="2937"/>
    <cellStyle name="20% - Accent2 2 5 4 2" xfId="2938"/>
    <cellStyle name="20% - Accent2 2 5 4 2 2" xfId="2939"/>
    <cellStyle name="20% - Accent2 2 5 4 2 2 2" xfId="2940"/>
    <cellStyle name="20% - Accent2 2 5 4 2 2 3" xfId="50513"/>
    <cellStyle name="20% - Accent2 2 5 4 2 3" xfId="2941"/>
    <cellStyle name="20% - Accent2 2 5 4 2 4" xfId="2942"/>
    <cellStyle name="20% - Accent2 2 5 4 3" xfId="2943"/>
    <cellStyle name="20% - Accent2 2 5 4 3 2" xfId="2944"/>
    <cellStyle name="20% - Accent2 2 5 4 3 2 2" xfId="2945"/>
    <cellStyle name="20% - Accent2 2 5 4 3 2 3" xfId="50514"/>
    <cellStyle name="20% - Accent2 2 5 4 3 3" xfId="2946"/>
    <cellStyle name="20% - Accent2 2 5 4 3 4" xfId="2947"/>
    <cellStyle name="20% - Accent2 2 5 4 4" xfId="2948"/>
    <cellStyle name="20% - Accent2 2 5 4 4 2" xfId="2949"/>
    <cellStyle name="20% - Accent2 2 5 4 4 3" xfId="50515"/>
    <cellStyle name="20% - Accent2 2 5 4 5" xfId="2950"/>
    <cellStyle name="20% - Accent2 2 5 4 6" xfId="2951"/>
    <cellStyle name="20% - Accent2 2 5 5" xfId="2952"/>
    <cellStyle name="20% - Accent2 2 5 5 2" xfId="2953"/>
    <cellStyle name="20% - Accent2 2 5 5 2 2" xfId="2954"/>
    <cellStyle name="20% - Accent2 2 5 5 2 2 2" xfId="2955"/>
    <cellStyle name="20% - Accent2 2 5 5 2 2 3" xfId="50516"/>
    <cellStyle name="20% - Accent2 2 5 5 2 3" xfId="2956"/>
    <cellStyle name="20% - Accent2 2 5 5 2 4" xfId="2957"/>
    <cellStyle name="20% - Accent2 2 5 5 3" xfId="2958"/>
    <cellStyle name="20% - Accent2 2 5 5 3 2" xfId="2959"/>
    <cellStyle name="20% - Accent2 2 5 5 3 3" xfId="50517"/>
    <cellStyle name="20% - Accent2 2 5 5 4" xfId="2960"/>
    <cellStyle name="20% - Accent2 2 5 5 5" xfId="2961"/>
    <cellStyle name="20% - Accent2 2 5 6" xfId="2962"/>
    <cellStyle name="20% - Accent2 2 5 6 2" xfId="2963"/>
    <cellStyle name="20% - Accent2 2 5 6 2 2" xfId="2964"/>
    <cellStyle name="20% - Accent2 2 5 6 2 3" xfId="50518"/>
    <cellStyle name="20% - Accent2 2 5 6 3" xfId="2965"/>
    <cellStyle name="20% - Accent2 2 5 6 4" xfId="2966"/>
    <cellStyle name="20% - Accent2 2 5 7" xfId="2967"/>
    <cellStyle name="20% - Accent2 2 5 7 2" xfId="2968"/>
    <cellStyle name="20% - Accent2 2 5 7 2 2" xfId="2969"/>
    <cellStyle name="20% - Accent2 2 5 7 2 3" xfId="50519"/>
    <cellStyle name="20% - Accent2 2 5 7 3" xfId="2970"/>
    <cellStyle name="20% - Accent2 2 5 7 4" xfId="2971"/>
    <cellStyle name="20% - Accent2 2 5 8" xfId="2972"/>
    <cellStyle name="20% - Accent2 2 5 8 2" xfId="2973"/>
    <cellStyle name="20% - Accent2 2 5 8 3" xfId="50520"/>
    <cellStyle name="20% - Accent2 2 5 9" xfId="2974"/>
    <cellStyle name="20% - Accent2 2 6" xfId="2975"/>
    <cellStyle name="20% - Accent2 2 6 10" xfId="2976"/>
    <cellStyle name="20% - Accent2 2 6 2" xfId="2977"/>
    <cellStyle name="20% - Accent2 2 6 2 2" xfId="2978"/>
    <cellStyle name="20% - Accent2 2 6 2 2 2" xfId="2979"/>
    <cellStyle name="20% - Accent2 2 6 2 2 2 2" xfId="2980"/>
    <cellStyle name="20% - Accent2 2 6 2 2 2 2 2" xfId="2981"/>
    <cellStyle name="20% - Accent2 2 6 2 2 2 2 2 2" xfId="2982"/>
    <cellStyle name="20% - Accent2 2 6 2 2 2 2 2 3" xfId="50521"/>
    <cellStyle name="20% - Accent2 2 6 2 2 2 2 3" xfId="2983"/>
    <cellStyle name="20% - Accent2 2 6 2 2 2 2 4" xfId="2984"/>
    <cellStyle name="20% - Accent2 2 6 2 2 2 3" xfId="2985"/>
    <cellStyle name="20% - Accent2 2 6 2 2 2 3 2" xfId="2986"/>
    <cellStyle name="20% - Accent2 2 6 2 2 2 3 2 2" xfId="2987"/>
    <cellStyle name="20% - Accent2 2 6 2 2 2 3 2 3" xfId="50522"/>
    <cellStyle name="20% - Accent2 2 6 2 2 2 3 3" xfId="2988"/>
    <cellStyle name="20% - Accent2 2 6 2 2 2 3 4" xfId="2989"/>
    <cellStyle name="20% - Accent2 2 6 2 2 2 4" xfId="2990"/>
    <cellStyle name="20% - Accent2 2 6 2 2 2 4 2" xfId="2991"/>
    <cellStyle name="20% - Accent2 2 6 2 2 2 4 3" xfId="50523"/>
    <cellStyle name="20% - Accent2 2 6 2 2 2 5" xfId="2992"/>
    <cellStyle name="20% - Accent2 2 6 2 2 2 6" xfId="2993"/>
    <cellStyle name="20% - Accent2 2 6 2 2 3" xfId="2994"/>
    <cellStyle name="20% - Accent2 2 6 2 2 3 2" xfId="2995"/>
    <cellStyle name="20% - Accent2 2 6 2 2 3 2 2" xfId="2996"/>
    <cellStyle name="20% - Accent2 2 6 2 2 3 2 3" xfId="50524"/>
    <cellStyle name="20% - Accent2 2 6 2 2 3 3" xfId="2997"/>
    <cellStyle name="20% - Accent2 2 6 2 2 3 4" xfId="2998"/>
    <cellStyle name="20% - Accent2 2 6 2 2 4" xfId="2999"/>
    <cellStyle name="20% - Accent2 2 6 2 2 4 2" xfId="3000"/>
    <cellStyle name="20% - Accent2 2 6 2 2 4 2 2" xfId="3001"/>
    <cellStyle name="20% - Accent2 2 6 2 2 4 2 3" xfId="50525"/>
    <cellStyle name="20% - Accent2 2 6 2 2 4 3" xfId="3002"/>
    <cellStyle name="20% - Accent2 2 6 2 2 4 4" xfId="3003"/>
    <cellStyle name="20% - Accent2 2 6 2 2 5" xfId="3004"/>
    <cellStyle name="20% - Accent2 2 6 2 2 5 2" xfId="3005"/>
    <cellStyle name="20% - Accent2 2 6 2 2 5 3" xfId="50526"/>
    <cellStyle name="20% - Accent2 2 6 2 2 6" xfId="3006"/>
    <cellStyle name="20% - Accent2 2 6 2 2 7" xfId="3007"/>
    <cellStyle name="20% - Accent2 2 6 2 3" xfId="3008"/>
    <cellStyle name="20% - Accent2 2 6 2 3 2" xfId="3009"/>
    <cellStyle name="20% - Accent2 2 6 2 3 2 2" xfId="3010"/>
    <cellStyle name="20% - Accent2 2 6 2 3 2 2 2" xfId="3011"/>
    <cellStyle name="20% - Accent2 2 6 2 3 2 2 3" xfId="50527"/>
    <cellStyle name="20% - Accent2 2 6 2 3 2 3" xfId="3012"/>
    <cellStyle name="20% - Accent2 2 6 2 3 2 4" xfId="3013"/>
    <cellStyle name="20% - Accent2 2 6 2 3 3" xfId="3014"/>
    <cellStyle name="20% - Accent2 2 6 2 3 3 2" xfId="3015"/>
    <cellStyle name="20% - Accent2 2 6 2 3 3 2 2" xfId="3016"/>
    <cellStyle name="20% - Accent2 2 6 2 3 3 2 3" xfId="50528"/>
    <cellStyle name="20% - Accent2 2 6 2 3 3 3" xfId="3017"/>
    <cellStyle name="20% - Accent2 2 6 2 3 3 4" xfId="3018"/>
    <cellStyle name="20% - Accent2 2 6 2 3 4" xfId="3019"/>
    <cellStyle name="20% - Accent2 2 6 2 3 4 2" xfId="3020"/>
    <cellStyle name="20% - Accent2 2 6 2 3 4 3" xfId="50529"/>
    <cellStyle name="20% - Accent2 2 6 2 3 5" xfId="3021"/>
    <cellStyle name="20% - Accent2 2 6 2 3 6" xfId="3022"/>
    <cellStyle name="20% - Accent2 2 6 2 4" xfId="3023"/>
    <cellStyle name="20% - Accent2 2 6 2 4 2" xfId="3024"/>
    <cellStyle name="20% - Accent2 2 6 2 4 2 2" xfId="3025"/>
    <cellStyle name="20% - Accent2 2 6 2 4 2 3" xfId="50530"/>
    <cellStyle name="20% - Accent2 2 6 2 4 3" xfId="3026"/>
    <cellStyle name="20% - Accent2 2 6 2 4 4" xfId="3027"/>
    <cellStyle name="20% - Accent2 2 6 2 5" xfId="3028"/>
    <cellStyle name="20% - Accent2 2 6 2 5 2" xfId="3029"/>
    <cellStyle name="20% - Accent2 2 6 2 5 2 2" xfId="3030"/>
    <cellStyle name="20% - Accent2 2 6 2 5 2 3" xfId="50531"/>
    <cellStyle name="20% - Accent2 2 6 2 5 3" xfId="3031"/>
    <cellStyle name="20% - Accent2 2 6 2 5 4" xfId="3032"/>
    <cellStyle name="20% - Accent2 2 6 2 6" xfId="3033"/>
    <cellStyle name="20% - Accent2 2 6 2 6 2" xfId="3034"/>
    <cellStyle name="20% - Accent2 2 6 2 6 3" xfId="50532"/>
    <cellStyle name="20% - Accent2 2 6 2 7" xfId="3035"/>
    <cellStyle name="20% - Accent2 2 6 2 8" xfId="3036"/>
    <cellStyle name="20% - Accent2 2 6 3" xfId="3037"/>
    <cellStyle name="20% - Accent2 2 6 3 2" xfId="3038"/>
    <cellStyle name="20% - Accent2 2 6 3 2 2" xfId="3039"/>
    <cellStyle name="20% - Accent2 2 6 3 2 2 2" xfId="3040"/>
    <cellStyle name="20% - Accent2 2 6 3 2 2 2 2" xfId="3041"/>
    <cellStyle name="20% - Accent2 2 6 3 2 2 2 3" xfId="50533"/>
    <cellStyle name="20% - Accent2 2 6 3 2 2 3" xfId="3042"/>
    <cellStyle name="20% - Accent2 2 6 3 2 2 4" xfId="3043"/>
    <cellStyle name="20% - Accent2 2 6 3 2 3" xfId="3044"/>
    <cellStyle name="20% - Accent2 2 6 3 2 3 2" xfId="3045"/>
    <cellStyle name="20% - Accent2 2 6 3 2 3 2 2" xfId="3046"/>
    <cellStyle name="20% - Accent2 2 6 3 2 3 2 3" xfId="50534"/>
    <cellStyle name="20% - Accent2 2 6 3 2 3 3" xfId="3047"/>
    <cellStyle name="20% - Accent2 2 6 3 2 3 4" xfId="3048"/>
    <cellStyle name="20% - Accent2 2 6 3 2 4" xfId="3049"/>
    <cellStyle name="20% - Accent2 2 6 3 2 4 2" xfId="3050"/>
    <cellStyle name="20% - Accent2 2 6 3 2 4 3" xfId="50535"/>
    <cellStyle name="20% - Accent2 2 6 3 2 5" xfId="3051"/>
    <cellStyle name="20% - Accent2 2 6 3 2 6" xfId="3052"/>
    <cellStyle name="20% - Accent2 2 6 3 3" xfId="3053"/>
    <cellStyle name="20% - Accent2 2 6 3 3 2" xfId="3054"/>
    <cellStyle name="20% - Accent2 2 6 3 3 2 2" xfId="3055"/>
    <cellStyle name="20% - Accent2 2 6 3 3 2 3" xfId="50536"/>
    <cellStyle name="20% - Accent2 2 6 3 3 3" xfId="3056"/>
    <cellStyle name="20% - Accent2 2 6 3 3 4" xfId="3057"/>
    <cellStyle name="20% - Accent2 2 6 3 4" xfId="3058"/>
    <cellStyle name="20% - Accent2 2 6 3 4 2" xfId="3059"/>
    <cellStyle name="20% - Accent2 2 6 3 4 2 2" xfId="3060"/>
    <cellStyle name="20% - Accent2 2 6 3 4 2 3" xfId="50537"/>
    <cellStyle name="20% - Accent2 2 6 3 4 3" xfId="3061"/>
    <cellStyle name="20% - Accent2 2 6 3 4 4" xfId="3062"/>
    <cellStyle name="20% - Accent2 2 6 3 5" xfId="3063"/>
    <cellStyle name="20% - Accent2 2 6 3 5 2" xfId="3064"/>
    <cellStyle name="20% - Accent2 2 6 3 5 3" xfId="50538"/>
    <cellStyle name="20% - Accent2 2 6 3 6" xfId="3065"/>
    <cellStyle name="20% - Accent2 2 6 3 7" xfId="3066"/>
    <cellStyle name="20% - Accent2 2 6 4" xfId="3067"/>
    <cellStyle name="20% - Accent2 2 6 4 2" xfId="3068"/>
    <cellStyle name="20% - Accent2 2 6 4 2 2" xfId="3069"/>
    <cellStyle name="20% - Accent2 2 6 4 2 2 2" xfId="3070"/>
    <cellStyle name="20% - Accent2 2 6 4 2 2 3" xfId="50539"/>
    <cellStyle name="20% - Accent2 2 6 4 2 3" xfId="3071"/>
    <cellStyle name="20% - Accent2 2 6 4 2 4" xfId="3072"/>
    <cellStyle name="20% - Accent2 2 6 4 3" xfId="3073"/>
    <cellStyle name="20% - Accent2 2 6 4 3 2" xfId="3074"/>
    <cellStyle name="20% - Accent2 2 6 4 3 2 2" xfId="3075"/>
    <cellStyle name="20% - Accent2 2 6 4 3 2 3" xfId="50540"/>
    <cellStyle name="20% - Accent2 2 6 4 3 3" xfId="3076"/>
    <cellStyle name="20% - Accent2 2 6 4 3 4" xfId="3077"/>
    <cellStyle name="20% - Accent2 2 6 4 4" xfId="3078"/>
    <cellStyle name="20% - Accent2 2 6 4 4 2" xfId="3079"/>
    <cellStyle name="20% - Accent2 2 6 4 4 3" xfId="50541"/>
    <cellStyle name="20% - Accent2 2 6 4 5" xfId="3080"/>
    <cellStyle name="20% - Accent2 2 6 4 6" xfId="3081"/>
    <cellStyle name="20% - Accent2 2 6 5" xfId="3082"/>
    <cellStyle name="20% - Accent2 2 6 5 2" xfId="3083"/>
    <cellStyle name="20% - Accent2 2 6 5 2 2" xfId="3084"/>
    <cellStyle name="20% - Accent2 2 6 5 2 2 2" xfId="3085"/>
    <cellStyle name="20% - Accent2 2 6 5 2 2 3" xfId="50542"/>
    <cellStyle name="20% - Accent2 2 6 5 2 3" xfId="3086"/>
    <cellStyle name="20% - Accent2 2 6 5 2 4" xfId="3087"/>
    <cellStyle name="20% - Accent2 2 6 5 3" xfId="3088"/>
    <cellStyle name="20% - Accent2 2 6 5 3 2" xfId="3089"/>
    <cellStyle name="20% - Accent2 2 6 5 3 3" xfId="50543"/>
    <cellStyle name="20% - Accent2 2 6 5 4" xfId="3090"/>
    <cellStyle name="20% - Accent2 2 6 5 5" xfId="3091"/>
    <cellStyle name="20% - Accent2 2 6 6" xfId="3092"/>
    <cellStyle name="20% - Accent2 2 6 6 2" xfId="3093"/>
    <cellStyle name="20% - Accent2 2 6 6 2 2" xfId="3094"/>
    <cellStyle name="20% - Accent2 2 6 6 2 3" xfId="50544"/>
    <cellStyle name="20% - Accent2 2 6 6 3" xfId="3095"/>
    <cellStyle name="20% - Accent2 2 6 6 4" xfId="3096"/>
    <cellStyle name="20% - Accent2 2 6 7" xfId="3097"/>
    <cellStyle name="20% - Accent2 2 6 7 2" xfId="3098"/>
    <cellStyle name="20% - Accent2 2 6 7 2 2" xfId="3099"/>
    <cellStyle name="20% - Accent2 2 6 7 2 3" xfId="50545"/>
    <cellStyle name="20% - Accent2 2 6 7 3" xfId="3100"/>
    <cellStyle name="20% - Accent2 2 6 7 4" xfId="3101"/>
    <cellStyle name="20% - Accent2 2 6 8" xfId="3102"/>
    <cellStyle name="20% - Accent2 2 6 8 2" xfId="3103"/>
    <cellStyle name="20% - Accent2 2 6 8 3" xfId="50546"/>
    <cellStyle name="20% - Accent2 2 6 9" xfId="3104"/>
    <cellStyle name="20% - Accent2 2 7" xfId="3105"/>
    <cellStyle name="20% - Accent2 2 7 2" xfId="3106"/>
    <cellStyle name="20% - Accent2 2 7 2 2" xfId="3107"/>
    <cellStyle name="20% - Accent2 2 7 2 2 2" xfId="3108"/>
    <cellStyle name="20% - Accent2 2 7 2 2 2 2" xfId="3109"/>
    <cellStyle name="20% - Accent2 2 7 2 2 2 2 2" xfId="3110"/>
    <cellStyle name="20% - Accent2 2 7 2 2 2 2 3" xfId="50547"/>
    <cellStyle name="20% - Accent2 2 7 2 2 2 3" xfId="3111"/>
    <cellStyle name="20% - Accent2 2 7 2 2 2 4" xfId="3112"/>
    <cellStyle name="20% - Accent2 2 7 2 2 3" xfId="3113"/>
    <cellStyle name="20% - Accent2 2 7 2 2 3 2" xfId="3114"/>
    <cellStyle name="20% - Accent2 2 7 2 2 3 2 2" xfId="3115"/>
    <cellStyle name="20% - Accent2 2 7 2 2 3 2 3" xfId="50548"/>
    <cellStyle name="20% - Accent2 2 7 2 2 3 3" xfId="3116"/>
    <cellStyle name="20% - Accent2 2 7 2 2 3 4" xfId="3117"/>
    <cellStyle name="20% - Accent2 2 7 2 2 4" xfId="3118"/>
    <cellStyle name="20% - Accent2 2 7 2 2 4 2" xfId="3119"/>
    <cellStyle name="20% - Accent2 2 7 2 2 4 3" xfId="50549"/>
    <cellStyle name="20% - Accent2 2 7 2 2 5" xfId="3120"/>
    <cellStyle name="20% - Accent2 2 7 2 2 6" xfId="3121"/>
    <cellStyle name="20% - Accent2 2 7 2 3" xfId="3122"/>
    <cellStyle name="20% - Accent2 2 7 2 3 2" xfId="3123"/>
    <cellStyle name="20% - Accent2 2 7 2 3 2 2" xfId="3124"/>
    <cellStyle name="20% - Accent2 2 7 2 3 2 3" xfId="50550"/>
    <cellStyle name="20% - Accent2 2 7 2 3 3" xfId="3125"/>
    <cellStyle name="20% - Accent2 2 7 2 3 4" xfId="3126"/>
    <cellStyle name="20% - Accent2 2 7 2 4" xfId="3127"/>
    <cellStyle name="20% - Accent2 2 7 2 4 2" xfId="3128"/>
    <cellStyle name="20% - Accent2 2 7 2 4 2 2" xfId="3129"/>
    <cellStyle name="20% - Accent2 2 7 2 4 2 3" xfId="50551"/>
    <cellStyle name="20% - Accent2 2 7 2 4 3" xfId="3130"/>
    <cellStyle name="20% - Accent2 2 7 2 4 4" xfId="3131"/>
    <cellStyle name="20% - Accent2 2 7 2 5" xfId="3132"/>
    <cellStyle name="20% - Accent2 2 7 2 5 2" xfId="3133"/>
    <cellStyle name="20% - Accent2 2 7 2 5 3" xfId="50552"/>
    <cellStyle name="20% - Accent2 2 7 2 6" xfId="3134"/>
    <cellStyle name="20% - Accent2 2 7 2 7" xfId="3135"/>
    <cellStyle name="20% - Accent2 2 7 3" xfId="3136"/>
    <cellStyle name="20% - Accent2 2 7 3 2" xfId="3137"/>
    <cellStyle name="20% - Accent2 2 7 3 2 2" xfId="3138"/>
    <cellStyle name="20% - Accent2 2 7 3 2 2 2" xfId="3139"/>
    <cellStyle name="20% - Accent2 2 7 3 2 2 3" xfId="50553"/>
    <cellStyle name="20% - Accent2 2 7 3 2 3" xfId="3140"/>
    <cellStyle name="20% - Accent2 2 7 3 2 4" xfId="3141"/>
    <cellStyle name="20% - Accent2 2 7 3 3" xfId="3142"/>
    <cellStyle name="20% - Accent2 2 7 3 3 2" xfId="3143"/>
    <cellStyle name="20% - Accent2 2 7 3 3 2 2" xfId="3144"/>
    <cellStyle name="20% - Accent2 2 7 3 3 2 3" xfId="50554"/>
    <cellStyle name="20% - Accent2 2 7 3 3 3" xfId="3145"/>
    <cellStyle name="20% - Accent2 2 7 3 3 4" xfId="3146"/>
    <cellStyle name="20% - Accent2 2 7 3 4" xfId="3147"/>
    <cellStyle name="20% - Accent2 2 7 3 4 2" xfId="3148"/>
    <cellStyle name="20% - Accent2 2 7 3 4 3" xfId="50555"/>
    <cellStyle name="20% - Accent2 2 7 3 5" xfId="3149"/>
    <cellStyle name="20% - Accent2 2 7 3 6" xfId="3150"/>
    <cellStyle name="20% - Accent2 2 7 4" xfId="3151"/>
    <cellStyle name="20% - Accent2 2 7 4 2" xfId="3152"/>
    <cellStyle name="20% - Accent2 2 7 4 2 2" xfId="3153"/>
    <cellStyle name="20% - Accent2 2 7 4 2 3" xfId="50556"/>
    <cellStyle name="20% - Accent2 2 7 4 3" xfId="3154"/>
    <cellStyle name="20% - Accent2 2 7 4 4" xfId="3155"/>
    <cellStyle name="20% - Accent2 2 7 5" xfId="3156"/>
    <cellStyle name="20% - Accent2 2 7 5 2" xfId="3157"/>
    <cellStyle name="20% - Accent2 2 7 5 2 2" xfId="3158"/>
    <cellStyle name="20% - Accent2 2 7 5 2 3" xfId="50557"/>
    <cellStyle name="20% - Accent2 2 7 5 3" xfId="3159"/>
    <cellStyle name="20% - Accent2 2 7 5 4" xfId="3160"/>
    <cellStyle name="20% - Accent2 2 7 6" xfId="3161"/>
    <cellStyle name="20% - Accent2 2 7 6 2" xfId="3162"/>
    <cellStyle name="20% - Accent2 2 7 6 3" xfId="50558"/>
    <cellStyle name="20% - Accent2 2 7 7" xfId="3163"/>
    <cellStyle name="20% - Accent2 2 7 8" xfId="3164"/>
    <cellStyle name="20% - Accent2 2 8" xfId="3165"/>
    <cellStyle name="20% - Accent2 2 8 2" xfId="3166"/>
    <cellStyle name="20% - Accent2 2 8 2 2" xfId="3167"/>
    <cellStyle name="20% - Accent2 2 8 2 2 2" xfId="3168"/>
    <cellStyle name="20% - Accent2 2 8 2 2 2 2" xfId="3169"/>
    <cellStyle name="20% - Accent2 2 8 2 2 2 3" xfId="50559"/>
    <cellStyle name="20% - Accent2 2 8 2 2 3" xfId="3170"/>
    <cellStyle name="20% - Accent2 2 8 2 2 4" xfId="3171"/>
    <cellStyle name="20% - Accent2 2 8 2 3" xfId="3172"/>
    <cellStyle name="20% - Accent2 2 8 2 3 2" xfId="3173"/>
    <cellStyle name="20% - Accent2 2 8 2 3 2 2" xfId="3174"/>
    <cellStyle name="20% - Accent2 2 8 2 3 2 3" xfId="50560"/>
    <cellStyle name="20% - Accent2 2 8 2 3 3" xfId="3175"/>
    <cellStyle name="20% - Accent2 2 8 2 3 4" xfId="3176"/>
    <cellStyle name="20% - Accent2 2 8 2 4" xfId="3177"/>
    <cellStyle name="20% - Accent2 2 8 2 4 2" xfId="3178"/>
    <cellStyle name="20% - Accent2 2 8 2 4 3" xfId="50561"/>
    <cellStyle name="20% - Accent2 2 8 2 5" xfId="3179"/>
    <cellStyle name="20% - Accent2 2 8 2 6" xfId="3180"/>
    <cellStyle name="20% - Accent2 2 8 3" xfId="3181"/>
    <cellStyle name="20% - Accent2 2 8 3 2" xfId="3182"/>
    <cellStyle name="20% - Accent2 2 8 3 2 2" xfId="3183"/>
    <cellStyle name="20% - Accent2 2 8 3 2 3" xfId="50562"/>
    <cellStyle name="20% - Accent2 2 8 3 3" xfId="3184"/>
    <cellStyle name="20% - Accent2 2 8 3 4" xfId="3185"/>
    <cellStyle name="20% - Accent2 2 8 4" xfId="3186"/>
    <cellStyle name="20% - Accent2 2 8 4 2" xfId="3187"/>
    <cellStyle name="20% - Accent2 2 8 4 2 2" xfId="3188"/>
    <cellStyle name="20% - Accent2 2 8 4 2 3" xfId="50563"/>
    <cellStyle name="20% - Accent2 2 8 4 3" xfId="3189"/>
    <cellStyle name="20% - Accent2 2 8 4 4" xfId="3190"/>
    <cellStyle name="20% - Accent2 2 8 5" xfId="3191"/>
    <cellStyle name="20% - Accent2 2 8 5 2" xfId="3192"/>
    <cellStyle name="20% - Accent2 2 8 5 3" xfId="50564"/>
    <cellStyle name="20% - Accent2 2 8 6" xfId="3193"/>
    <cellStyle name="20% - Accent2 2 8 7" xfId="3194"/>
    <cellStyle name="20% - Accent2 2 9" xfId="3195"/>
    <cellStyle name="20% - Accent2 2 9 2" xfId="3196"/>
    <cellStyle name="20% - Accent2 2 9 2 2" xfId="3197"/>
    <cellStyle name="20% - Accent2 2 9 2 2 2" xfId="3198"/>
    <cellStyle name="20% - Accent2 2 9 2 2 3" xfId="50565"/>
    <cellStyle name="20% - Accent2 2 9 2 3" xfId="3199"/>
    <cellStyle name="20% - Accent2 2 9 2 4" xfId="3200"/>
    <cellStyle name="20% - Accent2 2 9 3" xfId="3201"/>
    <cellStyle name="20% - Accent2 2 9 3 2" xfId="3202"/>
    <cellStyle name="20% - Accent2 2 9 3 2 2" xfId="3203"/>
    <cellStyle name="20% - Accent2 2 9 3 2 3" xfId="50566"/>
    <cellStyle name="20% - Accent2 2 9 3 3" xfId="3204"/>
    <cellStyle name="20% - Accent2 2 9 3 4" xfId="3205"/>
    <cellStyle name="20% - Accent2 2 9 4" xfId="3206"/>
    <cellStyle name="20% - Accent2 2 9 4 2" xfId="3207"/>
    <cellStyle name="20% - Accent2 2 9 4 3" xfId="50567"/>
    <cellStyle name="20% - Accent2 2 9 5" xfId="3208"/>
    <cellStyle name="20% - Accent2 2 9 6" xfId="3209"/>
    <cellStyle name="20% - Accent2 3" xfId="3210"/>
    <cellStyle name="20% - Accent2 3 10" xfId="3211"/>
    <cellStyle name="20% - Accent2 3 11" xfId="3212"/>
    <cellStyle name="20% - Accent2 3 12" xfId="60169"/>
    <cellStyle name="20% - Accent2 3 2" xfId="3213"/>
    <cellStyle name="20% - Accent2 3 2 10" xfId="3214"/>
    <cellStyle name="20% - Accent2 3 2 11" xfId="60352"/>
    <cellStyle name="20% - Accent2 3 2 2" xfId="3215"/>
    <cellStyle name="20% - Accent2 3 2 2 2" xfId="3216"/>
    <cellStyle name="20% - Accent2 3 2 2 2 2" xfId="3217"/>
    <cellStyle name="20% - Accent2 3 2 2 2 2 2" xfId="3218"/>
    <cellStyle name="20% - Accent2 3 2 2 2 2 2 2" xfId="3219"/>
    <cellStyle name="20% - Accent2 3 2 2 2 2 2 2 2" xfId="3220"/>
    <cellStyle name="20% - Accent2 3 2 2 2 2 2 2 3" xfId="50568"/>
    <cellStyle name="20% - Accent2 3 2 2 2 2 2 3" xfId="3221"/>
    <cellStyle name="20% - Accent2 3 2 2 2 2 2 4" xfId="3222"/>
    <cellStyle name="20% - Accent2 3 2 2 2 2 3" xfId="3223"/>
    <cellStyle name="20% - Accent2 3 2 2 2 2 3 2" xfId="3224"/>
    <cellStyle name="20% - Accent2 3 2 2 2 2 3 2 2" xfId="3225"/>
    <cellStyle name="20% - Accent2 3 2 2 2 2 3 2 3" xfId="50569"/>
    <cellStyle name="20% - Accent2 3 2 2 2 2 3 3" xfId="3226"/>
    <cellStyle name="20% - Accent2 3 2 2 2 2 3 4" xfId="3227"/>
    <cellStyle name="20% - Accent2 3 2 2 2 2 4" xfId="3228"/>
    <cellStyle name="20% - Accent2 3 2 2 2 2 4 2" xfId="3229"/>
    <cellStyle name="20% - Accent2 3 2 2 2 2 4 3" xfId="50570"/>
    <cellStyle name="20% - Accent2 3 2 2 2 2 5" xfId="3230"/>
    <cellStyle name="20% - Accent2 3 2 2 2 2 6" xfId="3231"/>
    <cellStyle name="20% - Accent2 3 2 2 2 3" xfId="3232"/>
    <cellStyle name="20% - Accent2 3 2 2 2 3 2" xfId="3233"/>
    <cellStyle name="20% - Accent2 3 2 2 2 3 2 2" xfId="3234"/>
    <cellStyle name="20% - Accent2 3 2 2 2 3 2 3" xfId="50571"/>
    <cellStyle name="20% - Accent2 3 2 2 2 3 3" xfId="3235"/>
    <cellStyle name="20% - Accent2 3 2 2 2 3 4" xfId="3236"/>
    <cellStyle name="20% - Accent2 3 2 2 2 4" xfId="3237"/>
    <cellStyle name="20% - Accent2 3 2 2 2 4 2" xfId="3238"/>
    <cellStyle name="20% - Accent2 3 2 2 2 4 2 2" xfId="3239"/>
    <cellStyle name="20% - Accent2 3 2 2 2 4 2 3" xfId="50572"/>
    <cellStyle name="20% - Accent2 3 2 2 2 4 3" xfId="3240"/>
    <cellStyle name="20% - Accent2 3 2 2 2 4 4" xfId="3241"/>
    <cellStyle name="20% - Accent2 3 2 2 2 5" xfId="3242"/>
    <cellStyle name="20% - Accent2 3 2 2 2 5 2" xfId="3243"/>
    <cellStyle name="20% - Accent2 3 2 2 2 5 3" xfId="50573"/>
    <cellStyle name="20% - Accent2 3 2 2 2 6" xfId="3244"/>
    <cellStyle name="20% - Accent2 3 2 2 2 7" xfId="3245"/>
    <cellStyle name="20% - Accent2 3 2 2 3" xfId="3246"/>
    <cellStyle name="20% - Accent2 3 2 2 3 2" xfId="3247"/>
    <cellStyle name="20% - Accent2 3 2 2 3 2 2" xfId="3248"/>
    <cellStyle name="20% - Accent2 3 2 2 3 2 2 2" xfId="3249"/>
    <cellStyle name="20% - Accent2 3 2 2 3 2 2 3" xfId="50574"/>
    <cellStyle name="20% - Accent2 3 2 2 3 2 3" xfId="3250"/>
    <cellStyle name="20% - Accent2 3 2 2 3 2 4" xfId="3251"/>
    <cellStyle name="20% - Accent2 3 2 2 3 3" xfId="3252"/>
    <cellStyle name="20% - Accent2 3 2 2 3 3 2" xfId="3253"/>
    <cellStyle name="20% - Accent2 3 2 2 3 3 2 2" xfId="3254"/>
    <cellStyle name="20% - Accent2 3 2 2 3 3 2 3" xfId="50575"/>
    <cellStyle name="20% - Accent2 3 2 2 3 3 3" xfId="3255"/>
    <cellStyle name="20% - Accent2 3 2 2 3 3 4" xfId="3256"/>
    <cellStyle name="20% - Accent2 3 2 2 3 4" xfId="3257"/>
    <cellStyle name="20% - Accent2 3 2 2 3 4 2" xfId="3258"/>
    <cellStyle name="20% - Accent2 3 2 2 3 4 3" xfId="50576"/>
    <cellStyle name="20% - Accent2 3 2 2 3 5" xfId="3259"/>
    <cellStyle name="20% - Accent2 3 2 2 3 6" xfId="3260"/>
    <cellStyle name="20% - Accent2 3 2 2 4" xfId="3261"/>
    <cellStyle name="20% - Accent2 3 2 2 4 2" xfId="3262"/>
    <cellStyle name="20% - Accent2 3 2 2 4 2 2" xfId="3263"/>
    <cellStyle name="20% - Accent2 3 2 2 4 2 3" xfId="50577"/>
    <cellStyle name="20% - Accent2 3 2 2 4 3" xfId="3264"/>
    <cellStyle name="20% - Accent2 3 2 2 4 4" xfId="3265"/>
    <cellStyle name="20% - Accent2 3 2 2 5" xfId="3266"/>
    <cellStyle name="20% - Accent2 3 2 2 5 2" xfId="3267"/>
    <cellStyle name="20% - Accent2 3 2 2 5 2 2" xfId="3268"/>
    <cellStyle name="20% - Accent2 3 2 2 5 2 3" xfId="50578"/>
    <cellStyle name="20% - Accent2 3 2 2 5 3" xfId="3269"/>
    <cellStyle name="20% - Accent2 3 2 2 5 4" xfId="3270"/>
    <cellStyle name="20% - Accent2 3 2 2 6" xfId="3271"/>
    <cellStyle name="20% - Accent2 3 2 2 6 2" xfId="3272"/>
    <cellStyle name="20% - Accent2 3 2 2 6 3" xfId="50579"/>
    <cellStyle name="20% - Accent2 3 2 2 7" xfId="3273"/>
    <cellStyle name="20% - Accent2 3 2 2 8" xfId="3274"/>
    <cellStyle name="20% - Accent2 3 2 2 9" xfId="60720"/>
    <cellStyle name="20% - Accent2 3 2 3" xfId="3275"/>
    <cellStyle name="20% - Accent2 3 2 3 2" xfId="3276"/>
    <cellStyle name="20% - Accent2 3 2 3 2 2" xfId="3277"/>
    <cellStyle name="20% - Accent2 3 2 3 2 2 2" xfId="3278"/>
    <cellStyle name="20% - Accent2 3 2 3 2 2 2 2" xfId="3279"/>
    <cellStyle name="20% - Accent2 3 2 3 2 2 2 3" xfId="50580"/>
    <cellStyle name="20% - Accent2 3 2 3 2 2 3" xfId="3280"/>
    <cellStyle name="20% - Accent2 3 2 3 2 2 4" xfId="3281"/>
    <cellStyle name="20% - Accent2 3 2 3 2 3" xfId="3282"/>
    <cellStyle name="20% - Accent2 3 2 3 2 3 2" xfId="3283"/>
    <cellStyle name="20% - Accent2 3 2 3 2 3 2 2" xfId="3284"/>
    <cellStyle name="20% - Accent2 3 2 3 2 3 2 3" xfId="50581"/>
    <cellStyle name="20% - Accent2 3 2 3 2 3 3" xfId="3285"/>
    <cellStyle name="20% - Accent2 3 2 3 2 3 4" xfId="3286"/>
    <cellStyle name="20% - Accent2 3 2 3 2 4" xfId="3287"/>
    <cellStyle name="20% - Accent2 3 2 3 2 4 2" xfId="3288"/>
    <cellStyle name="20% - Accent2 3 2 3 2 4 3" xfId="50582"/>
    <cellStyle name="20% - Accent2 3 2 3 2 5" xfId="3289"/>
    <cellStyle name="20% - Accent2 3 2 3 2 6" xfId="3290"/>
    <cellStyle name="20% - Accent2 3 2 3 3" xfId="3291"/>
    <cellStyle name="20% - Accent2 3 2 3 3 2" xfId="3292"/>
    <cellStyle name="20% - Accent2 3 2 3 3 2 2" xfId="3293"/>
    <cellStyle name="20% - Accent2 3 2 3 3 2 3" xfId="50583"/>
    <cellStyle name="20% - Accent2 3 2 3 3 3" xfId="3294"/>
    <cellStyle name="20% - Accent2 3 2 3 3 4" xfId="3295"/>
    <cellStyle name="20% - Accent2 3 2 3 4" xfId="3296"/>
    <cellStyle name="20% - Accent2 3 2 3 4 2" xfId="3297"/>
    <cellStyle name="20% - Accent2 3 2 3 4 2 2" xfId="3298"/>
    <cellStyle name="20% - Accent2 3 2 3 4 2 3" xfId="50584"/>
    <cellStyle name="20% - Accent2 3 2 3 4 3" xfId="3299"/>
    <cellStyle name="20% - Accent2 3 2 3 4 4" xfId="3300"/>
    <cellStyle name="20% - Accent2 3 2 3 5" xfId="3301"/>
    <cellStyle name="20% - Accent2 3 2 3 5 2" xfId="3302"/>
    <cellStyle name="20% - Accent2 3 2 3 5 3" xfId="50585"/>
    <cellStyle name="20% - Accent2 3 2 3 6" xfId="3303"/>
    <cellStyle name="20% - Accent2 3 2 3 7" xfId="3304"/>
    <cellStyle name="20% - Accent2 3 2 4" xfId="3305"/>
    <cellStyle name="20% - Accent2 3 2 4 2" xfId="3306"/>
    <cellStyle name="20% - Accent2 3 2 4 2 2" xfId="3307"/>
    <cellStyle name="20% - Accent2 3 2 4 2 2 2" xfId="3308"/>
    <cellStyle name="20% - Accent2 3 2 4 2 2 3" xfId="50586"/>
    <cellStyle name="20% - Accent2 3 2 4 2 3" xfId="3309"/>
    <cellStyle name="20% - Accent2 3 2 4 2 4" xfId="3310"/>
    <cellStyle name="20% - Accent2 3 2 4 3" xfId="3311"/>
    <cellStyle name="20% - Accent2 3 2 4 3 2" xfId="3312"/>
    <cellStyle name="20% - Accent2 3 2 4 3 2 2" xfId="3313"/>
    <cellStyle name="20% - Accent2 3 2 4 3 2 3" xfId="50587"/>
    <cellStyle name="20% - Accent2 3 2 4 3 3" xfId="3314"/>
    <cellStyle name="20% - Accent2 3 2 4 3 4" xfId="3315"/>
    <cellStyle name="20% - Accent2 3 2 4 4" xfId="3316"/>
    <cellStyle name="20% - Accent2 3 2 4 4 2" xfId="3317"/>
    <cellStyle name="20% - Accent2 3 2 4 4 3" xfId="50588"/>
    <cellStyle name="20% - Accent2 3 2 4 5" xfId="3318"/>
    <cellStyle name="20% - Accent2 3 2 4 6" xfId="3319"/>
    <cellStyle name="20% - Accent2 3 2 5" xfId="3320"/>
    <cellStyle name="20% - Accent2 3 2 5 2" xfId="3321"/>
    <cellStyle name="20% - Accent2 3 2 5 2 2" xfId="3322"/>
    <cellStyle name="20% - Accent2 3 2 5 2 2 2" xfId="3323"/>
    <cellStyle name="20% - Accent2 3 2 5 2 2 3" xfId="50589"/>
    <cellStyle name="20% - Accent2 3 2 5 2 3" xfId="3324"/>
    <cellStyle name="20% - Accent2 3 2 5 2 4" xfId="3325"/>
    <cellStyle name="20% - Accent2 3 2 5 3" xfId="3326"/>
    <cellStyle name="20% - Accent2 3 2 5 3 2" xfId="3327"/>
    <cellStyle name="20% - Accent2 3 2 5 3 3" xfId="50590"/>
    <cellStyle name="20% - Accent2 3 2 5 4" xfId="3328"/>
    <cellStyle name="20% - Accent2 3 2 5 5" xfId="3329"/>
    <cellStyle name="20% - Accent2 3 2 6" xfId="3330"/>
    <cellStyle name="20% - Accent2 3 2 6 2" xfId="3331"/>
    <cellStyle name="20% - Accent2 3 2 6 2 2" xfId="3332"/>
    <cellStyle name="20% - Accent2 3 2 6 2 3" xfId="50591"/>
    <cellStyle name="20% - Accent2 3 2 6 3" xfId="3333"/>
    <cellStyle name="20% - Accent2 3 2 6 4" xfId="3334"/>
    <cellStyle name="20% - Accent2 3 2 7" xfId="3335"/>
    <cellStyle name="20% - Accent2 3 2 7 2" xfId="3336"/>
    <cellStyle name="20% - Accent2 3 2 7 2 2" xfId="3337"/>
    <cellStyle name="20% - Accent2 3 2 7 2 3" xfId="50592"/>
    <cellStyle name="20% - Accent2 3 2 7 3" xfId="3338"/>
    <cellStyle name="20% - Accent2 3 2 7 4" xfId="3339"/>
    <cellStyle name="20% - Accent2 3 2 8" xfId="3340"/>
    <cellStyle name="20% - Accent2 3 2 8 2" xfId="3341"/>
    <cellStyle name="20% - Accent2 3 2 8 3" xfId="50593"/>
    <cellStyle name="20% - Accent2 3 2 9" xfId="3342"/>
    <cellStyle name="20% - Accent2 3 3" xfId="3343"/>
    <cellStyle name="20% - Accent2 3 3 10" xfId="60537"/>
    <cellStyle name="20% - Accent2 3 3 2" xfId="3344"/>
    <cellStyle name="20% - Accent2 3 3 2 2" xfId="3345"/>
    <cellStyle name="20% - Accent2 3 3 2 2 2" xfId="3346"/>
    <cellStyle name="20% - Accent2 3 3 2 2 2 2" xfId="3347"/>
    <cellStyle name="20% - Accent2 3 3 2 2 2 2 2" xfId="3348"/>
    <cellStyle name="20% - Accent2 3 3 2 2 2 2 3" xfId="50594"/>
    <cellStyle name="20% - Accent2 3 3 2 2 2 3" xfId="3349"/>
    <cellStyle name="20% - Accent2 3 3 2 2 2 4" xfId="3350"/>
    <cellStyle name="20% - Accent2 3 3 2 2 3" xfId="3351"/>
    <cellStyle name="20% - Accent2 3 3 2 2 3 2" xfId="3352"/>
    <cellStyle name="20% - Accent2 3 3 2 2 3 2 2" xfId="3353"/>
    <cellStyle name="20% - Accent2 3 3 2 2 3 2 3" xfId="50595"/>
    <cellStyle name="20% - Accent2 3 3 2 2 3 3" xfId="3354"/>
    <cellStyle name="20% - Accent2 3 3 2 2 3 4" xfId="3355"/>
    <cellStyle name="20% - Accent2 3 3 2 2 4" xfId="3356"/>
    <cellStyle name="20% - Accent2 3 3 2 2 4 2" xfId="3357"/>
    <cellStyle name="20% - Accent2 3 3 2 2 4 3" xfId="50596"/>
    <cellStyle name="20% - Accent2 3 3 2 2 5" xfId="3358"/>
    <cellStyle name="20% - Accent2 3 3 2 2 6" xfId="3359"/>
    <cellStyle name="20% - Accent2 3 3 2 3" xfId="3360"/>
    <cellStyle name="20% - Accent2 3 3 2 3 2" xfId="3361"/>
    <cellStyle name="20% - Accent2 3 3 2 3 2 2" xfId="3362"/>
    <cellStyle name="20% - Accent2 3 3 2 3 2 3" xfId="50597"/>
    <cellStyle name="20% - Accent2 3 3 2 3 3" xfId="3363"/>
    <cellStyle name="20% - Accent2 3 3 2 3 4" xfId="3364"/>
    <cellStyle name="20% - Accent2 3 3 2 4" xfId="3365"/>
    <cellStyle name="20% - Accent2 3 3 2 4 2" xfId="3366"/>
    <cellStyle name="20% - Accent2 3 3 2 4 2 2" xfId="3367"/>
    <cellStyle name="20% - Accent2 3 3 2 4 2 3" xfId="50598"/>
    <cellStyle name="20% - Accent2 3 3 2 4 3" xfId="3368"/>
    <cellStyle name="20% - Accent2 3 3 2 4 4" xfId="3369"/>
    <cellStyle name="20% - Accent2 3 3 2 5" xfId="3370"/>
    <cellStyle name="20% - Accent2 3 3 2 5 2" xfId="3371"/>
    <cellStyle name="20% - Accent2 3 3 2 5 3" xfId="50599"/>
    <cellStyle name="20% - Accent2 3 3 2 6" xfId="3372"/>
    <cellStyle name="20% - Accent2 3 3 2 7" xfId="3373"/>
    <cellStyle name="20% - Accent2 3 3 3" xfId="3374"/>
    <cellStyle name="20% - Accent2 3 3 3 2" xfId="3375"/>
    <cellStyle name="20% - Accent2 3 3 3 2 2" xfId="3376"/>
    <cellStyle name="20% - Accent2 3 3 3 2 2 2" xfId="3377"/>
    <cellStyle name="20% - Accent2 3 3 3 2 2 3" xfId="50600"/>
    <cellStyle name="20% - Accent2 3 3 3 2 3" xfId="3378"/>
    <cellStyle name="20% - Accent2 3 3 3 2 4" xfId="3379"/>
    <cellStyle name="20% - Accent2 3 3 3 3" xfId="3380"/>
    <cellStyle name="20% - Accent2 3 3 3 3 2" xfId="3381"/>
    <cellStyle name="20% - Accent2 3 3 3 3 2 2" xfId="3382"/>
    <cellStyle name="20% - Accent2 3 3 3 3 2 3" xfId="50601"/>
    <cellStyle name="20% - Accent2 3 3 3 3 3" xfId="3383"/>
    <cellStyle name="20% - Accent2 3 3 3 3 4" xfId="3384"/>
    <cellStyle name="20% - Accent2 3 3 3 4" xfId="3385"/>
    <cellStyle name="20% - Accent2 3 3 3 4 2" xfId="3386"/>
    <cellStyle name="20% - Accent2 3 3 3 4 3" xfId="50602"/>
    <cellStyle name="20% - Accent2 3 3 3 5" xfId="3387"/>
    <cellStyle name="20% - Accent2 3 3 3 6" xfId="3388"/>
    <cellStyle name="20% - Accent2 3 3 4" xfId="3389"/>
    <cellStyle name="20% - Accent2 3 3 4 2" xfId="3390"/>
    <cellStyle name="20% - Accent2 3 3 4 2 2" xfId="3391"/>
    <cellStyle name="20% - Accent2 3 3 4 2 2 2" xfId="3392"/>
    <cellStyle name="20% - Accent2 3 3 4 2 2 3" xfId="50603"/>
    <cellStyle name="20% - Accent2 3 3 4 2 3" xfId="3393"/>
    <cellStyle name="20% - Accent2 3 3 4 2 4" xfId="3394"/>
    <cellStyle name="20% - Accent2 3 3 4 3" xfId="3395"/>
    <cellStyle name="20% - Accent2 3 3 4 3 2" xfId="3396"/>
    <cellStyle name="20% - Accent2 3 3 4 3 3" xfId="50604"/>
    <cellStyle name="20% - Accent2 3 3 4 4" xfId="3397"/>
    <cellStyle name="20% - Accent2 3 3 4 5" xfId="3398"/>
    <cellStyle name="20% - Accent2 3 3 5" xfId="3399"/>
    <cellStyle name="20% - Accent2 3 3 5 2" xfId="3400"/>
    <cellStyle name="20% - Accent2 3 3 5 2 2" xfId="3401"/>
    <cellStyle name="20% - Accent2 3 3 5 2 3" xfId="50605"/>
    <cellStyle name="20% - Accent2 3 3 5 3" xfId="3402"/>
    <cellStyle name="20% - Accent2 3 3 5 4" xfId="3403"/>
    <cellStyle name="20% - Accent2 3 3 6" xfId="3404"/>
    <cellStyle name="20% - Accent2 3 3 6 2" xfId="3405"/>
    <cellStyle name="20% - Accent2 3 3 6 2 2" xfId="3406"/>
    <cellStyle name="20% - Accent2 3 3 6 2 3" xfId="50606"/>
    <cellStyle name="20% - Accent2 3 3 6 3" xfId="3407"/>
    <cellStyle name="20% - Accent2 3 3 6 4" xfId="3408"/>
    <cellStyle name="20% - Accent2 3 3 7" xfId="3409"/>
    <cellStyle name="20% - Accent2 3 3 7 2" xfId="3410"/>
    <cellStyle name="20% - Accent2 3 3 7 3" xfId="50607"/>
    <cellStyle name="20% - Accent2 3 3 8" xfId="3411"/>
    <cellStyle name="20% - Accent2 3 3 9" xfId="3412"/>
    <cellStyle name="20% - Accent2 3 4" xfId="3413"/>
    <cellStyle name="20% - Accent2 3 4 2" xfId="3414"/>
    <cellStyle name="20% - Accent2 3 4 2 2" xfId="3415"/>
    <cellStyle name="20% - Accent2 3 4 2 2 2" xfId="3416"/>
    <cellStyle name="20% - Accent2 3 4 2 2 2 2" xfId="3417"/>
    <cellStyle name="20% - Accent2 3 4 2 2 2 3" xfId="50608"/>
    <cellStyle name="20% - Accent2 3 4 2 2 3" xfId="3418"/>
    <cellStyle name="20% - Accent2 3 4 2 2 4" xfId="3419"/>
    <cellStyle name="20% - Accent2 3 4 2 3" xfId="3420"/>
    <cellStyle name="20% - Accent2 3 4 2 3 2" xfId="3421"/>
    <cellStyle name="20% - Accent2 3 4 2 3 2 2" xfId="3422"/>
    <cellStyle name="20% - Accent2 3 4 2 3 2 3" xfId="50609"/>
    <cellStyle name="20% - Accent2 3 4 2 3 3" xfId="3423"/>
    <cellStyle name="20% - Accent2 3 4 2 3 4" xfId="3424"/>
    <cellStyle name="20% - Accent2 3 4 2 4" xfId="3425"/>
    <cellStyle name="20% - Accent2 3 4 2 4 2" xfId="3426"/>
    <cellStyle name="20% - Accent2 3 4 2 4 3" xfId="50610"/>
    <cellStyle name="20% - Accent2 3 4 2 5" xfId="3427"/>
    <cellStyle name="20% - Accent2 3 4 2 6" xfId="3428"/>
    <cellStyle name="20% - Accent2 3 4 3" xfId="3429"/>
    <cellStyle name="20% - Accent2 3 4 3 2" xfId="3430"/>
    <cellStyle name="20% - Accent2 3 4 3 2 2" xfId="3431"/>
    <cellStyle name="20% - Accent2 3 4 3 2 3" xfId="50611"/>
    <cellStyle name="20% - Accent2 3 4 3 3" xfId="3432"/>
    <cellStyle name="20% - Accent2 3 4 3 4" xfId="3433"/>
    <cellStyle name="20% - Accent2 3 4 4" xfId="3434"/>
    <cellStyle name="20% - Accent2 3 4 4 2" xfId="3435"/>
    <cellStyle name="20% - Accent2 3 4 4 2 2" xfId="3436"/>
    <cellStyle name="20% - Accent2 3 4 4 2 3" xfId="50612"/>
    <cellStyle name="20% - Accent2 3 4 4 3" xfId="3437"/>
    <cellStyle name="20% - Accent2 3 4 4 4" xfId="3438"/>
    <cellStyle name="20% - Accent2 3 4 5" xfId="3439"/>
    <cellStyle name="20% - Accent2 3 4 5 2" xfId="3440"/>
    <cellStyle name="20% - Accent2 3 4 5 3" xfId="50613"/>
    <cellStyle name="20% - Accent2 3 4 6" xfId="3441"/>
    <cellStyle name="20% - Accent2 3 4 7" xfId="3442"/>
    <cellStyle name="20% - Accent2 3 5" xfId="3443"/>
    <cellStyle name="20% - Accent2 3 5 2" xfId="3444"/>
    <cellStyle name="20% - Accent2 3 5 2 2" xfId="3445"/>
    <cellStyle name="20% - Accent2 3 5 2 2 2" xfId="3446"/>
    <cellStyle name="20% - Accent2 3 5 2 2 3" xfId="50614"/>
    <cellStyle name="20% - Accent2 3 5 2 3" xfId="3447"/>
    <cellStyle name="20% - Accent2 3 5 2 4" xfId="3448"/>
    <cellStyle name="20% - Accent2 3 5 3" xfId="3449"/>
    <cellStyle name="20% - Accent2 3 5 3 2" xfId="3450"/>
    <cellStyle name="20% - Accent2 3 5 3 2 2" xfId="3451"/>
    <cellStyle name="20% - Accent2 3 5 3 2 3" xfId="50615"/>
    <cellStyle name="20% - Accent2 3 5 3 3" xfId="3452"/>
    <cellStyle name="20% - Accent2 3 5 3 4" xfId="3453"/>
    <cellStyle name="20% - Accent2 3 5 4" xfId="3454"/>
    <cellStyle name="20% - Accent2 3 5 4 2" xfId="3455"/>
    <cellStyle name="20% - Accent2 3 5 4 3" xfId="50616"/>
    <cellStyle name="20% - Accent2 3 5 5" xfId="3456"/>
    <cellStyle name="20% - Accent2 3 5 6" xfId="3457"/>
    <cellStyle name="20% - Accent2 3 6" xfId="3458"/>
    <cellStyle name="20% - Accent2 3 6 2" xfId="3459"/>
    <cellStyle name="20% - Accent2 3 6 2 2" xfId="3460"/>
    <cellStyle name="20% - Accent2 3 6 2 2 2" xfId="3461"/>
    <cellStyle name="20% - Accent2 3 6 2 2 3" xfId="50617"/>
    <cellStyle name="20% - Accent2 3 6 2 3" xfId="3462"/>
    <cellStyle name="20% - Accent2 3 6 2 4" xfId="3463"/>
    <cellStyle name="20% - Accent2 3 6 3" xfId="3464"/>
    <cellStyle name="20% - Accent2 3 6 3 2" xfId="3465"/>
    <cellStyle name="20% - Accent2 3 6 3 3" xfId="50618"/>
    <cellStyle name="20% - Accent2 3 6 4" xfId="3466"/>
    <cellStyle name="20% - Accent2 3 6 5" xfId="3467"/>
    <cellStyle name="20% - Accent2 3 7" xfId="3468"/>
    <cellStyle name="20% - Accent2 3 7 2" xfId="3469"/>
    <cellStyle name="20% - Accent2 3 7 2 2" xfId="3470"/>
    <cellStyle name="20% - Accent2 3 7 2 3" xfId="50619"/>
    <cellStyle name="20% - Accent2 3 7 3" xfId="3471"/>
    <cellStyle name="20% - Accent2 3 7 4" xfId="3472"/>
    <cellStyle name="20% - Accent2 3 8" xfId="3473"/>
    <cellStyle name="20% - Accent2 3 8 2" xfId="3474"/>
    <cellStyle name="20% - Accent2 3 8 2 2" xfId="3475"/>
    <cellStyle name="20% - Accent2 3 8 2 3" xfId="50620"/>
    <cellStyle name="20% - Accent2 3 8 3" xfId="3476"/>
    <cellStyle name="20% - Accent2 3 8 4" xfId="3477"/>
    <cellStyle name="20% - Accent2 3 9" xfId="3478"/>
    <cellStyle name="20% - Accent2 3 9 2" xfId="3479"/>
    <cellStyle name="20% - Accent2 3 9 3" xfId="50621"/>
    <cellStyle name="20% - Accent2 4" xfId="3480"/>
    <cellStyle name="20% - Accent2 4 10" xfId="3481"/>
    <cellStyle name="20% - Accent2 4 11" xfId="3482"/>
    <cellStyle name="20% - Accent2 4 12" xfId="60183"/>
    <cellStyle name="20% - Accent2 4 2" xfId="3483"/>
    <cellStyle name="20% - Accent2 4 2 10" xfId="3484"/>
    <cellStyle name="20% - Accent2 4 2 11" xfId="60366"/>
    <cellStyle name="20% - Accent2 4 2 2" xfId="3485"/>
    <cellStyle name="20% - Accent2 4 2 2 2" xfId="3486"/>
    <cellStyle name="20% - Accent2 4 2 2 2 2" xfId="3487"/>
    <cellStyle name="20% - Accent2 4 2 2 2 2 2" xfId="3488"/>
    <cellStyle name="20% - Accent2 4 2 2 2 2 2 2" xfId="3489"/>
    <cellStyle name="20% - Accent2 4 2 2 2 2 2 2 2" xfId="3490"/>
    <cellStyle name="20% - Accent2 4 2 2 2 2 2 2 3" xfId="50622"/>
    <cellStyle name="20% - Accent2 4 2 2 2 2 2 3" xfId="3491"/>
    <cellStyle name="20% - Accent2 4 2 2 2 2 2 4" xfId="3492"/>
    <cellStyle name="20% - Accent2 4 2 2 2 2 3" xfId="3493"/>
    <cellStyle name="20% - Accent2 4 2 2 2 2 3 2" xfId="3494"/>
    <cellStyle name="20% - Accent2 4 2 2 2 2 3 2 2" xfId="3495"/>
    <cellStyle name="20% - Accent2 4 2 2 2 2 3 2 3" xfId="50623"/>
    <cellStyle name="20% - Accent2 4 2 2 2 2 3 3" xfId="3496"/>
    <cellStyle name="20% - Accent2 4 2 2 2 2 3 4" xfId="3497"/>
    <cellStyle name="20% - Accent2 4 2 2 2 2 4" xfId="3498"/>
    <cellStyle name="20% - Accent2 4 2 2 2 2 4 2" xfId="3499"/>
    <cellStyle name="20% - Accent2 4 2 2 2 2 4 3" xfId="50624"/>
    <cellStyle name="20% - Accent2 4 2 2 2 2 5" xfId="3500"/>
    <cellStyle name="20% - Accent2 4 2 2 2 2 6" xfId="3501"/>
    <cellStyle name="20% - Accent2 4 2 2 2 3" xfId="3502"/>
    <cellStyle name="20% - Accent2 4 2 2 2 3 2" xfId="3503"/>
    <cellStyle name="20% - Accent2 4 2 2 2 3 2 2" xfId="3504"/>
    <cellStyle name="20% - Accent2 4 2 2 2 3 2 3" xfId="50625"/>
    <cellStyle name="20% - Accent2 4 2 2 2 3 3" xfId="3505"/>
    <cellStyle name="20% - Accent2 4 2 2 2 3 4" xfId="3506"/>
    <cellStyle name="20% - Accent2 4 2 2 2 4" xfId="3507"/>
    <cellStyle name="20% - Accent2 4 2 2 2 4 2" xfId="3508"/>
    <cellStyle name="20% - Accent2 4 2 2 2 4 2 2" xfId="3509"/>
    <cellStyle name="20% - Accent2 4 2 2 2 4 2 3" xfId="50626"/>
    <cellStyle name="20% - Accent2 4 2 2 2 4 3" xfId="3510"/>
    <cellStyle name="20% - Accent2 4 2 2 2 4 4" xfId="3511"/>
    <cellStyle name="20% - Accent2 4 2 2 2 5" xfId="3512"/>
    <cellStyle name="20% - Accent2 4 2 2 2 5 2" xfId="3513"/>
    <cellStyle name="20% - Accent2 4 2 2 2 5 3" xfId="50627"/>
    <cellStyle name="20% - Accent2 4 2 2 2 6" xfId="3514"/>
    <cellStyle name="20% - Accent2 4 2 2 2 7" xfId="3515"/>
    <cellStyle name="20% - Accent2 4 2 2 3" xfId="3516"/>
    <cellStyle name="20% - Accent2 4 2 2 3 2" xfId="3517"/>
    <cellStyle name="20% - Accent2 4 2 2 3 2 2" xfId="3518"/>
    <cellStyle name="20% - Accent2 4 2 2 3 2 2 2" xfId="3519"/>
    <cellStyle name="20% - Accent2 4 2 2 3 2 2 3" xfId="50628"/>
    <cellStyle name="20% - Accent2 4 2 2 3 2 3" xfId="3520"/>
    <cellStyle name="20% - Accent2 4 2 2 3 2 4" xfId="3521"/>
    <cellStyle name="20% - Accent2 4 2 2 3 3" xfId="3522"/>
    <cellStyle name="20% - Accent2 4 2 2 3 3 2" xfId="3523"/>
    <cellStyle name="20% - Accent2 4 2 2 3 3 2 2" xfId="3524"/>
    <cellStyle name="20% - Accent2 4 2 2 3 3 2 3" xfId="50629"/>
    <cellStyle name="20% - Accent2 4 2 2 3 3 3" xfId="3525"/>
    <cellStyle name="20% - Accent2 4 2 2 3 3 4" xfId="3526"/>
    <cellStyle name="20% - Accent2 4 2 2 3 4" xfId="3527"/>
    <cellStyle name="20% - Accent2 4 2 2 3 4 2" xfId="3528"/>
    <cellStyle name="20% - Accent2 4 2 2 3 4 3" xfId="50630"/>
    <cellStyle name="20% - Accent2 4 2 2 3 5" xfId="3529"/>
    <cellStyle name="20% - Accent2 4 2 2 3 6" xfId="3530"/>
    <cellStyle name="20% - Accent2 4 2 2 4" xfId="3531"/>
    <cellStyle name="20% - Accent2 4 2 2 4 2" xfId="3532"/>
    <cellStyle name="20% - Accent2 4 2 2 4 2 2" xfId="3533"/>
    <cellStyle name="20% - Accent2 4 2 2 4 2 3" xfId="50631"/>
    <cellStyle name="20% - Accent2 4 2 2 4 3" xfId="3534"/>
    <cellStyle name="20% - Accent2 4 2 2 4 4" xfId="3535"/>
    <cellStyle name="20% - Accent2 4 2 2 5" xfId="3536"/>
    <cellStyle name="20% - Accent2 4 2 2 5 2" xfId="3537"/>
    <cellStyle name="20% - Accent2 4 2 2 5 2 2" xfId="3538"/>
    <cellStyle name="20% - Accent2 4 2 2 5 2 3" xfId="50632"/>
    <cellStyle name="20% - Accent2 4 2 2 5 3" xfId="3539"/>
    <cellStyle name="20% - Accent2 4 2 2 5 4" xfId="3540"/>
    <cellStyle name="20% - Accent2 4 2 2 6" xfId="3541"/>
    <cellStyle name="20% - Accent2 4 2 2 6 2" xfId="3542"/>
    <cellStyle name="20% - Accent2 4 2 2 6 3" xfId="50633"/>
    <cellStyle name="20% - Accent2 4 2 2 7" xfId="3543"/>
    <cellStyle name="20% - Accent2 4 2 2 8" xfId="3544"/>
    <cellStyle name="20% - Accent2 4 2 2 9" xfId="60734"/>
    <cellStyle name="20% - Accent2 4 2 3" xfId="3545"/>
    <cellStyle name="20% - Accent2 4 2 3 2" xfId="3546"/>
    <cellStyle name="20% - Accent2 4 2 3 2 2" xfId="3547"/>
    <cellStyle name="20% - Accent2 4 2 3 2 2 2" xfId="3548"/>
    <cellStyle name="20% - Accent2 4 2 3 2 2 2 2" xfId="3549"/>
    <cellStyle name="20% - Accent2 4 2 3 2 2 2 3" xfId="50634"/>
    <cellStyle name="20% - Accent2 4 2 3 2 2 3" xfId="3550"/>
    <cellStyle name="20% - Accent2 4 2 3 2 2 4" xfId="3551"/>
    <cellStyle name="20% - Accent2 4 2 3 2 3" xfId="3552"/>
    <cellStyle name="20% - Accent2 4 2 3 2 3 2" xfId="3553"/>
    <cellStyle name="20% - Accent2 4 2 3 2 3 2 2" xfId="3554"/>
    <cellStyle name="20% - Accent2 4 2 3 2 3 2 3" xfId="50635"/>
    <cellStyle name="20% - Accent2 4 2 3 2 3 3" xfId="3555"/>
    <cellStyle name="20% - Accent2 4 2 3 2 3 4" xfId="3556"/>
    <cellStyle name="20% - Accent2 4 2 3 2 4" xfId="3557"/>
    <cellStyle name="20% - Accent2 4 2 3 2 4 2" xfId="3558"/>
    <cellStyle name="20% - Accent2 4 2 3 2 4 3" xfId="50636"/>
    <cellStyle name="20% - Accent2 4 2 3 2 5" xfId="3559"/>
    <cellStyle name="20% - Accent2 4 2 3 2 6" xfId="3560"/>
    <cellStyle name="20% - Accent2 4 2 3 3" xfId="3561"/>
    <cellStyle name="20% - Accent2 4 2 3 3 2" xfId="3562"/>
    <cellStyle name="20% - Accent2 4 2 3 3 2 2" xfId="3563"/>
    <cellStyle name="20% - Accent2 4 2 3 3 2 3" xfId="50637"/>
    <cellStyle name="20% - Accent2 4 2 3 3 3" xfId="3564"/>
    <cellStyle name="20% - Accent2 4 2 3 3 4" xfId="3565"/>
    <cellStyle name="20% - Accent2 4 2 3 4" xfId="3566"/>
    <cellStyle name="20% - Accent2 4 2 3 4 2" xfId="3567"/>
    <cellStyle name="20% - Accent2 4 2 3 4 2 2" xfId="3568"/>
    <cellStyle name="20% - Accent2 4 2 3 4 2 3" xfId="50638"/>
    <cellStyle name="20% - Accent2 4 2 3 4 3" xfId="3569"/>
    <cellStyle name="20% - Accent2 4 2 3 4 4" xfId="3570"/>
    <cellStyle name="20% - Accent2 4 2 3 5" xfId="3571"/>
    <cellStyle name="20% - Accent2 4 2 3 5 2" xfId="3572"/>
    <cellStyle name="20% - Accent2 4 2 3 5 3" xfId="50639"/>
    <cellStyle name="20% - Accent2 4 2 3 6" xfId="3573"/>
    <cellStyle name="20% - Accent2 4 2 3 7" xfId="3574"/>
    <cellStyle name="20% - Accent2 4 2 4" xfId="3575"/>
    <cellStyle name="20% - Accent2 4 2 4 2" xfId="3576"/>
    <cellStyle name="20% - Accent2 4 2 4 2 2" xfId="3577"/>
    <cellStyle name="20% - Accent2 4 2 4 2 2 2" xfId="3578"/>
    <cellStyle name="20% - Accent2 4 2 4 2 2 3" xfId="50640"/>
    <cellStyle name="20% - Accent2 4 2 4 2 3" xfId="3579"/>
    <cellStyle name="20% - Accent2 4 2 4 2 4" xfId="3580"/>
    <cellStyle name="20% - Accent2 4 2 4 3" xfId="3581"/>
    <cellStyle name="20% - Accent2 4 2 4 3 2" xfId="3582"/>
    <cellStyle name="20% - Accent2 4 2 4 3 2 2" xfId="3583"/>
    <cellStyle name="20% - Accent2 4 2 4 3 2 3" xfId="50641"/>
    <cellStyle name="20% - Accent2 4 2 4 3 3" xfId="3584"/>
    <cellStyle name="20% - Accent2 4 2 4 3 4" xfId="3585"/>
    <cellStyle name="20% - Accent2 4 2 4 4" xfId="3586"/>
    <cellStyle name="20% - Accent2 4 2 4 4 2" xfId="3587"/>
    <cellStyle name="20% - Accent2 4 2 4 4 3" xfId="50642"/>
    <cellStyle name="20% - Accent2 4 2 4 5" xfId="3588"/>
    <cellStyle name="20% - Accent2 4 2 4 6" xfId="3589"/>
    <cellStyle name="20% - Accent2 4 2 5" xfId="3590"/>
    <cellStyle name="20% - Accent2 4 2 5 2" xfId="3591"/>
    <cellStyle name="20% - Accent2 4 2 5 2 2" xfId="3592"/>
    <cellStyle name="20% - Accent2 4 2 5 2 2 2" xfId="3593"/>
    <cellStyle name="20% - Accent2 4 2 5 2 2 3" xfId="50643"/>
    <cellStyle name="20% - Accent2 4 2 5 2 3" xfId="3594"/>
    <cellStyle name="20% - Accent2 4 2 5 2 4" xfId="3595"/>
    <cellStyle name="20% - Accent2 4 2 5 3" xfId="3596"/>
    <cellStyle name="20% - Accent2 4 2 5 3 2" xfId="3597"/>
    <cellStyle name="20% - Accent2 4 2 5 3 3" xfId="50644"/>
    <cellStyle name="20% - Accent2 4 2 5 4" xfId="3598"/>
    <cellStyle name="20% - Accent2 4 2 5 5" xfId="3599"/>
    <cellStyle name="20% - Accent2 4 2 6" xfId="3600"/>
    <cellStyle name="20% - Accent2 4 2 6 2" xfId="3601"/>
    <cellStyle name="20% - Accent2 4 2 6 2 2" xfId="3602"/>
    <cellStyle name="20% - Accent2 4 2 6 2 3" xfId="50645"/>
    <cellStyle name="20% - Accent2 4 2 6 3" xfId="3603"/>
    <cellStyle name="20% - Accent2 4 2 6 4" xfId="3604"/>
    <cellStyle name="20% - Accent2 4 2 7" xfId="3605"/>
    <cellStyle name="20% - Accent2 4 2 7 2" xfId="3606"/>
    <cellStyle name="20% - Accent2 4 2 7 2 2" xfId="3607"/>
    <cellStyle name="20% - Accent2 4 2 7 2 3" xfId="50646"/>
    <cellStyle name="20% - Accent2 4 2 7 3" xfId="3608"/>
    <cellStyle name="20% - Accent2 4 2 7 4" xfId="3609"/>
    <cellStyle name="20% - Accent2 4 2 8" xfId="3610"/>
    <cellStyle name="20% - Accent2 4 2 8 2" xfId="3611"/>
    <cellStyle name="20% - Accent2 4 2 8 3" xfId="50647"/>
    <cellStyle name="20% - Accent2 4 2 9" xfId="3612"/>
    <cellStyle name="20% - Accent2 4 3" xfId="3613"/>
    <cellStyle name="20% - Accent2 4 3 2" xfId="3614"/>
    <cellStyle name="20% - Accent2 4 3 2 2" xfId="3615"/>
    <cellStyle name="20% - Accent2 4 3 2 2 2" xfId="3616"/>
    <cellStyle name="20% - Accent2 4 3 2 2 2 2" xfId="3617"/>
    <cellStyle name="20% - Accent2 4 3 2 2 2 2 2" xfId="3618"/>
    <cellStyle name="20% - Accent2 4 3 2 2 2 2 3" xfId="50648"/>
    <cellStyle name="20% - Accent2 4 3 2 2 2 3" xfId="3619"/>
    <cellStyle name="20% - Accent2 4 3 2 2 2 4" xfId="3620"/>
    <cellStyle name="20% - Accent2 4 3 2 2 3" xfId="3621"/>
    <cellStyle name="20% - Accent2 4 3 2 2 3 2" xfId="3622"/>
    <cellStyle name="20% - Accent2 4 3 2 2 3 2 2" xfId="3623"/>
    <cellStyle name="20% - Accent2 4 3 2 2 3 2 3" xfId="50649"/>
    <cellStyle name="20% - Accent2 4 3 2 2 3 3" xfId="3624"/>
    <cellStyle name="20% - Accent2 4 3 2 2 3 4" xfId="3625"/>
    <cellStyle name="20% - Accent2 4 3 2 2 4" xfId="3626"/>
    <cellStyle name="20% - Accent2 4 3 2 2 4 2" xfId="3627"/>
    <cellStyle name="20% - Accent2 4 3 2 2 4 3" xfId="50650"/>
    <cellStyle name="20% - Accent2 4 3 2 2 5" xfId="3628"/>
    <cellStyle name="20% - Accent2 4 3 2 2 6" xfId="3629"/>
    <cellStyle name="20% - Accent2 4 3 2 3" xfId="3630"/>
    <cellStyle name="20% - Accent2 4 3 2 3 2" xfId="3631"/>
    <cellStyle name="20% - Accent2 4 3 2 3 2 2" xfId="3632"/>
    <cellStyle name="20% - Accent2 4 3 2 3 2 3" xfId="50651"/>
    <cellStyle name="20% - Accent2 4 3 2 3 3" xfId="3633"/>
    <cellStyle name="20% - Accent2 4 3 2 3 4" xfId="3634"/>
    <cellStyle name="20% - Accent2 4 3 2 4" xfId="3635"/>
    <cellStyle name="20% - Accent2 4 3 2 4 2" xfId="3636"/>
    <cellStyle name="20% - Accent2 4 3 2 4 2 2" xfId="3637"/>
    <cellStyle name="20% - Accent2 4 3 2 4 2 3" xfId="50652"/>
    <cellStyle name="20% - Accent2 4 3 2 4 3" xfId="3638"/>
    <cellStyle name="20% - Accent2 4 3 2 4 4" xfId="3639"/>
    <cellStyle name="20% - Accent2 4 3 2 5" xfId="3640"/>
    <cellStyle name="20% - Accent2 4 3 2 5 2" xfId="3641"/>
    <cellStyle name="20% - Accent2 4 3 2 5 3" xfId="50653"/>
    <cellStyle name="20% - Accent2 4 3 2 6" xfId="3642"/>
    <cellStyle name="20% - Accent2 4 3 2 7" xfId="3643"/>
    <cellStyle name="20% - Accent2 4 3 3" xfId="3644"/>
    <cellStyle name="20% - Accent2 4 3 3 2" xfId="3645"/>
    <cellStyle name="20% - Accent2 4 3 3 2 2" xfId="3646"/>
    <cellStyle name="20% - Accent2 4 3 3 2 2 2" xfId="3647"/>
    <cellStyle name="20% - Accent2 4 3 3 2 2 3" xfId="50654"/>
    <cellStyle name="20% - Accent2 4 3 3 2 3" xfId="3648"/>
    <cellStyle name="20% - Accent2 4 3 3 2 4" xfId="3649"/>
    <cellStyle name="20% - Accent2 4 3 3 3" xfId="3650"/>
    <cellStyle name="20% - Accent2 4 3 3 3 2" xfId="3651"/>
    <cellStyle name="20% - Accent2 4 3 3 3 2 2" xfId="3652"/>
    <cellStyle name="20% - Accent2 4 3 3 3 2 3" xfId="50655"/>
    <cellStyle name="20% - Accent2 4 3 3 3 3" xfId="3653"/>
    <cellStyle name="20% - Accent2 4 3 3 3 4" xfId="3654"/>
    <cellStyle name="20% - Accent2 4 3 3 4" xfId="3655"/>
    <cellStyle name="20% - Accent2 4 3 3 4 2" xfId="3656"/>
    <cellStyle name="20% - Accent2 4 3 3 4 3" xfId="50656"/>
    <cellStyle name="20% - Accent2 4 3 3 5" xfId="3657"/>
    <cellStyle name="20% - Accent2 4 3 3 6" xfId="3658"/>
    <cellStyle name="20% - Accent2 4 3 4" xfId="3659"/>
    <cellStyle name="20% - Accent2 4 3 4 2" xfId="3660"/>
    <cellStyle name="20% - Accent2 4 3 4 2 2" xfId="3661"/>
    <cellStyle name="20% - Accent2 4 3 4 2 3" xfId="50657"/>
    <cellStyle name="20% - Accent2 4 3 4 3" xfId="3662"/>
    <cellStyle name="20% - Accent2 4 3 4 4" xfId="3663"/>
    <cellStyle name="20% - Accent2 4 3 5" xfId="3664"/>
    <cellStyle name="20% - Accent2 4 3 5 2" xfId="3665"/>
    <cellStyle name="20% - Accent2 4 3 5 2 2" xfId="3666"/>
    <cellStyle name="20% - Accent2 4 3 5 2 3" xfId="50658"/>
    <cellStyle name="20% - Accent2 4 3 5 3" xfId="3667"/>
    <cellStyle name="20% - Accent2 4 3 5 4" xfId="3668"/>
    <cellStyle name="20% - Accent2 4 3 6" xfId="3669"/>
    <cellStyle name="20% - Accent2 4 3 6 2" xfId="3670"/>
    <cellStyle name="20% - Accent2 4 3 6 3" xfId="50659"/>
    <cellStyle name="20% - Accent2 4 3 7" xfId="3671"/>
    <cellStyle name="20% - Accent2 4 3 8" xfId="3672"/>
    <cellStyle name="20% - Accent2 4 3 9" xfId="60551"/>
    <cellStyle name="20% - Accent2 4 4" xfId="3673"/>
    <cellStyle name="20% - Accent2 4 4 2" xfId="3674"/>
    <cellStyle name="20% - Accent2 4 4 2 2" xfId="3675"/>
    <cellStyle name="20% - Accent2 4 4 2 2 2" xfId="3676"/>
    <cellStyle name="20% - Accent2 4 4 2 2 2 2" xfId="3677"/>
    <cellStyle name="20% - Accent2 4 4 2 2 2 3" xfId="50660"/>
    <cellStyle name="20% - Accent2 4 4 2 2 3" xfId="3678"/>
    <cellStyle name="20% - Accent2 4 4 2 2 4" xfId="3679"/>
    <cellStyle name="20% - Accent2 4 4 2 3" xfId="3680"/>
    <cellStyle name="20% - Accent2 4 4 2 3 2" xfId="3681"/>
    <cellStyle name="20% - Accent2 4 4 2 3 2 2" xfId="3682"/>
    <cellStyle name="20% - Accent2 4 4 2 3 2 3" xfId="50661"/>
    <cellStyle name="20% - Accent2 4 4 2 3 3" xfId="3683"/>
    <cellStyle name="20% - Accent2 4 4 2 3 4" xfId="3684"/>
    <cellStyle name="20% - Accent2 4 4 2 4" xfId="3685"/>
    <cellStyle name="20% - Accent2 4 4 2 4 2" xfId="3686"/>
    <cellStyle name="20% - Accent2 4 4 2 4 3" xfId="50662"/>
    <cellStyle name="20% - Accent2 4 4 2 5" xfId="3687"/>
    <cellStyle name="20% - Accent2 4 4 2 6" xfId="3688"/>
    <cellStyle name="20% - Accent2 4 4 3" xfId="3689"/>
    <cellStyle name="20% - Accent2 4 4 3 2" xfId="3690"/>
    <cellStyle name="20% - Accent2 4 4 3 2 2" xfId="3691"/>
    <cellStyle name="20% - Accent2 4 4 3 2 3" xfId="50663"/>
    <cellStyle name="20% - Accent2 4 4 3 3" xfId="3692"/>
    <cellStyle name="20% - Accent2 4 4 3 4" xfId="3693"/>
    <cellStyle name="20% - Accent2 4 4 4" xfId="3694"/>
    <cellStyle name="20% - Accent2 4 4 4 2" xfId="3695"/>
    <cellStyle name="20% - Accent2 4 4 4 2 2" xfId="3696"/>
    <cellStyle name="20% - Accent2 4 4 4 2 3" xfId="50664"/>
    <cellStyle name="20% - Accent2 4 4 4 3" xfId="3697"/>
    <cellStyle name="20% - Accent2 4 4 4 4" xfId="3698"/>
    <cellStyle name="20% - Accent2 4 4 5" xfId="3699"/>
    <cellStyle name="20% - Accent2 4 4 5 2" xfId="3700"/>
    <cellStyle name="20% - Accent2 4 4 5 3" xfId="50665"/>
    <cellStyle name="20% - Accent2 4 4 6" xfId="3701"/>
    <cellStyle name="20% - Accent2 4 4 7" xfId="3702"/>
    <cellStyle name="20% - Accent2 4 5" xfId="3703"/>
    <cellStyle name="20% - Accent2 4 5 2" xfId="3704"/>
    <cellStyle name="20% - Accent2 4 5 2 2" xfId="3705"/>
    <cellStyle name="20% - Accent2 4 5 2 2 2" xfId="3706"/>
    <cellStyle name="20% - Accent2 4 5 2 2 3" xfId="50666"/>
    <cellStyle name="20% - Accent2 4 5 2 3" xfId="3707"/>
    <cellStyle name="20% - Accent2 4 5 2 4" xfId="3708"/>
    <cellStyle name="20% - Accent2 4 5 3" xfId="3709"/>
    <cellStyle name="20% - Accent2 4 5 3 2" xfId="3710"/>
    <cellStyle name="20% - Accent2 4 5 3 2 2" xfId="3711"/>
    <cellStyle name="20% - Accent2 4 5 3 2 3" xfId="50667"/>
    <cellStyle name="20% - Accent2 4 5 3 3" xfId="3712"/>
    <cellStyle name="20% - Accent2 4 5 3 4" xfId="3713"/>
    <cellStyle name="20% - Accent2 4 5 4" xfId="3714"/>
    <cellStyle name="20% - Accent2 4 5 4 2" xfId="3715"/>
    <cellStyle name="20% - Accent2 4 5 4 3" xfId="50668"/>
    <cellStyle name="20% - Accent2 4 5 5" xfId="3716"/>
    <cellStyle name="20% - Accent2 4 5 6" xfId="3717"/>
    <cellStyle name="20% - Accent2 4 6" xfId="3718"/>
    <cellStyle name="20% - Accent2 4 6 2" xfId="3719"/>
    <cellStyle name="20% - Accent2 4 6 2 2" xfId="3720"/>
    <cellStyle name="20% - Accent2 4 6 2 2 2" xfId="3721"/>
    <cellStyle name="20% - Accent2 4 6 2 2 3" xfId="50669"/>
    <cellStyle name="20% - Accent2 4 6 2 3" xfId="3722"/>
    <cellStyle name="20% - Accent2 4 6 2 4" xfId="3723"/>
    <cellStyle name="20% - Accent2 4 6 3" xfId="3724"/>
    <cellStyle name="20% - Accent2 4 6 3 2" xfId="3725"/>
    <cellStyle name="20% - Accent2 4 6 3 3" xfId="50670"/>
    <cellStyle name="20% - Accent2 4 6 4" xfId="3726"/>
    <cellStyle name="20% - Accent2 4 6 5" xfId="3727"/>
    <cellStyle name="20% - Accent2 4 7" xfId="3728"/>
    <cellStyle name="20% - Accent2 4 7 2" xfId="3729"/>
    <cellStyle name="20% - Accent2 4 7 2 2" xfId="3730"/>
    <cellStyle name="20% - Accent2 4 7 2 3" xfId="50671"/>
    <cellStyle name="20% - Accent2 4 7 3" xfId="3731"/>
    <cellStyle name="20% - Accent2 4 7 4" xfId="3732"/>
    <cellStyle name="20% - Accent2 4 8" xfId="3733"/>
    <cellStyle name="20% - Accent2 4 8 2" xfId="3734"/>
    <cellStyle name="20% - Accent2 4 8 2 2" xfId="3735"/>
    <cellStyle name="20% - Accent2 4 8 2 3" xfId="50672"/>
    <cellStyle name="20% - Accent2 4 8 3" xfId="3736"/>
    <cellStyle name="20% - Accent2 4 8 4" xfId="3737"/>
    <cellStyle name="20% - Accent2 4 9" xfId="3738"/>
    <cellStyle name="20% - Accent2 4 9 2" xfId="3739"/>
    <cellStyle name="20% - Accent2 4 9 3" xfId="50673"/>
    <cellStyle name="20% - Accent2 5" xfId="3740"/>
    <cellStyle name="20% - Accent2 5 10" xfId="3741"/>
    <cellStyle name="20% - Accent2 5 11" xfId="60197"/>
    <cellStyle name="20% - Accent2 5 2" xfId="3742"/>
    <cellStyle name="20% - Accent2 5 2 2" xfId="3743"/>
    <cellStyle name="20% - Accent2 5 2 2 2" xfId="3744"/>
    <cellStyle name="20% - Accent2 5 2 2 2 2" xfId="3745"/>
    <cellStyle name="20% - Accent2 5 2 2 2 2 2" xfId="3746"/>
    <cellStyle name="20% - Accent2 5 2 2 2 2 2 2" xfId="3747"/>
    <cellStyle name="20% - Accent2 5 2 2 2 2 2 3" xfId="50674"/>
    <cellStyle name="20% - Accent2 5 2 2 2 2 3" xfId="3748"/>
    <cellStyle name="20% - Accent2 5 2 2 2 2 4" xfId="3749"/>
    <cellStyle name="20% - Accent2 5 2 2 2 3" xfId="3750"/>
    <cellStyle name="20% - Accent2 5 2 2 2 3 2" xfId="3751"/>
    <cellStyle name="20% - Accent2 5 2 2 2 3 2 2" xfId="3752"/>
    <cellStyle name="20% - Accent2 5 2 2 2 3 2 3" xfId="50675"/>
    <cellStyle name="20% - Accent2 5 2 2 2 3 3" xfId="3753"/>
    <cellStyle name="20% - Accent2 5 2 2 2 3 4" xfId="3754"/>
    <cellStyle name="20% - Accent2 5 2 2 2 4" xfId="3755"/>
    <cellStyle name="20% - Accent2 5 2 2 2 4 2" xfId="3756"/>
    <cellStyle name="20% - Accent2 5 2 2 2 4 3" xfId="50676"/>
    <cellStyle name="20% - Accent2 5 2 2 2 5" xfId="3757"/>
    <cellStyle name="20% - Accent2 5 2 2 2 6" xfId="3758"/>
    <cellStyle name="20% - Accent2 5 2 2 3" xfId="3759"/>
    <cellStyle name="20% - Accent2 5 2 2 3 2" xfId="3760"/>
    <cellStyle name="20% - Accent2 5 2 2 3 2 2" xfId="3761"/>
    <cellStyle name="20% - Accent2 5 2 2 3 2 3" xfId="50677"/>
    <cellStyle name="20% - Accent2 5 2 2 3 3" xfId="3762"/>
    <cellStyle name="20% - Accent2 5 2 2 3 4" xfId="3763"/>
    <cellStyle name="20% - Accent2 5 2 2 4" xfId="3764"/>
    <cellStyle name="20% - Accent2 5 2 2 4 2" xfId="3765"/>
    <cellStyle name="20% - Accent2 5 2 2 4 2 2" xfId="3766"/>
    <cellStyle name="20% - Accent2 5 2 2 4 2 3" xfId="50678"/>
    <cellStyle name="20% - Accent2 5 2 2 4 3" xfId="3767"/>
    <cellStyle name="20% - Accent2 5 2 2 4 4" xfId="3768"/>
    <cellStyle name="20% - Accent2 5 2 2 5" xfId="3769"/>
    <cellStyle name="20% - Accent2 5 2 2 5 2" xfId="3770"/>
    <cellStyle name="20% - Accent2 5 2 2 5 3" xfId="50679"/>
    <cellStyle name="20% - Accent2 5 2 2 6" xfId="3771"/>
    <cellStyle name="20% - Accent2 5 2 2 7" xfId="3772"/>
    <cellStyle name="20% - Accent2 5 2 2 8" xfId="60748"/>
    <cellStyle name="20% - Accent2 5 2 3" xfId="3773"/>
    <cellStyle name="20% - Accent2 5 2 3 2" xfId="3774"/>
    <cellStyle name="20% - Accent2 5 2 3 2 2" xfId="3775"/>
    <cellStyle name="20% - Accent2 5 2 3 2 2 2" xfId="3776"/>
    <cellStyle name="20% - Accent2 5 2 3 2 2 3" xfId="50680"/>
    <cellStyle name="20% - Accent2 5 2 3 2 3" xfId="3777"/>
    <cellStyle name="20% - Accent2 5 2 3 2 4" xfId="3778"/>
    <cellStyle name="20% - Accent2 5 2 3 3" xfId="3779"/>
    <cellStyle name="20% - Accent2 5 2 3 3 2" xfId="3780"/>
    <cellStyle name="20% - Accent2 5 2 3 3 2 2" xfId="3781"/>
    <cellStyle name="20% - Accent2 5 2 3 3 2 3" xfId="50681"/>
    <cellStyle name="20% - Accent2 5 2 3 3 3" xfId="3782"/>
    <cellStyle name="20% - Accent2 5 2 3 3 4" xfId="3783"/>
    <cellStyle name="20% - Accent2 5 2 3 4" xfId="3784"/>
    <cellStyle name="20% - Accent2 5 2 3 4 2" xfId="3785"/>
    <cellStyle name="20% - Accent2 5 2 3 4 3" xfId="50682"/>
    <cellStyle name="20% - Accent2 5 2 3 5" xfId="3786"/>
    <cellStyle name="20% - Accent2 5 2 3 6" xfId="3787"/>
    <cellStyle name="20% - Accent2 5 2 4" xfId="3788"/>
    <cellStyle name="20% - Accent2 5 2 4 2" xfId="3789"/>
    <cellStyle name="20% - Accent2 5 2 4 2 2" xfId="3790"/>
    <cellStyle name="20% - Accent2 5 2 4 2 3" xfId="50683"/>
    <cellStyle name="20% - Accent2 5 2 4 3" xfId="3791"/>
    <cellStyle name="20% - Accent2 5 2 4 4" xfId="3792"/>
    <cellStyle name="20% - Accent2 5 2 5" xfId="3793"/>
    <cellStyle name="20% - Accent2 5 2 5 2" xfId="3794"/>
    <cellStyle name="20% - Accent2 5 2 5 2 2" xfId="3795"/>
    <cellStyle name="20% - Accent2 5 2 5 2 3" xfId="50684"/>
    <cellStyle name="20% - Accent2 5 2 5 3" xfId="3796"/>
    <cellStyle name="20% - Accent2 5 2 5 4" xfId="3797"/>
    <cellStyle name="20% - Accent2 5 2 6" xfId="3798"/>
    <cellStyle name="20% - Accent2 5 2 6 2" xfId="3799"/>
    <cellStyle name="20% - Accent2 5 2 6 3" xfId="50685"/>
    <cellStyle name="20% - Accent2 5 2 7" xfId="3800"/>
    <cellStyle name="20% - Accent2 5 2 8" xfId="3801"/>
    <cellStyle name="20% - Accent2 5 2 9" xfId="60380"/>
    <cellStyle name="20% - Accent2 5 3" xfId="3802"/>
    <cellStyle name="20% - Accent2 5 3 2" xfId="3803"/>
    <cellStyle name="20% - Accent2 5 3 2 2" xfId="3804"/>
    <cellStyle name="20% - Accent2 5 3 2 2 2" xfId="3805"/>
    <cellStyle name="20% - Accent2 5 3 2 2 2 2" xfId="3806"/>
    <cellStyle name="20% - Accent2 5 3 2 2 2 3" xfId="50686"/>
    <cellStyle name="20% - Accent2 5 3 2 2 3" xfId="3807"/>
    <cellStyle name="20% - Accent2 5 3 2 2 4" xfId="3808"/>
    <cellStyle name="20% - Accent2 5 3 2 3" xfId="3809"/>
    <cellStyle name="20% - Accent2 5 3 2 3 2" xfId="3810"/>
    <cellStyle name="20% - Accent2 5 3 2 3 2 2" xfId="3811"/>
    <cellStyle name="20% - Accent2 5 3 2 3 2 3" xfId="50687"/>
    <cellStyle name="20% - Accent2 5 3 2 3 3" xfId="3812"/>
    <cellStyle name="20% - Accent2 5 3 2 3 4" xfId="3813"/>
    <cellStyle name="20% - Accent2 5 3 2 4" xfId="3814"/>
    <cellStyle name="20% - Accent2 5 3 2 4 2" xfId="3815"/>
    <cellStyle name="20% - Accent2 5 3 2 4 3" xfId="50688"/>
    <cellStyle name="20% - Accent2 5 3 2 5" xfId="3816"/>
    <cellStyle name="20% - Accent2 5 3 2 6" xfId="3817"/>
    <cellStyle name="20% - Accent2 5 3 3" xfId="3818"/>
    <cellStyle name="20% - Accent2 5 3 3 2" xfId="3819"/>
    <cellStyle name="20% - Accent2 5 3 3 2 2" xfId="3820"/>
    <cellStyle name="20% - Accent2 5 3 3 2 3" xfId="50689"/>
    <cellStyle name="20% - Accent2 5 3 3 3" xfId="3821"/>
    <cellStyle name="20% - Accent2 5 3 3 4" xfId="3822"/>
    <cellStyle name="20% - Accent2 5 3 4" xfId="3823"/>
    <cellStyle name="20% - Accent2 5 3 4 2" xfId="3824"/>
    <cellStyle name="20% - Accent2 5 3 4 2 2" xfId="3825"/>
    <cellStyle name="20% - Accent2 5 3 4 2 3" xfId="50690"/>
    <cellStyle name="20% - Accent2 5 3 4 3" xfId="3826"/>
    <cellStyle name="20% - Accent2 5 3 4 4" xfId="3827"/>
    <cellStyle name="20% - Accent2 5 3 5" xfId="3828"/>
    <cellStyle name="20% - Accent2 5 3 5 2" xfId="3829"/>
    <cellStyle name="20% - Accent2 5 3 5 3" xfId="50691"/>
    <cellStyle name="20% - Accent2 5 3 6" xfId="3830"/>
    <cellStyle name="20% - Accent2 5 3 7" xfId="3831"/>
    <cellStyle name="20% - Accent2 5 3 8" xfId="60565"/>
    <cellStyle name="20% - Accent2 5 4" xfId="3832"/>
    <cellStyle name="20% - Accent2 5 4 2" xfId="3833"/>
    <cellStyle name="20% - Accent2 5 4 2 2" xfId="3834"/>
    <cellStyle name="20% - Accent2 5 4 2 2 2" xfId="3835"/>
    <cellStyle name="20% - Accent2 5 4 2 2 3" xfId="50692"/>
    <cellStyle name="20% - Accent2 5 4 2 3" xfId="3836"/>
    <cellStyle name="20% - Accent2 5 4 2 4" xfId="3837"/>
    <cellStyle name="20% - Accent2 5 4 3" xfId="3838"/>
    <cellStyle name="20% - Accent2 5 4 3 2" xfId="3839"/>
    <cellStyle name="20% - Accent2 5 4 3 2 2" xfId="3840"/>
    <cellStyle name="20% - Accent2 5 4 3 2 3" xfId="50693"/>
    <cellStyle name="20% - Accent2 5 4 3 3" xfId="3841"/>
    <cellStyle name="20% - Accent2 5 4 3 4" xfId="3842"/>
    <cellStyle name="20% - Accent2 5 4 4" xfId="3843"/>
    <cellStyle name="20% - Accent2 5 4 4 2" xfId="3844"/>
    <cellStyle name="20% - Accent2 5 4 4 3" xfId="50694"/>
    <cellStyle name="20% - Accent2 5 4 5" xfId="3845"/>
    <cellStyle name="20% - Accent2 5 4 6" xfId="3846"/>
    <cellStyle name="20% - Accent2 5 5" xfId="3847"/>
    <cellStyle name="20% - Accent2 5 5 2" xfId="3848"/>
    <cellStyle name="20% - Accent2 5 5 2 2" xfId="3849"/>
    <cellStyle name="20% - Accent2 5 5 2 2 2" xfId="3850"/>
    <cellStyle name="20% - Accent2 5 5 2 2 3" xfId="50695"/>
    <cellStyle name="20% - Accent2 5 5 2 3" xfId="3851"/>
    <cellStyle name="20% - Accent2 5 5 2 4" xfId="3852"/>
    <cellStyle name="20% - Accent2 5 5 3" xfId="3853"/>
    <cellStyle name="20% - Accent2 5 5 3 2" xfId="3854"/>
    <cellStyle name="20% - Accent2 5 5 3 3" xfId="50696"/>
    <cellStyle name="20% - Accent2 5 5 4" xfId="3855"/>
    <cellStyle name="20% - Accent2 5 5 5" xfId="3856"/>
    <cellStyle name="20% - Accent2 5 6" xfId="3857"/>
    <cellStyle name="20% - Accent2 5 6 2" xfId="3858"/>
    <cellStyle name="20% - Accent2 5 6 2 2" xfId="3859"/>
    <cellStyle name="20% - Accent2 5 6 2 3" xfId="50697"/>
    <cellStyle name="20% - Accent2 5 6 3" xfId="3860"/>
    <cellStyle name="20% - Accent2 5 6 4" xfId="3861"/>
    <cellStyle name="20% - Accent2 5 7" xfId="3862"/>
    <cellStyle name="20% - Accent2 5 7 2" xfId="3863"/>
    <cellStyle name="20% - Accent2 5 7 2 2" xfId="3864"/>
    <cellStyle name="20% - Accent2 5 7 2 3" xfId="50698"/>
    <cellStyle name="20% - Accent2 5 7 3" xfId="3865"/>
    <cellStyle name="20% - Accent2 5 7 4" xfId="3866"/>
    <cellStyle name="20% - Accent2 5 8" xfId="3867"/>
    <cellStyle name="20% - Accent2 5 8 2" xfId="3868"/>
    <cellStyle name="20% - Accent2 5 8 3" xfId="50699"/>
    <cellStyle name="20% - Accent2 5 9" xfId="3869"/>
    <cellStyle name="20% - Accent2 6" xfId="3870"/>
    <cellStyle name="20% - Accent2 6 10" xfId="3871"/>
    <cellStyle name="20% - Accent2 6 11" xfId="60211"/>
    <cellStyle name="20% - Accent2 6 2" xfId="3872"/>
    <cellStyle name="20% - Accent2 6 2 2" xfId="3873"/>
    <cellStyle name="20% - Accent2 6 2 2 2" xfId="3874"/>
    <cellStyle name="20% - Accent2 6 2 2 2 2" xfId="3875"/>
    <cellStyle name="20% - Accent2 6 2 2 2 2 2" xfId="3876"/>
    <cellStyle name="20% - Accent2 6 2 2 2 2 2 2" xfId="3877"/>
    <cellStyle name="20% - Accent2 6 2 2 2 2 2 3" xfId="50700"/>
    <cellStyle name="20% - Accent2 6 2 2 2 2 3" xfId="3878"/>
    <cellStyle name="20% - Accent2 6 2 2 2 2 4" xfId="3879"/>
    <cellStyle name="20% - Accent2 6 2 2 2 3" xfId="3880"/>
    <cellStyle name="20% - Accent2 6 2 2 2 3 2" xfId="3881"/>
    <cellStyle name="20% - Accent2 6 2 2 2 3 2 2" xfId="3882"/>
    <cellStyle name="20% - Accent2 6 2 2 2 3 2 3" xfId="50701"/>
    <cellStyle name="20% - Accent2 6 2 2 2 3 3" xfId="3883"/>
    <cellStyle name="20% - Accent2 6 2 2 2 3 4" xfId="3884"/>
    <cellStyle name="20% - Accent2 6 2 2 2 4" xfId="3885"/>
    <cellStyle name="20% - Accent2 6 2 2 2 4 2" xfId="3886"/>
    <cellStyle name="20% - Accent2 6 2 2 2 4 3" xfId="50702"/>
    <cellStyle name="20% - Accent2 6 2 2 2 5" xfId="3887"/>
    <cellStyle name="20% - Accent2 6 2 2 2 6" xfId="3888"/>
    <cellStyle name="20% - Accent2 6 2 2 3" xfId="3889"/>
    <cellStyle name="20% - Accent2 6 2 2 3 2" xfId="3890"/>
    <cellStyle name="20% - Accent2 6 2 2 3 2 2" xfId="3891"/>
    <cellStyle name="20% - Accent2 6 2 2 3 2 3" xfId="50703"/>
    <cellStyle name="20% - Accent2 6 2 2 3 3" xfId="3892"/>
    <cellStyle name="20% - Accent2 6 2 2 3 4" xfId="3893"/>
    <cellStyle name="20% - Accent2 6 2 2 4" xfId="3894"/>
    <cellStyle name="20% - Accent2 6 2 2 4 2" xfId="3895"/>
    <cellStyle name="20% - Accent2 6 2 2 4 2 2" xfId="3896"/>
    <cellStyle name="20% - Accent2 6 2 2 4 2 3" xfId="50704"/>
    <cellStyle name="20% - Accent2 6 2 2 4 3" xfId="3897"/>
    <cellStyle name="20% - Accent2 6 2 2 4 4" xfId="3898"/>
    <cellStyle name="20% - Accent2 6 2 2 5" xfId="3899"/>
    <cellStyle name="20% - Accent2 6 2 2 5 2" xfId="3900"/>
    <cellStyle name="20% - Accent2 6 2 2 5 3" xfId="50705"/>
    <cellStyle name="20% - Accent2 6 2 2 6" xfId="3901"/>
    <cellStyle name="20% - Accent2 6 2 2 7" xfId="3902"/>
    <cellStyle name="20% - Accent2 6 2 2 8" xfId="60762"/>
    <cellStyle name="20% - Accent2 6 2 3" xfId="3903"/>
    <cellStyle name="20% - Accent2 6 2 3 2" xfId="3904"/>
    <cellStyle name="20% - Accent2 6 2 3 2 2" xfId="3905"/>
    <cellStyle name="20% - Accent2 6 2 3 2 2 2" xfId="3906"/>
    <cellStyle name="20% - Accent2 6 2 3 2 2 3" xfId="50706"/>
    <cellStyle name="20% - Accent2 6 2 3 2 3" xfId="3907"/>
    <cellStyle name="20% - Accent2 6 2 3 2 4" xfId="3908"/>
    <cellStyle name="20% - Accent2 6 2 3 3" xfId="3909"/>
    <cellStyle name="20% - Accent2 6 2 3 3 2" xfId="3910"/>
    <cellStyle name="20% - Accent2 6 2 3 3 2 2" xfId="3911"/>
    <cellStyle name="20% - Accent2 6 2 3 3 2 3" xfId="50707"/>
    <cellStyle name="20% - Accent2 6 2 3 3 3" xfId="3912"/>
    <cellStyle name="20% - Accent2 6 2 3 3 4" xfId="3913"/>
    <cellStyle name="20% - Accent2 6 2 3 4" xfId="3914"/>
    <cellStyle name="20% - Accent2 6 2 3 4 2" xfId="3915"/>
    <cellStyle name="20% - Accent2 6 2 3 4 3" xfId="50708"/>
    <cellStyle name="20% - Accent2 6 2 3 5" xfId="3916"/>
    <cellStyle name="20% - Accent2 6 2 3 6" xfId="3917"/>
    <cellStyle name="20% - Accent2 6 2 4" xfId="3918"/>
    <cellStyle name="20% - Accent2 6 2 4 2" xfId="3919"/>
    <cellStyle name="20% - Accent2 6 2 4 2 2" xfId="3920"/>
    <cellStyle name="20% - Accent2 6 2 4 2 3" xfId="50709"/>
    <cellStyle name="20% - Accent2 6 2 4 3" xfId="3921"/>
    <cellStyle name="20% - Accent2 6 2 4 4" xfId="3922"/>
    <cellStyle name="20% - Accent2 6 2 5" xfId="3923"/>
    <cellStyle name="20% - Accent2 6 2 5 2" xfId="3924"/>
    <cellStyle name="20% - Accent2 6 2 5 2 2" xfId="3925"/>
    <cellStyle name="20% - Accent2 6 2 5 2 3" xfId="50710"/>
    <cellStyle name="20% - Accent2 6 2 5 3" xfId="3926"/>
    <cellStyle name="20% - Accent2 6 2 5 4" xfId="3927"/>
    <cellStyle name="20% - Accent2 6 2 6" xfId="3928"/>
    <cellStyle name="20% - Accent2 6 2 6 2" xfId="3929"/>
    <cellStyle name="20% - Accent2 6 2 6 3" xfId="50711"/>
    <cellStyle name="20% - Accent2 6 2 7" xfId="3930"/>
    <cellStyle name="20% - Accent2 6 2 8" xfId="3931"/>
    <cellStyle name="20% - Accent2 6 2 9" xfId="60394"/>
    <cellStyle name="20% - Accent2 6 3" xfId="3932"/>
    <cellStyle name="20% - Accent2 6 3 2" xfId="3933"/>
    <cellStyle name="20% - Accent2 6 3 2 2" xfId="3934"/>
    <cellStyle name="20% - Accent2 6 3 2 2 2" xfId="3935"/>
    <cellStyle name="20% - Accent2 6 3 2 2 2 2" xfId="3936"/>
    <cellStyle name="20% - Accent2 6 3 2 2 2 3" xfId="50712"/>
    <cellStyle name="20% - Accent2 6 3 2 2 3" xfId="3937"/>
    <cellStyle name="20% - Accent2 6 3 2 2 4" xfId="3938"/>
    <cellStyle name="20% - Accent2 6 3 2 3" xfId="3939"/>
    <cellStyle name="20% - Accent2 6 3 2 3 2" xfId="3940"/>
    <cellStyle name="20% - Accent2 6 3 2 3 2 2" xfId="3941"/>
    <cellStyle name="20% - Accent2 6 3 2 3 2 3" xfId="50713"/>
    <cellStyle name="20% - Accent2 6 3 2 3 3" xfId="3942"/>
    <cellStyle name="20% - Accent2 6 3 2 3 4" xfId="3943"/>
    <cellStyle name="20% - Accent2 6 3 2 4" xfId="3944"/>
    <cellStyle name="20% - Accent2 6 3 2 4 2" xfId="3945"/>
    <cellStyle name="20% - Accent2 6 3 2 4 3" xfId="50714"/>
    <cellStyle name="20% - Accent2 6 3 2 5" xfId="3946"/>
    <cellStyle name="20% - Accent2 6 3 2 6" xfId="3947"/>
    <cellStyle name="20% - Accent2 6 3 3" xfId="3948"/>
    <cellStyle name="20% - Accent2 6 3 3 2" xfId="3949"/>
    <cellStyle name="20% - Accent2 6 3 3 2 2" xfId="3950"/>
    <cellStyle name="20% - Accent2 6 3 3 2 3" xfId="50715"/>
    <cellStyle name="20% - Accent2 6 3 3 3" xfId="3951"/>
    <cellStyle name="20% - Accent2 6 3 3 4" xfId="3952"/>
    <cellStyle name="20% - Accent2 6 3 4" xfId="3953"/>
    <cellStyle name="20% - Accent2 6 3 4 2" xfId="3954"/>
    <cellStyle name="20% - Accent2 6 3 4 2 2" xfId="3955"/>
    <cellStyle name="20% - Accent2 6 3 4 2 3" xfId="50716"/>
    <cellStyle name="20% - Accent2 6 3 4 3" xfId="3956"/>
    <cellStyle name="20% - Accent2 6 3 4 4" xfId="3957"/>
    <cellStyle name="20% - Accent2 6 3 5" xfId="3958"/>
    <cellStyle name="20% - Accent2 6 3 5 2" xfId="3959"/>
    <cellStyle name="20% - Accent2 6 3 5 3" xfId="50717"/>
    <cellStyle name="20% - Accent2 6 3 6" xfId="3960"/>
    <cellStyle name="20% - Accent2 6 3 7" xfId="3961"/>
    <cellStyle name="20% - Accent2 6 3 8" xfId="60579"/>
    <cellStyle name="20% - Accent2 6 4" xfId="3962"/>
    <cellStyle name="20% - Accent2 6 4 2" xfId="3963"/>
    <cellStyle name="20% - Accent2 6 4 2 2" xfId="3964"/>
    <cellStyle name="20% - Accent2 6 4 2 2 2" xfId="3965"/>
    <cellStyle name="20% - Accent2 6 4 2 2 3" xfId="50718"/>
    <cellStyle name="20% - Accent2 6 4 2 3" xfId="3966"/>
    <cellStyle name="20% - Accent2 6 4 2 4" xfId="3967"/>
    <cellStyle name="20% - Accent2 6 4 3" xfId="3968"/>
    <cellStyle name="20% - Accent2 6 4 3 2" xfId="3969"/>
    <cellStyle name="20% - Accent2 6 4 3 2 2" xfId="3970"/>
    <cellStyle name="20% - Accent2 6 4 3 2 3" xfId="50719"/>
    <cellStyle name="20% - Accent2 6 4 3 3" xfId="3971"/>
    <cellStyle name="20% - Accent2 6 4 3 4" xfId="3972"/>
    <cellStyle name="20% - Accent2 6 4 4" xfId="3973"/>
    <cellStyle name="20% - Accent2 6 4 4 2" xfId="3974"/>
    <cellStyle name="20% - Accent2 6 4 4 3" xfId="50720"/>
    <cellStyle name="20% - Accent2 6 4 5" xfId="3975"/>
    <cellStyle name="20% - Accent2 6 4 6" xfId="3976"/>
    <cellStyle name="20% - Accent2 6 5" xfId="3977"/>
    <cellStyle name="20% - Accent2 6 5 2" xfId="3978"/>
    <cellStyle name="20% - Accent2 6 5 2 2" xfId="3979"/>
    <cellStyle name="20% - Accent2 6 5 2 2 2" xfId="3980"/>
    <cellStyle name="20% - Accent2 6 5 2 2 3" xfId="50721"/>
    <cellStyle name="20% - Accent2 6 5 2 3" xfId="3981"/>
    <cellStyle name="20% - Accent2 6 5 2 4" xfId="3982"/>
    <cellStyle name="20% - Accent2 6 5 3" xfId="3983"/>
    <cellStyle name="20% - Accent2 6 5 3 2" xfId="3984"/>
    <cellStyle name="20% - Accent2 6 5 3 3" xfId="50722"/>
    <cellStyle name="20% - Accent2 6 5 4" xfId="3985"/>
    <cellStyle name="20% - Accent2 6 5 5" xfId="3986"/>
    <cellStyle name="20% - Accent2 6 6" xfId="3987"/>
    <cellStyle name="20% - Accent2 6 6 2" xfId="3988"/>
    <cellStyle name="20% - Accent2 6 6 2 2" xfId="3989"/>
    <cellStyle name="20% - Accent2 6 6 2 3" xfId="50723"/>
    <cellStyle name="20% - Accent2 6 6 3" xfId="3990"/>
    <cellStyle name="20% - Accent2 6 6 4" xfId="3991"/>
    <cellStyle name="20% - Accent2 6 7" xfId="3992"/>
    <cellStyle name="20% - Accent2 6 7 2" xfId="3993"/>
    <cellStyle name="20% - Accent2 6 7 2 2" xfId="3994"/>
    <cellStyle name="20% - Accent2 6 7 2 3" xfId="50724"/>
    <cellStyle name="20% - Accent2 6 7 3" xfId="3995"/>
    <cellStyle name="20% - Accent2 6 7 4" xfId="3996"/>
    <cellStyle name="20% - Accent2 6 8" xfId="3997"/>
    <cellStyle name="20% - Accent2 6 8 2" xfId="3998"/>
    <cellStyle name="20% - Accent2 6 8 3" xfId="50725"/>
    <cellStyle name="20% - Accent2 6 9" xfId="3999"/>
    <cellStyle name="20% - Accent2 7" xfId="4000"/>
    <cellStyle name="20% - Accent2 7 10" xfId="4001"/>
    <cellStyle name="20% - Accent2 7 11" xfId="60225"/>
    <cellStyle name="20% - Accent2 7 2" xfId="4002"/>
    <cellStyle name="20% - Accent2 7 2 2" xfId="4003"/>
    <cellStyle name="20% - Accent2 7 2 2 2" xfId="4004"/>
    <cellStyle name="20% - Accent2 7 2 2 2 2" xfId="4005"/>
    <cellStyle name="20% - Accent2 7 2 2 2 2 2" xfId="4006"/>
    <cellStyle name="20% - Accent2 7 2 2 2 2 2 2" xfId="4007"/>
    <cellStyle name="20% - Accent2 7 2 2 2 2 2 3" xfId="50726"/>
    <cellStyle name="20% - Accent2 7 2 2 2 2 3" xfId="4008"/>
    <cellStyle name="20% - Accent2 7 2 2 2 2 4" xfId="4009"/>
    <cellStyle name="20% - Accent2 7 2 2 2 3" xfId="4010"/>
    <cellStyle name="20% - Accent2 7 2 2 2 3 2" xfId="4011"/>
    <cellStyle name="20% - Accent2 7 2 2 2 3 2 2" xfId="4012"/>
    <cellStyle name="20% - Accent2 7 2 2 2 3 2 3" xfId="50727"/>
    <cellStyle name="20% - Accent2 7 2 2 2 3 3" xfId="4013"/>
    <cellStyle name="20% - Accent2 7 2 2 2 3 4" xfId="4014"/>
    <cellStyle name="20% - Accent2 7 2 2 2 4" xfId="4015"/>
    <cellStyle name="20% - Accent2 7 2 2 2 4 2" xfId="4016"/>
    <cellStyle name="20% - Accent2 7 2 2 2 4 3" xfId="50728"/>
    <cellStyle name="20% - Accent2 7 2 2 2 5" xfId="4017"/>
    <cellStyle name="20% - Accent2 7 2 2 2 6" xfId="4018"/>
    <cellStyle name="20% - Accent2 7 2 2 3" xfId="4019"/>
    <cellStyle name="20% - Accent2 7 2 2 3 2" xfId="4020"/>
    <cellStyle name="20% - Accent2 7 2 2 3 2 2" xfId="4021"/>
    <cellStyle name="20% - Accent2 7 2 2 3 2 3" xfId="50729"/>
    <cellStyle name="20% - Accent2 7 2 2 3 3" xfId="4022"/>
    <cellStyle name="20% - Accent2 7 2 2 3 4" xfId="4023"/>
    <cellStyle name="20% - Accent2 7 2 2 4" xfId="4024"/>
    <cellStyle name="20% - Accent2 7 2 2 4 2" xfId="4025"/>
    <cellStyle name="20% - Accent2 7 2 2 4 2 2" xfId="4026"/>
    <cellStyle name="20% - Accent2 7 2 2 4 2 3" xfId="50730"/>
    <cellStyle name="20% - Accent2 7 2 2 4 3" xfId="4027"/>
    <cellStyle name="20% - Accent2 7 2 2 4 4" xfId="4028"/>
    <cellStyle name="20% - Accent2 7 2 2 5" xfId="4029"/>
    <cellStyle name="20% - Accent2 7 2 2 5 2" xfId="4030"/>
    <cellStyle name="20% - Accent2 7 2 2 5 3" xfId="50731"/>
    <cellStyle name="20% - Accent2 7 2 2 6" xfId="4031"/>
    <cellStyle name="20% - Accent2 7 2 2 7" xfId="4032"/>
    <cellStyle name="20% - Accent2 7 2 2 8" xfId="60776"/>
    <cellStyle name="20% - Accent2 7 2 3" xfId="4033"/>
    <cellStyle name="20% - Accent2 7 2 3 2" xfId="4034"/>
    <cellStyle name="20% - Accent2 7 2 3 2 2" xfId="4035"/>
    <cellStyle name="20% - Accent2 7 2 3 2 2 2" xfId="4036"/>
    <cellStyle name="20% - Accent2 7 2 3 2 2 3" xfId="50732"/>
    <cellStyle name="20% - Accent2 7 2 3 2 3" xfId="4037"/>
    <cellStyle name="20% - Accent2 7 2 3 2 4" xfId="4038"/>
    <cellStyle name="20% - Accent2 7 2 3 3" xfId="4039"/>
    <cellStyle name="20% - Accent2 7 2 3 3 2" xfId="4040"/>
    <cellStyle name="20% - Accent2 7 2 3 3 2 2" xfId="4041"/>
    <cellStyle name="20% - Accent2 7 2 3 3 2 3" xfId="50733"/>
    <cellStyle name="20% - Accent2 7 2 3 3 3" xfId="4042"/>
    <cellStyle name="20% - Accent2 7 2 3 3 4" xfId="4043"/>
    <cellStyle name="20% - Accent2 7 2 3 4" xfId="4044"/>
    <cellStyle name="20% - Accent2 7 2 3 4 2" xfId="4045"/>
    <cellStyle name="20% - Accent2 7 2 3 4 3" xfId="50734"/>
    <cellStyle name="20% - Accent2 7 2 3 5" xfId="4046"/>
    <cellStyle name="20% - Accent2 7 2 3 6" xfId="4047"/>
    <cellStyle name="20% - Accent2 7 2 4" xfId="4048"/>
    <cellStyle name="20% - Accent2 7 2 4 2" xfId="4049"/>
    <cellStyle name="20% - Accent2 7 2 4 2 2" xfId="4050"/>
    <cellStyle name="20% - Accent2 7 2 4 2 3" xfId="50735"/>
    <cellStyle name="20% - Accent2 7 2 4 3" xfId="4051"/>
    <cellStyle name="20% - Accent2 7 2 4 4" xfId="4052"/>
    <cellStyle name="20% - Accent2 7 2 5" xfId="4053"/>
    <cellStyle name="20% - Accent2 7 2 5 2" xfId="4054"/>
    <cellStyle name="20% - Accent2 7 2 5 2 2" xfId="4055"/>
    <cellStyle name="20% - Accent2 7 2 5 2 3" xfId="50736"/>
    <cellStyle name="20% - Accent2 7 2 5 3" xfId="4056"/>
    <cellStyle name="20% - Accent2 7 2 5 4" xfId="4057"/>
    <cellStyle name="20% - Accent2 7 2 6" xfId="4058"/>
    <cellStyle name="20% - Accent2 7 2 6 2" xfId="4059"/>
    <cellStyle name="20% - Accent2 7 2 6 3" xfId="50737"/>
    <cellStyle name="20% - Accent2 7 2 7" xfId="4060"/>
    <cellStyle name="20% - Accent2 7 2 8" xfId="4061"/>
    <cellStyle name="20% - Accent2 7 2 9" xfId="60408"/>
    <cellStyle name="20% - Accent2 7 3" xfId="4062"/>
    <cellStyle name="20% - Accent2 7 3 2" xfId="4063"/>
    <cellStyle name="20% - Accent2 7 3 2 2" xfId="4064"/>
    <cellStyle name="20% - Accent2 7 3 2 2 2" xfId="4065"/>
    <cellStyle name="20% - Accent2 7 3 2 2 2 2" xfId="4066"/>
    <cellStyle name="20% - Accent2 7 3 2 2 2 3" xfId="50738"/>
    <cellStyle name="20% - Accent2 7 3 2 2 3" xfId="4067"/>
    <cellStyle name="20% - Accent2 7 3 2 2 4" xfId="4068"/>
    <cellStyle name="20% - Accent2 7 3 2 3" xfId="4069"/>
    <cellStyle name="20% - Accent2 7 3 2 3 2" xfId="4070"/>
    <cellStyle name="20% - Accent2 7 3 2 3 2 2" xfId="4071"/>
    <cellStyle name="20% - Accent2 7 3 2 3 2 3" xfId="50739"/>
    <cellStyle name="20% - Accent2 7 3 2 3 3" xfId="4072"/>
    <cellStyle name="20% - Accent2 7 3 2 3 4" xfId="4073"/>
    <cellStyle name="20% - Accent2 7 3 2 4" xfId="4074"/>
    <cellStyle name="20% - Accent2 7 3 2 4 2" xfId="4075"/>
    <cellStyle name="20% - Accent2 7 3 2 4 3" xfId="50740"/>
    <cellStyle name="20% - Accent2 7 3 2 5" xfId="4076"/>
    <cellStyle name="20% - Accent2 7 3 2 6" xfId="4077"/>
    <cellStyle name="20% - Accent2 7 3 3" xfId="4078"/>
    <cellStyle name="20% - Accent2 7 3 3 2" xfId="4079"/>
    <cellStyle name="20% - Accent2 7 3 3 2 2" xfId="4080"/>
    <cellStyle name="20% - Accent2 7 3 3 2 3" xfId="50741"/>
    <cellStyle name="20% - Accent2 7 3 3 3" xfId="4081"/>
    <cellStyle name="20% - Accent2 7 3 3 4" xfId="4082"/>
    <cellStyle name="20% - Accent2 7 3 4" xfId="4083"/>
    <cellStyle name="20% - Accent2 7 3 4 2" xfId="4084"/>
    <cellStyle name="20% - Accent2 7 3 4 2 2" xfId="4085"/>
    <cellStyle name="20% - Accent2 7 3 4 2 3" xfId="50742"/>
    <cellStyle name="20% - Accent2 7 3 4 3" xfId="4086"/>
    <cellStyle name="20% - Accent2 7 3 4 4" xfId="4087"/>
    <cellStyle name="20% - Accent2 7 3 5" xfId="4088"/>
    <cellStyle name="20% - Accent2 7 3 5 2" xfId="4089"/>
    <cellStyle name="20% - Accent2 7 3 5 3" xfId="50743"/>
    <cellStyle name="20% - Accent2 7 3 6" xfId="4090"/>
    <cellStyle name="20% - Accent2 7 3 7" xfId="4091"/>
    <cellStyle name="20% - Accent2 7 3 8" xfId="60593"/>
    <cellStyle name="20% - Accent2 7 4" xfId="4092"/>
    <cellStyle name="20% - Accent2 7 4 2" xfId="4093"/>
    <cellStyle name="20% - Accent2 7 4 2 2" xfId="4094"/>
    <cellStyle name="20% - Accent2 7 4 2 2 2" xfId="4095"/>
    <cellStyle name="20% - Accent2 7 4 2 2 3" xfId="50744"/>
    <cellStyle name="20% - Accent2 7 4 2 3" xfId="4096"/>
    <cellStyle name="20% - Accent2 7 4 2 4" xfId="4097"/>
    <cellStyle name="20% - Accent2 7 4 3" xfId="4098"/>
    <cellStyle name="20% - Accent2 7 4 3 2" xfId="4099"/>
    <cellStyle name="20% - Accent2 7 4 3 2 2" xfId="4100"/>
    <cellStyle name="20% - Accent2 7 4 3 2 3" xfId="50745"/>
    <cellStyle name="20% - Accent2 7 4 3 3" xfId="4101"/>
    <cellStyle name="20% - Accent2 7 4 3 4" xfId="4102"/>
    <cellStyle name="20% - Accent2 7 4 4" xfId="4103"/>
    <cellStyle name="20% - Accent2 7 4 4 2" xfId="4104"/>
    <cellStyle name="20% - Accent2 7 4 4 3" xfId="50746"/>
    <cellStyle name="20% - Accent2 7 4 5" xfId="4105"/>
    <cellStyle name="20% - Accent2 7 4 6" xfId="4106"/>
    <cellStyle name="20% - Accent2 7 5" xfId="4107"/>
    <cellStyle name="20% - Accent2 7 5 2" xfId="4108"/>
    <cellStyle name="20% - Accent2 7 5 2 2" xfId="4109"/>
    <cellStyle name="20% - Accent2 7 5 2 2 2" xfId="4110"/>
    <cellStyle name="20% - Accent2 7 5 2 2 3" xfId="50747"/>
    <cellStyle name="20% - Accent2 7 5 2 3" xfId="4111"/>
    <cellStyle name="20% - Accent2 7 5 2 4" xfId="4112"/>
    <cellStyle name="20% - Accent2 7 5 3" xfId="4113"/>
    <cellStyle name="20% - Accent2 7 5 3 2" xfId="4114"/>
    <cellStyle name="20% - Accent2 7 5 3 3" xfId="50748"/>
    <cellStyle name="20% - Accent2 7 5 4" xfId="4115"/>
    <cellStyle name="20% - Accent2 7 5 5" xfId="4116"/>
    <cellStyle name="20% - Accent2 7 6" xfId="4117"/>
    <cellStyle name="20% - Accent2 7 6 2" xfId="4118"/>
    <cellStyle name="20% - Accent2 7 6 2 2" xfId="4119"/>
    <cellStyle name="20% - Accent2 7 6 2 3" xfId="50749"/>
    <cellStyle name="20% - Accent2 7 6 3" xfId="4120"/>
    <cellStyle name="20% - Accent2 7 6 4" xfId="4121"/>
    <cellStyle name="20% - Accent2 7 7" xfId="4122"/>
    <cellStyle name="20% - Accent2 7 7 2" xfId="4123"/>
    <cellStyle name="20% - Accent2 7 7 2 2" xfId="4124"/>
    <cellStyle name="20% - Accent2 7 7 2 3" xfId="50750"/>
    <cellStyle name="20% - Accent2 7 7 3" xfId="4125"/>
    <cellStyle name="20% - Accent2 7 7 4" xfId="4126"/>
    <cellStyle name="20% - Accent2 7 8" xfId="4127"/>
    <cellStyle name="20% - Accent2 7 8 2" xfId="4128"/>
    <cellStyle name="20% - Accent2 7 8 3" xfId="50751"/>
    <cellStyle name="20% - Accent2 7 9" xfId="4129"/>
    <cellStyle name="20% - Accent2 8" xfId="4130"/>
    <cellStyle name="20% - Accent2 8 2" xfId="4131"/>
    <cellStyle name="20% - Accent2 8 2 2" xfId="4132"/>
    <cellStyle name="20% - Accent2 8 2 2 2" xfId="4133"/>
    <cellStyle name="20% - Accent2 8 2 2 2 2" xfId="4134"/>
    <cellStyle name="20% - Accent2 8 2 2 2 2 2" xfId="4135"/>
    <cellStyle name="20% - Accent2 8 2 2 2 2 3" xfId="50752"/>
    <cellStyle name="20% - Accent2 8 2 2 2 3" xfId="4136"/>
    <cellStyle name="20% - Accent2 8 2 2 2 4" xfId="4137"/>
    <cellStyle name="20% - Accent2 8 2 2 3" xfId="4138"/>
    <cellStyle name="20% - Accent2 8 2 2 3 2" xfId="4139"/>
    <cellStyle name="20% - Accent2 8 2 2 3 2 2" xfId="4140"/>
    <cellStyle name="20% - Accent2 8 2 2 3 2 3" xfId="50753"/>
    <cellStyle name="20% - Accent2 8 2 2 3 3" xfId="4141"/>
    <cellStyle name="20% - Accent2 8 2 2 3 4" xfId="4142"/>
    <cellStyle name="20% - Accent2 8 2 2 4" xfId="4143"/>
    <cellStyle name="20% - Accent2 8 2 2 4 2" xfId="4144"/>
    <cellStyle name="20% - Accent2 8 2 2 4 3" xfId="50754"/>
    <cellStyle name="20% - Accent2 8 2 2 5" xfId="4145"/>
    <cellStyle name="20% - Accent2 8 2 2 6" xfId="4146"/>
    <cellStyle name="20% - Accent2 8 2 2 7" xfId="60790"/>
    <cellStyle name="20% - Accent2 8 2 3" xfId="4147"/>
    <cellStyle name="20% - Accent2 8 2 3 2" xfId="4148"/>
    <cellStyle name="20% - Accent2 8 2 3 2 2" xfId="4149"/>
    <cellStyle name="20% - Accent2 8 2 3 2 3" xfId="50755"/>
    <cellStyle name="20% - Accent2 8 2 3 3" xfId="4150"/>
    <cellStyle name="20% - Accent2 8 2 3 4" xfId="4151"/>
    <cellStyle name="20% - Accent2 8 2 4" xfId="4152"/>
    <cellStyle name="20% - Accent2 8 2 4 2" xfId="4153"/>
    <cellStyle name="20% - Accent2 8 2 4 2 2" xfId="4154"/>
    <cellStyle name="20% - Accent2 8 2 4 2 3" xfId="50756"/>
    <cellStyle name="20% - Accent2 8 2 4 3" xfId="4155"/>
    <cellStyle name="20% - Accent2 8 2 4 4" xfId="4156"/>
    <cellStyle name="20% - Accent2 8 2 5" xfId="4157"/>
    <cellStyle name="20% - Accent2 8 2 5 2" xfId="4158"/>
    <cellStyle name="20% - Accent2 8 2 5 3" xfId="50757"/>
    <cellStyle name="20% - Accent2 8 2 6" xfId="4159"/>
    <cellStyle name="20% - Accent2 8 2 7" xfId="4160"/>
    <cellStyle name="20% - Accent2 8 2 8" xfId="60422"/>
    <cellStyle name="20% - Accent2 8 3" xfId="4161"/>
    <cellStyle name="20% - Accent2 8 3 2" xfId="4162"/>
    <cellStyle name="20% - Accent2 8 3 2 2" xfId="4163"/>
    <cellStyle name="20% - Accent2 8 3 2 2 2" xfId="4164"/>
    <cellStyle name="20% - Accent2 8 3 2 2 3" xfId="50758"/>
    <cellStyle name="20% - Accent2 8 3 2 3" xfId="4165"/>
    <cellStyle name="20% - Accent2 8 3 2 4" xfId="4166"/>
    <cellStyle name="20% - Accent2 8 3 3" xfId="4167"/>
    <cellStyle name="20% - Accent2 8 3 3 2" xfId="4168"/>
    <cellStyle name="20% - Accent2 8 3 3 2 2" xfId="4169"/>
    <cellStyle name="20% - Accent2 8 3 3 2 3" xfId="50759"/>
    <cellStyle name="20% - Accent2 8 3 3 3" xfId="4170"/>
    <cellStyle name="20% - Accent2 8 3 3 4" xfId="4171"/>
    <cellStyle name="20% - Accent2 8 3 4" xfId="4172"/>
    <cellStyle name="20% - Accent2 8 3 4 2" xfId="4173"/>
    <cellStyle name="20% - Accent2 8 3 4 3" xfId="50760"/>
    <cellStyle name="20% - Accent2 8 3 5" xfId="4174"/>
    <cellStyle name="20% - Accent2 8 3 6" xfId="4175"/>
    <cellStyle name="20% - Accent2 8 3 7" xfId="60607"/>
    <cellStyle name="20% - Accent2 8 4" xfId="4176"/>
    <cellStyle name="20% - Accent2 8 4 2" xfId="4177"/>
    <cellStyle name="20% - Accent2 8 4 2 2" xfId="4178"/>
    <cellStyle name="20% - Accent2 8 4 2 3" xfId="50761"/>
    <cellStyle name="20% - Accent2 8 4 3" xfId="4179"/>
    <cellStyle name="20% - Accent2 8 4 4" xfId="4180"/>
    <cellStyle name="20% - Accent2 8 5" xfId="4181"/>
    <cellStyle name="20% - Accent2 8 5 2" xfId="4182"/>
    <cellStyle name="20% - Accent2 8 5 2 2" xfId="4183"/>
    <cellStyle name="20% - Accent2 8 5 2 3" xfId="50762"/>
    <cellStyle name="20% - Accent2 8 5 3" xfId="4184"/>
    <cellStyle name="20% - Accent2 8 5 4" xfId="4185"/>
    <cellStyle name="20% - Accent2 8 6" xfId="4186"/>
    <cellStyle name="20% - Accent2 8 6 2" xfId="4187"/>
    <cellStyle name="20% - Accent2 8 6 3" xfId="50763"/>
    <cellStyle name="20% - Accent2 8 7" xfId="4188"/>
    <cellStyle name="20% - Accent2 8 8" xfId="4189"/>
    <cellStyle name="20% - Accent2 8 9" xfId="60239"/>
    <cellStyle name="20% - Accent2 9" xfId="4190"/>
    <cellStyle name="20% - Accent2 9 2" xfId="4191"/>
    <cellStyle name="20% - Accent2 9 2 2" xfId="4192"/>
    <cellStyle name="20% - Accent2 9 2 2 2" xfId="4193"/>
    <cellStyle name="20% - Accent2 9 2 2 2 2" xfId="4194"/>
    <cellStyle name="20% - Accent2 9 2 2 2 3" xfId="50764"/>
    <cellStyle name="20% - Accent2 9 2 2 3" xfId="4195"/>
    <cellStyle name="20% - Accent2 9 2 2 4" xfId="4196"/>
    <cellStyle name="20% - Accent2 9 2 2 5" xfId="60804"/>
    <cellStyle name="20% - Accent2 9 2 3" xfId="4197"/>
    <cellStyle name="20% - Accent2 9 2 3 2" xfId="4198"/>
    <cellStyle name="20% - Accent2 9 2 3 2 2" xfId="4199"/>
    <cellStyle name="20% - Accent2 9 2 3 2 3" xfId="50765"/>
    <cellStyle name="20% - Accent2 9 2 3 3" xfId="4200"/>
    <cellStyle name="20% - Accent2 9 2 3 4" xfId="4201"/>
    <cellStyle name="20% - Accent2 9 2 4" xfId="4202"/>
    <cellStyle name="20% - Accent2 9 2 4 2" xfId="4203"/>
    <cellStyle name="20% - Accent2 9 2 4 3" xfId="50766"/>
    <cellStyle name="20% - Accent2 9 2 5" xfId="4204"/>
    <cellStyle name="20% - Accent2 9 2 6" xfId="4205"/>
    <cellStyle name="20% - Accent2 9 2 7" xfId="60436"/>
    <cellStyle name="20% - Accent2 9 3" xfId="4206"/>
    <cellStyle name="20% - Accent2 9 3 2" xfId="4207"/>
    <cellStyle name="20% - Accent2 9 3 2 2" xfId="4208"/>
    <cellStyle name="20% - Accent2 9 3 2 3" xfId="50767"/>
    <cellStyle name="20% - Accent2 9 3 3" xfId="4209"/>
    <cellStyle name="20% - Accent2 9 3 4" xfId="4210"/>
    <cellStyle name="20% - Accent2 9 3 5" xfId="60621"/>
    <cellStyle name="20% - Accent2 9 4" xfId="4211"/>
    <cellStyle name="20% - Accent2 9 4 2" xfId="4212"/>
    <cellStyle name="20% - Accent2 9 4 2 2" xfId="4213"/>
    <cellStyle name="20% - Accent2 9 4 2 3" xfId="50768"/>
    <cellStyle name="20% - Accent2 9 4 3" xfId="4214"/>
    <cellStyle name="20% - Accent2 9 4 4" xfId="4215"/>
    <cellStyle name="20% - Accent2 9 5" xfId="4216"/>
    <cellStyle name="20% - Accent2 9 5 2" xfId="4217"/>
    <cellStyle name="20% - Accent2 9 5 3" xfId="50769"/>
    <cellStyle name="20% - Accent2 9 6" xfId="4218"/>
    <cellStyle name="20% - Accent2 9 7" xfId="4219"/>
    <cellStyle name="20% - Accent2 9 8" xfId="60253"/>
    <cellStyle name="20% - Accent3 10" xfId="4220"/>
    <cellStyle name="20% - Accent3 10 2" xfId="4221"/>
    <cellStyle name="20% - Accent3 10 2 2" xfId="4222"/>
    <cellStyle name="20% - Accent3 10 2 2 2" xfId="4223"/>
    <cellStyle name="20% - Accent3 10 2 2 3" xfId="50770"/>
    <cellStyle name="20% - Accent3 10 2 2 4" xfId="60820"/>
    <cellStyle name="20% - Accent3 10 2 3" xfId="4224"/>
    <cellStyle name="20% - Accent3 10 2 4" xfId="4225"/>
    <cellStyle name="20% - Accent3 10 2 5" xfId="60452"/>
    <cellStyle name="20% - Accent3 10 3" xfId="4226"/>
    <cellStyle name="20% - Accent3 10 3 2" xfId="4227"/>
    <cellStyle name="20% - Accent3 10 3 2 2" xfId="4228"/>
    <cellStyle name="20% - Accent3 10 3 2 3" xfId="50771"/>
    <cellStyle name="20% - Accent3 10 3 3" xfId="4229"/>
    <cellStyle name="20% - Accent3 10 3 4" xfId="4230"/>
    <cellStyle name="20% - Accent3 10 3 5" xfId="60637"/>
    <cellStyle name="20% - Accent3 10 4" xfId="4231"/>
    <cellStyle name="20% - Accent3 10 4 2" xfId="4232"/>
    <cellStyle name="20% - Accent3 10 4 3" xfId="50772"/>
    <cellStyle name="20% - Accent3 10 5" xfId="4233"/>
    <cellStyle name="20% - Accent3 10 6" xfId="4234"/>
    <cellStyle name="20% - Accent3 10 7" xfId="60269"/>
    <cellStyle name="20% - Accent3 11" xfId="4235"/>
    <cellStyle name="20% - Accent3 11 2" xfId="4236"/>
    <cellStyle name="20% - Accent3 11 2 2" xfId="4237"/>
    <cellStyle name="20% - Accent3 11 2 2 2" xfId="4238"/>
    <cellStyle name="20% - Accent3 11 2 2 3" xfId="50773"/>
    <cellStyle name="20% - Accent3 11 2 2 4" xfId="60834"/>
    <cellStyle name="20% - Accent3 11 2 3" xfId="4239"/>
    <cellStyle name="20% - Accent3 11 2 4" xfId="4240"/>
    <cellStyle name="20% - Accent3 11 2 5" xfId="60466"/>
    <cellStyle name="20% - Accent3 11 3" xfId="4241"/>
    <cellStyle name="20% - Accent3 11 3 2" xfId="4242"/>
    <cellStyle name="20% - Accent3 11 3 3" xfId="50774"/>
    <cellStyle name="20% - Accent3 11 3 4" xfId="60651"/>
    <cellStyle name="20% - Accent3 11 4" xfId="4243"/>
    <cellStyle name="20% - Accent3 11 5" xfId="4244"/>
    <cellStyle name="20% - Accent3 11 6" xfId="60283"/>
    <cellStyle name="20% - Accent3 12" xfId="4245"/>
    <cellStyle name="20% - Accent3 12 2" xfId="4246"/>
    <cellStyle name="20% - Accent3 12 2 2" xfId="4247"/>
    <cellStyle name="20% - Accent3 12 2 2 2" xfId="60848"/>
    <cellStyle name="20% - Accent3 12 2 3" xfId="50775"/>
    <cellStyle name="20% - Accent3 12 2 4" xfId="60480"/>
    <cellStyle name="20% - Accent3 12 3" xfId="4248"/>
    <cellStyle name="20% - Accent3 12 3 2" xfId="60665"/>
    <cellStyle name="20% - Accent3 12 4" xfId="4249"/>
    <cellStyle name="20% - Accent3 12 5" xfId="60297"/>
    <cellStyle name="20% - Accent3 13" xfId="4250"/>
    <cellStyle name="20% - Accent3 13 2" xfId="4251"/>
    <cellStyle name="20% - Accent3 13 2 2" xfId="4252"/>
    <cellStyle name="20% - Accent3 13 2 2 2" xfId="60862"/>
    <cellStyle name="20% - Accent3 13 2 3" xfId="50776"/>
    <cellStyle name="20% - Accent3 13 2 4" xfId="60494"/>
    <cellStyle name="20% - Accent3 13 3" xfId="4253"/>
    <cellStyle name="20% - Accent3 13 3 2" xfId="60679"/>
    <cellStyle name="20% - Accent3 13 4" xfId="4254"/>
    <cellStyle name="20% - Accent3 13 5" xfId="60311"/>
    <cellStyle name="20% - Accent3 14" xfId="4255"/>
    <cellStyle name="20% - Accent3 14 2" xfId="4256"/>
    <cellStyle name="20% - Accent3 14 2 2" xfId="60692"/>
    <cellStyle name="20% - Accent3 14 3" xfId="50777"/>
    <cellStyle name="20% - Accent3 14 4" xfId="60324"/>
    <cellStyle name="20% - Accent3 15" xfId="4257"/>
    <cellStyle name="20% - Accent3 15 2" xfId="60508"/>
    <cellStyle name="20% - Accent3 16" xfId="4258"/>
    <cellStyle name="20% - Accent3 16 2" xfId="60876"/>
    <cellStyle name="20% - Accent3 17" xfId="50778"/>
    <cellStyle name="20% - Accent3 17 2" xfId="60890"/>
    <cellStyle name="20% - Accent3 18" xfId="50779"/>
    <cellStyle name="20% - Accent3 18 2" xfId="60904"/>
    <cellStyle name="20% - Accent3 19" xfId="60133"/>
    <cellStyle name="20% - Accent3 2" xfId="4259"/>
    <cellStyle name="20% - Accent3 2 10" xfId="4260"/>
    <cellStyle name="20% - Accent3 2 10 2" xfId="4261"/>
    <cellStyle name="20% - Accent3 2 10 2 2" xfId="4262"/>
    <cellStyle name="20% - Accent3 2 10 2 2 2" xfId="4263"/>
    <cellStyle name="20% - Accent3 2 10 2 2 3" xfId="50780"/>
    <cellStyle name="20% - Accent3 2 10 2 3" xfId="4264"/>
    <cellStyle name="20% - Accent3 2 10 2 4" xfId="4265"/>
    <cellStyle name="20% - Accent3 2 10 3" xfId="4266"/>
    <cellStyle name="20% - Accent3 2 10 3 2" xfId="4267"/>
    <cellStyle name="20% - Accent3 2 10 3 3" xfId="50781"/>
    <cellStyle name="20% - Accent3 2 10 4" xfId="4268"/>
    <cellStyle name="20% - Accent3 2 10 5" xfId="4269"/>
    <cellStyle name="20% - Accent3 2 11" xfId="4270"/>
    <cellStyle name="20% - Accent3 2 11 2" xfId="4271"/>
    <cellStyle name="20% - Accent3 2 11 2 2" xfId="4272"/>
    <cellStyle name="20% - Accent3 2 11 2 3" xfId="50782"/>
    <cellStyle name="20% - Accent3 2 11 3" xfId="4273"/>
    <cellStyle name="20% - Accent3 2 11 4" xfId="4274"/>
    <cellStyle name="20% - Accent3 2 12" xfId="4275"/>
    <cellStyle name="20% - Accent3 2 12 2" xfId="4276"/>
    <cellStyle name="20% - Accent3 2 12 2 2" xfId="4277"/>
    <cellStyle name="20% - Accent3 2 12 2 3" xfId="50783"/>
    <cellStyle name="20% - Accent3 2 12 3" xfId="4278"/>
    <cellStyle name="20% - Accent3 2 12 4" xfId="4279"/>
    <cellStyle name="20% - Accent3 2 13" xfId="4280"/>
    <cellStyle name="20% - Accent3 2 13 2" xfId="4281"/>
    <cellStyle name="20% - Accent3 2 13 3" xfId="50784"/>
    <cellStyle name="20% - Accent3 2 14" xfId="4282"/>
    <cellStyle name="20% - Accent3 2 15" xfId="4283"/>
    <cellStyle name="20% - Accent3 2 16" xfId="60156"/>
    <cellStyle name="20% - Accent3 2 2" xfId="4284"/>
    <cellStyle name="20% - Accent3 2 2 10" xfId="4285"/>
    <cellStyle name="20% - Accent3 2 2 11" xfId="4286"/>
    <cellStyle name="20% - Accent3 2 2 12" xfId="60340"/>
    <cellStyle name="20% - Accent3 2 2 2" xfId="4287"/>
    <cellStyle name="20% - Accent3 2 2 2 10" xfId="4288"/>
    <cellStyle name="20% - Accent3 2 2 2 11" xfId="60708"/>
    <cellStyle name="20% - Accent3 2 2 2 2" xfId="4289"/>
    <cellStyle name="20% - Accent3 2 2 2 2 2" xfId="4290"/>
    <cellStyle name="20% - Accent3 2 2 2 2 2 2" xfId="4291"/>
    <cellStyle name="20% - Accent3 2 2 2 2 2 2 2" xfId="4292"/>
    <cellStyle name="20% - Accent3 2 2 2 2 2 2 2 2" xfId="4293"/>
    <cellStyle name="20% - Accent3 2 2 2 2 2 2 2 2 2" xfId="4294"/>
    <cellStyle name="20% - Accent3 2 2 2 2 2 2 2 2 3" xfId="50785"/>
    <cellStyle name="20% - Accent3 2 2 2 2 2 2 2 3" xfId="4295"/>
    <cellStyle name="20% - Accent3 2 2 2 2 2 2 2 4" xfId="4296"/>
    <cellStyle name="20% - Accent3 2 2 2 2 2 2 3" xfId="4297"/>
    <cellStyle name="20% - Accent3 2 2 2 2 2 2 3 2" xfId="4298"/>
    <cellStyle name="20% - Accent3 2 2 2 2 2 2 3 2 2" xfId="4299"/>
    <cellStyle name="20% - Accent3 2 2 2 2 2 2 3 2 3" xfId="50786"/>
    <cellStyle name="20% - Accent3 2 2 2 2 2 2 3 3" xfId="4300"/>
    <cellStyle name="20% - Accent3 2 2 2 2 2 2 3 4" xfId="4301"/>
    <cellStyle name="20% - Accent3 2 2 2 2 2 2 4" xfId="4302"/>
    <cellStyle name="20% - Accent3 2 2 2 2 2 2 4 2" xfId="4303"/>
    <cellStyle name="20% - Accent3 2 2 2 2 2 2 4 3" xfId="50787"/>
    <cellStyle name="20% - Accent3 2 2 2 2 2 2 5" xfId="4304"/>
    <cellStyle name="20% - Accent3 2 2 2 2 2 2 6" xfId="4305"/>
    <cellStyle name="20% - Accent3 2 2 2 2 2 3" xfId="4306"/>
    <cellStyle name="20% - Accent3 2 2 2 2 2 3 2" xfId="4307"/>
    <cellStyle name="20% - Accent3 2 2 2 2 2 3 2 2" xfId="4308"/>
    <cellStyle name="20% - Accent3 2 2 2 2 2 3 2 3" xfId="50788"/>
    <cellStyle name="20% - Accent3 2 2 2 2 2 3 3" xfId="4309"/>
    <cellStyle name="20% - Accent3 2 2 2 2 2 3 4" xfId="4310"/>
    <cellStyle name="20% - Accent3 2 2 2 2 2 4" xfId="4311"/>
    <cellStyle name="20% - Accent3 2 2 2 2 2 4 2" xfId="4312"/>
    <cellStyle name="20% - Accent3 2 2 2 2 2 4 2 2" xfId="4313"/>
    <cellStyle name="20% - Accent3 2 2 2 2 2 4 2 3" xfId="50789"/>
    <cellStyle name="20% - Accent3 2 2 2 2 2 4 3" xfId="4314"/>
    <cellStyle name="20% - Accent3 2 2 2 2 2 4 4" xfId="4315"/>
    <cellStyle name="20% - Accent3 2 2 2 2 2 5" xfId="4316"/>
    <cellStyle name="20% - Accent3 2 2 2 2 2 5 2" xfId="4317"/>
    <cellStyle name="20% - Accent3 2 2 2 2 2 5 3" xfId="50790"/>
    <cellStyle name="20% - Accent3 2 2 2 2 2 6" xfId="4318"/>
    <cellStyle name="20% - Accent3 2 2 2 2 2 7" xfId="4319"/>
    <cellStyle name="20% - Accent3 2 2 2 2 3" xfId="4320"/>
    <cellStyle name="20% - Accent3 2 2 2 2 3 2" xfId="4321"/>
    <cellStyle name="20% - Accent3 2 2 2 2 3 2 2" xfId="4322"/>
    <cellStyle name="20% - Accent3 2 2 2 2 3 2 2 2" xfId="4323"/>
    <cellStyle name="20% - Accent3 2 2 2 2 3 2 2 3" xfId="50791"/>
    <cellStyle name="20% - Accent3 2 2 2 2 3 2 3" xfId="4324"/>
    <cellStyle name="20% - Accent3 2 2 2 2 3 2 4" xfId="4325"/>
    <cellStyle name="20% - Accent3 2 2 2 2 3 3" xfId="4326"/>
    <cellStyle name="20% - Accent3 2 2 2 2 3 3 2" xfId="4327"/>
    <cellStyle name="20% - Accent3 2 2 2 2 3 3 2 2" xfId="4328"/>
    <cellStyle name="20% - Accent3 2 2 2 2 3 3 2 3" xfId="50792"/>
    <cellStyle name="20% - Accent3 2 2 2 2 3 3 3" xfId="4329"/>
    <cellStyle name="20% - Accent3 2 2 2 2 3 3 4" xfId="4330"/>
    <cellStyle name="20% - Accent3 2 2 2 2 3 4" xfId="4331"/>
    <cellStyle name="20% - Accent3 2 2 2 2 3 4 2" xfId="4332"/>
    <cellStyle name="20% - Accent3 2 2 2 2 3 4 3" xfId="50793"/>
    <cellStyle name="20% - Accent3 2 2 2 2 3 5" xfId="4333"/>
    <cellStyle name="20% - Accent3 2 2 2 2 3 6" xfId="4334"/>
    <cellStyle name="20% - Accent3 2 2 2 2 4" xfId="4335"/>
    <cellStyle name="20% - Accent3 2 2 2 2 4 2" xfId="4336"/>
    <cellStyle name="20% - Accent3 2 2 2 2 4 2 2" xfId="4337"/>
    <cellStyle name="20% - Accent3 2 2 2 2 4 2 3" xfId="50794"/>
    <cellStyle name="20% - Accent3 2 2 2 2 4 3" xfId="4338"/>
    <cellStyle name="20% - Accent3 2 2 2 2 4 4" xfId="4339"/>
    <cellStyle name="20% - Accent3 2 2 2 2 5" xfId="4340"/>
    <cellStyle name="20% - Accent3 2 2 2 2 5 2" xfId="4341"/>
    <cellStyle name="20% - Accent3 2 2 2 2 5 2 2" xfId="4342"/>
    <cellStyle name="20% - Accent3 2 2 2 2 5 2 3" xfId="50795"/>
    <cellStyle name="20% - Accent3 2 2 2 2 5 3" xfId="4343"/>
    <cellStyle name="20% - Accent3 2 2 2 2 5 4" xfId="4344"/>
    <cellStyle name="20% - Accent3 2 2 2 2 6" xfId="4345"/>
    <cellStyle name="20% - Accent3 2 2 2 2 6 2" xfId="4346"/>
    <cellStyle name="20% - Accent3 2 2 2 2 6 3" xfId="50796"/>
    <cellStyle name="20% - Accent3 2 2 2 2 7" xfId="4347"/>
    <cellStyle name="20% - Accent3 2 2 2 2 8" xfId="4348"/>
    <cellStyle name="20% - Accent3 2 2 2 3" xfId="4349"/>
    <cellStyle name="20% - Accent3 2 2 2 3 2" xfId="4350"/>
    <cellStyle name="20% - Accent3 2 2 2 3 2 2" xfId="4351"/>
    <cellStyle name="20% - Accent3 2 2 2 3 2 2 2" xfId="4352"/>
    <cellStyle name="20% - Accent3 2 2 2 3 2 2 2 2" xfId="4353"/>
    <cellStyle name="20% - Accent3 2 2 2 3 2 2 2 3" xfId="50797"/>
    <cellStyle name="20% - Accent3 2 2 2 3 2 2 3" xfId="4354"/>
    <cellStyle name="20% - Accent3 2 2 2 3 2 2 4" xfId="4355"/>
    <cellStyle name="20% - Accent3 2 2 2 3 2 3" xfId="4356"/>
    <cellStyle name="20% - Accent3 2 2 2 3 2 3 2" xfId="4357"/>
    <cellStyle name="20% - Accent3 2 2 2 3 2 3 2 2" xfId="4358"/>
    <cellStyle name="20% - Accent3 2 2 2 3 2 3 2 3" xfId="50798"/>
    <cellStyle name="20% - Accent3 2 2 2 3 2 3 3" xfId="4359"/>
    <cellStyle name="20% - Accent3 2 2 2 3 2 3 4" xfId="4360"/>
    <cellStyle name="20% - Accent3 2 2 2 3 2 4" xfId="4361"/>
    <cellStyle name="20% - Accent3 2 2 2 3 2 4 2" xfId="4362"/>
    <cellStyle name="20% - Accent3 2 2 2 3 2 4 3" xfId="50799"/>
    <cellStyle name="20% - Accent3 2 2 2 3 2 5" xfId="4363"/>
    <cellStyle name="20% - Accent3 2 2 2 3 2 6" xfId="4364"/>
    <cellStyle name="20% - Accent3 2 2 2 3 3" xfId="4365"/>
    <cellStyle name="20% - Accent3 2 2 2 3 3 2" xfId="4366"/>
    <cellStyle name="20% - Accent3 2 2 2 3 3 2 2" xfId="4367"/>
    <cellStyle name="20% - Accent3 2 2 2 3 3 2 3" xfId="50800"/>
    <cellStyle name="20% - Accent3 2 2 2 3 3 3" xfId="4368"/>
    <cellStyle name="20% - Accent3 2 2 2 3 3 4" xfId="4369"/>
    <cellStyle name="20% - Accent3 2 2 2 3 4" xfId="4370"/>
    <cellStyle name="20% - Accent3 2 2 2 3 4 2" xfId="4371"/>
    <cellStyle name="20% - Accent3 2 2 2 3 4 2 2" xfId="4372"/>
    <cellStyle name="20% - Accent3 2 2 2 3 4 2 3" xfId="50801"/>
    <cellStyle name="20% - Accent3 2 2 2 3 4 3" xfId="4373"/>
    <cellStyle name="20% - Accent3 2 2 2 3 4 4" xfId="4374"/>
    <cellStyle name="20% - Accent3 2 2 2 3 5" xfId="4375"/>
    <cellStyle name="20% - Accent3 2 2 2 3 5 2" xfId="4376"/>
    <cellStyle name="20% - Accent3 2 2 2 3 5 3" xfId="50802"/>
    <cellStyle name="20% - Accent3 2 2 2 3 6" xfId="4377"/>
    <cellStyle name="20% - Accent3 2 2 2 3 7" xfId="4378"/>
    <cellStyle name="20% - Accent3 2 2 2 4" xfId="4379"/>
    <cellStyle name="20% - Accent3 2 2 2 4 2" xfId="4380"/>
    <cellStyle name="20% - Accent3 2 2 2 4 2 2" xfId="4381"/>
    <cellStyle name="20% - Accent3 2 2 2 4 2 2 2" xfId="4382"/>
    <cellStyle name="20% - Accent3 2 2 2 4 2 2 3" xfId="50803"/>
    <cellStyle name="20% - Accent3 2 2 2 4 2 3" xfId="4383"/>
    <cellStyle name="20% - Accent3 2 2 2 4 2 4" xfId="4384"/>
    <cellStyle name="20% - Accent3 2 2 2 4 3" xfId="4385"/>
    <cellStyle name="20% - Accent3 2 2 2 4 3 2" xfId="4386"/>
    <cellStyle name="20% - Accent3 2 2 2 4 3 2 2" xfId="4387"/>
    <cellStyle name="20% - Accent3 2 2 2 4 3 2 3" xfId="50804"/>
    <cellStyle name="20% - Accent3 2 2 2 4 3 3" xfId="4388"/>
    <cellStyle name="20% - Accent3 2 2 2 4 3 4" xfId="4389"/>
    <cellStyle name="20% - Accent3 2 2 2 4 4" xfId="4390"/>
    <cellStyle name="20% - Accent3 2 2 2 4 4 2" xfId="4391"/>
    <cellStyle name="20% - Accent3 2 2 2 4 4 3" xfId="50805"/>
    <cellStyle name="20% - Accent3 2 2 2 4 5" xfId="4392"/>
    <cellStyle name="20% - Accent3 2 2 2 4 6" xfId="4393"/>
    <cellStyle name="20% - Accent3 2 2 2 5" xfId="4394"/>
    <cellStyle name="20% - Accent3 2 2 2 5 2" xfId="4395"/>
    <cellStyle name="20% - Accent3 2 2 2 5 2 2" xfId="4396"/>
    <cellStyle name="20% - Accent3 2 2 2 5 2 2 2" xfId="4397"/>
    <cellStyle name="20% - Accent3 2 2 2 5 2 2 3" xfId="50806"/>
    <cellStyle name="20% - Accent3 2 2 2 5 2 3" xfId="4398"/>
    <cellStyle name="20% - Accent3 2 2 2 5 2 4" xfId="4399"/>
    <cellStyle name="20% - Accent3 2 2 2 5 3" xfId="4400"/>
    <cellStyle name="20% - Accent3 2 2 2 5 3 2" xfId="4401"/>
    <cellStyle name="20% - Accent3 2 2 2 5 3 3" xfId="50807"/>
    <cellStyle name="20% - Accent3 2 2 2 5 4" xfId="4402"/>
    <cellStyle name="20% - Accent3 2 2 2 5 5" xfId="4403"/>
    <cellStyle name="20% - Accent3 2 2 2 6" xfId="4404"/>
    <cellStyle name="20% - Accent3 2 2 2 6 2" xfId="4405"/>
    <cellStyle name="20% - Accent3 2 2 2 6 2 2" xfId="4406"/>
    <cellStyle name="20% - Accent3 2 2 2 6 2 3" xfId="50808"/>
    <cellStyle name="20% - Accent3 2 2 2 6 3" xfId="4407"/>
    <cellStyle name="20% - Accent3 2 2 2 6 4" xfId="4408"/>
    <cellStyle name="20% - Accent3 2 2 2 7" xfId="4409"/>
    <cellStyle name="20% - Accent3 2 2 2 7 2" xfId="4410"/>
    <cellStyle name="20% - Accent3 2 2 2 7 2 2" xfId="4411"/>
    <cellStyle name="20% - Accent3 2 2 2 7 2 3" xfId="50809"/>
    <cellStyle name="20% - Accent3 2 2 2 7 3" xfId="4412"/>
    <cellStyle name="20% - Accent3 2 2 2 7 4" xfId="4413"/>
    <cellStyle name="20% - Accent3 2 2 2 8" xfId="4414"/>
    <cellStyle name="20% - Accent3 2 2 2 8 2" xfId="4415"/>
    <cellStyle name="20% - Accent3 2 2 2 8 3" xfId="50810"/>
    <cellStyle name="20% - Accent3 2 2 2 9" xfId="4416"/>
    <cellStyle name="20% - Accent3 2 2 3" xfId="4417"/>
    <cellStyle name="20% - Accent3 2 2 3 2" xfId="4418"/>
    <cellStyle name="20% - Accent3 2 2 3 2 2" xfId="4419"/>
    <cellStyle name="20% - Accent3 2 2 3 2 2 2" xfId="4420"/>
    <cellStyle name="20% - Accent3 2 2 3 2 2 2 2" xfId="4421"/>
    <cellStyle name="20% - Accent3 2 2 3 2 2 2 2 2" xfId="4422"/>
    <cellStyle name="20% - Accent3 2 2 3 2 2 2 2 3" xfId="50811"/>
    <cellStyle name="20% - Accent3 2 2 3 2 2 2 3" xfId="4423"/>
    <cellStyle name="20% - Accent3 2 2 3 2 2 2 4" xfId="4424"/>
    <cellStyle name="20% - Accent3 2 2 3 2 2 3" xfId="4425"/>
    <cellStyle name="20% - Accent3 2 2 3 2 2 3 2" xfId="4426"/>
    <cellStyle name="20% - Accent3 2 2 3 2 2 3 2 2" xfId="4427"/>
    <cellStyle name="20% - Accent3 2 2 3 2 2 3 2 3" xfId="50812"/>
    <cellStyle name="20% - Accent3 2 2 3 2 2 3 3" xfId="4428"/>
    <cellStyle name="20% - Accent3 2 2 3 2 2 3 4" xfId="4429"/>
    <cellStyle name="20% - Accent3 2 2 3 2 2 4" xfId="4430"/>
    <cellStyle name="20% - Accent3 2 2 3 2 2 4 2" xfId="4431"/>
    <cellStyle name="20% - Accent3 2 2 3 2 2 4 3" xfId="50813"/>
    <cellStyle name="20% - Accent3 2 2 3 2 2 5" xfId="4432"/>
    <cellStyle name="20% - Accent3 2 2 3 2 2 6" xfId="4433"/>
    <cellStyle name="20% - Accent3 2 2 3 2 3" xfId="4434"/>
    <cellStyle name="20% - Accent3 2 2 3 2 3 2" xfId="4435"/>
    <cellStyle name="20% - Accent3 2 2 3 2 3 2 2" xfId="4436"/>
    <cellStyle name="20% - Accent3 2 2 3 2 3 2 3" xfId="50814"/>
    <cellStyle name="20% - Accent3 2 2 3 2 3 3" xfId="4437"/>
    <cellStyle name="20% - Accent3 2 2 3 2 3 4" xfId="4438"/>
    <cellStyle name="20% - Accent3 2 2 3 2 4" xfId="4439"/>
    <cellStyle name="20% - Accent3 2 2 3 2 4 2" xfId="4440"/>
    <cellStyle name="20% - Accent3 2 2 3 2 4 2 2" xfId="4441"/>
    <cellStyle name="20% - Accent3 2 2 3 2 4 2 3" xfId="50815"/>
    <cellStyle name="20% - Accent3 2 2 3 2 4 3" xfId="4442"/>
    <cellStyle name="20% - Accent3 2 2 3 2 4 4" xfId="4443"/>
    <cellStyle name="20% - Accent3 2 2 3 2 5" xfId="4444"/>
    <cellStyle name="20% - Accent3 2 2 3 2 5 2" xfId="4445"/>
    <cellStyle name="20% - Accent3 2 2 3 2 5 3" xfId="50816"/>
    <cellStyle name="20% - Accent3 2 2 3 2 6" xfId="4446"/>
    <cellStyle name="20% - Accent3 2 2 3 2 7" xfId="4447"/>
    <cellStyle name="20% - Accent3 2 2 3 3" xfId="4448"/>
    <cellStyle name="20% - Accent3 2 2 3 3 2" xfId="4449"/>
    <cellStyle name="20% - Accent3 2 2 3 3 2 2" xfId="4450"/>
    <cellStyle name="20% - Accent3 2 2 3 3 2 2 2" xfId="4451"/>
    <cellStyle name="20% - Accent3 2 2 3 3 2 2 3" xfId="50817"/>
    <cellStyle name="20% - Accent3 2 2 3 3 2 3" xfId="4452"/>
    <cellStyle name="20% - Accent3 2 2 3 3 2 4" xfId="4453"/>
    <cellStyle name="20% - Accent3 2 2 3 3 3" xfId="4454"/>
    <cellStyle name="20% - Accent3 2 2 3 3 3 2" xfId="4455"/>
    <cellStyle name="20% - Accent3 2 2 3 3 3 2 2" xfId="4456"/>
    <cellStyle name="20% - Accent3 2 2 3 3 3 2 3" xfId="50818"/>
    <cellStyle name="20% - Accent3 2 2 3 3 3 3" xfId="4457"/>
    <cellStyle name="20% - Accent3 2 2 3 3 3 4" xfId="4458"/>
    <cellStyle name="20% - Accent3 2 2 3 3 4" xfId="4459"/>
    <cellStyle name="20% - Accent3 2 2 3 3 4 2" xfId="4460"/>
    <cellStyle name="20% - Accent3 2 2 3 3 4 3" xfId="50819"/>
    <cellStyle name="20% - Accent3 2 2 3 3 5" xfId="4461"/>
    <cellStyle name="20% - Accent3 2 2 3 3 6" xfId="4462"/>
    <cellStyle name="20% - Accent3 2 2 3 4" xfId="4463"/>
    <cellStyle name="20% - Accent3 2 2 3 4 2" xfId="4464"/>
    <cellStyle name="20% - Accent3 2 2 3 4 2 2" xfId="4465"/>
    <cellStyle name="20% - Accent3 2 2 3 4 2 2 2" xfId="4466"/>
    <cellStyle name="20% - Accent3 2 2 3 4 2 2 3" xfId="50820"/>
    <cellStyle name="20% - Accent3 2 2 3 4 2 3" xfId="4467"/>
    <cellStyle name="20% - Accent3 2 2 3 4 2 4" xfId="4468"/>
    <cellStyle name="20% - Accent3 2 2 3 4 3" xfId="4469"/>
    <cellStyle name="20% - Accent3 2 2 3 4 3 2" xfId="4470"/>
    <cellStyle name="20% - Accent3 2 2 3 4 3 3" xfId="50821"/>
    <cellStyle name="20% - Accent3 2 2 3 4 4" xfId="4471"/>
    <cellStyle name="20% - Accent3 2 2 3 4 5" xfId="4472"/>
    <cellStyle name="20% - Accent3 2 2 3 5" xfId="4473"/>
    <cellStyle name="20% - Accent3 2 2 3 5 2" xfId="4474"/>
    <cellStyle name="20% - Accent3 2 2 3 5 2 2" xfId="4475"/>
    <cellStyle name="20% - Accent3 2 2 3 5 2 3" xfId="50822"/>
    <cellStyle name="20% - Accent3 2 2 3 5 3" xfId="4476"/>
    <cellStyle name="20% - Accent3 2 2 3 5 4" xfId="4477"/>
    <cellStyle name="20% - Accent3 2 2 3 6" xfId="4478"/>
    <cellStyle name="20% - Accent3 2 2 3 6 2" xfId="4479"/>
    <cellStyle name="20% - Accent3 2 2 3 6 2 2" xfId="4480"/>
    <cellStyle name="20% - Accent3 2 2 3 6 2 3" xfId="50823"/>
    <cellStyle name="20% - Accent3 2 2 3 6 3" xfId="4481"/>
    <cellStyle name="20% - Accent3 2 2 3 6 4" xfId="4482"/>
    <cellStyle name="20% - Accent3 2 2 3 7" xfId="4483"/>
    <cellStyle name="20% - Accent3 2 2 3 7 2" xfId="4484"/>
    <cellStyle name="20% - Accent3 2 2 3 7 3" xfId="50824"/>
    <cellStyle name="20% - Accent3 2 2 3 8" xfId="4485"/>
    <cellStyle name="20% - Accent3 2 2 3 9" xfId="4486"/>
    <cellStyle name="20% - Accent3 2 2 4" xfId="4487"/>
    <cellStyle name="20% - Accent3 2 2 4 2" xfId="4488"/>
    <cellStyle name="20% - Accent3 2 2 4 2 2" xfId="4489"/>
    <cellStyle name="20% - Accent3 2 2 4 2 2 2" xfId="4490"/>
    <cellStyle name="20% - Accent3 2 2 4 2 2 2 2" xfId="4491"/>
    <cellStyle name="20% - Accent3 2 2 4 2 2 2 3" xfId="50825"/>
    <cellStyle name="20% - Accent3 2 2 4 2 2 3" xfId="4492"/>
    <cellStyle name="20% - Accent3 2 2 4 2 2 4" xfId="4493"/>
    <cellStyle name="20% - Accent3 2 2 4 2 3" xfId="4494"/>
    <cellStyle name="20% - Accent3 2 2 4 2 3 2" xfId="4495"/>
    <cellStyle name="20% - Accent3 2 2 4 2 3 2 2" xfId="4496"/>
    <cellStyle name="20% - Accent3 2 2 4 2 3 2 3" xfId="50826"/>
    <cellStyle name="20% - Accent3 2 2 4 2 3 3" xfId="4497"/>
    <cellStyle name="20% - Accent3 2 2 4 2 3 4" xfId="4498"/>
    <cellStyle name="20% - Accent3 2 2 4 2 4" xfId="4499"/>
    <cellStyle name="20% - Accent3 2 2 4 2 4 2" xfId="4500"/>
    <cellStyle name="20% - Accent3 2 2 4 2 4 3" xfId="50827"/>
    <cellStyle name="20% - Accent3 2 2 4 2 5" xfId="4501"/>
    <cellStyle name="20% - Accent3 2 2 4 2 6" xfId="4502"/>
    <cellStyle name="20% - Accent3 2 2 4 3" xfId="4503"/>
    <cellStyle name="20% - Accent3 2 2 4 3 2" xfId="4504"/>
    <cellStyle name="20% - Accent3 2 2 4 3 2 2" xfId="4505"/>
    <cellStyle name="20% - Accent3 2 2 4 3 2 3" xfId="50828"/>
    <cellStyle name="20% - Accent3 2 2 4 3 3" xfId="4506"/>
    <cellStyle name="20% - Accent3 2 2 4 3 4" xfId="4507"/>
    <cellStyle name="20% - Accent3 2 2 4 4" xfId="4508"/>
    <cellStyle name="20% - Accent3 2 2 4 4 2" xfId="4509"/>
    <cellStyle name="20% - Accent3 2 2 4 4 2 2" xfId="4510"/>
    <cellStyle name="20% - Accent3 2 2 4 4 2 3" xfId="50829"/>
    <cellStyle name="20% - Accent3 2 2 4 4 3" xfId="4511"/>
    <cellStyle name="20% - Accent3 2 2 4 4 4" xfId="4512"/>
    <cellStyle name="20% - Accent3 2 2 4 5" xfId="4513"/>
    <cellStyle name="20% - Accent3 2 2 4 5 2" xfId="4514"/>
    <cellStyle name="20% - Accent3 2 2 4 5 3" xfId="50830"/>
    <cellStyle name="20% - Accent3 2 2 4 6" xfId="4515"/>
    <cellStyle name="20% - Accent3 2 2 4 7" xfId="4516"/>
    <cellStyle name="20% - Accent3 2 2 5" xfId="4517"/>
    <cellStyle name="20% - Accent3 2 2 5 2" xfId="4518"/>
    <cellStyle name="20% - Accent3 2 2 5 2 2" xfId="4519"/>
    <cellStyle name="20% - Accent3 2 2 5 2 2 2" xfId="4520"/>
    <cellStyle name="20% - Accent3 2 2 5 2 2 3" xfId="50831"/>
    <cellStyle name="20% - Accent3 2 2 5 2 3" xfId="4521"/>
    <cellStyle name="20% - Accent3 2 2 5 2 4" xfId="4522"/>
    <cellStyle name="20% - Accent3 2 2 5 3" xfId="4523"/>
    <cellStyle name="20% - Accent3 2 2 5 3 2" xfId="4524"/>
    <cellStyle name="20% - Accent3 2 2 5 3 2 2" xfId="4525"/>
    <cellStyle name="20% - Accent3 2 2 5 3 2 3" xfId="50832"/>
    <cellStyle name="20% - Accent3 2 2 5 3 3" xfId="4526"/>
    <cellStyle name="20% - Accent3 2 2 5 3 4" xfId="4527"/>
    <cellStyle name="20% - Accent3 2 2 5 4" xfId="4528"/>
    <cellStyle name="20% - Accent3 2 2 5 4 2" xfId="4529"/>
    <cellStyle name="20% - Accent3 2 2 5 4 3" xfId="50833"/>
    <cellStyle name="20% - Accent3 2 2 5 5" xfId="4530"/>
    <cellStyle name="20% - Accent3 2 2 5 6" xfId="4531"/>
    <cellStyle name="20% - Accent3 2 2 6" xfId="4532"/>
    <cellStyle name="20% - Accent3 2 2 6 2" xfId="4533"/>
    <cellStyle name="20% - Accent3 2 2 6 2 2" xfId="4534"/>
    <cellStyle name="20% - Accent3 2 2 6 2 2 2" xfId="4535"/>
    <cellStyle name="20% - Accent3 2 2 6 2 2 3" xfId="50834"/>
    <cellStyle name="20% - Accent3 2 2 6 2 3" xfId="4536"/>
    <cellStyle name="20% - Accent3 2 2 6 2 4" xfId="4537"/>
    <cellStyle name="20% - Accent3 2 2 6 3" xfId="4538"/>
    <cellStyle name="20% - Accent3 2 2 6 3 2" xfId="4539"/>
    <cellStyle name="20% - Accent3 2 2 6 3 3" xfId="50835"/>
    <cellStyle name="20% - Accent3 2 2 6 4" xfId="4540"/>
    <cellStyle name="20% - Accent3 2 2 6 5" xfId="4541"/>
    <cellStyle name="20% - Accent3 2 2 7" xfId="4542"/>
    <cellStyle name="20% - Accent3 2 2 7 2" xfId="4543"/>
    <cellStyle name="20% - Accent3 2 2 7 2 2" xfId="4544"/>
    <cellStyle name="20% - Accent3 2 2 7 2 3" xfId="50836"/>
    <cellStyle name="20% - Accent3 2 2 7 3" xfId="4545"/>
    <cellStyle name="20% - Accent3 2 2 7 4" xfId="4546"/>
    <cellStyle name="20% - Accent3 2 2 8" xfId="4547"/>
    <cellStyle name="20% - Accent3 2 2 8 2" xfId="4548"/>
    <cellStyle name="20% - Accent3 2 2 8 2 2" xfId="4549"/>
    <cellStyle name="20% - Accent3 2 2 8 2 3" xfId="50837"/>
    <cellStyle name="20% - Accent3 2 2 8 3" xfId="4550"/>
    <cellStyle name="20% - Accent3 2 2 8 4" xfId="4551"/>
    <cellStyle name="20% - Accent3 2 2 9" xfId="4552"/>
    <cellStyle name="20% - Accent3 2 2 9 2" xfId="4553"/>
    <cellStyle name="20% - Accent3 2 2 9 3" xfId="50838"/>
    <cellStyle name="20% - Accent3 2 3" xfId="4554"/>
    <cellStyle name="20% - Accent3 2 3 10" xfId="4555"/>
    <cellStyle name="20% - Accent3 2 3 11" xfId="4556"/>
    <cellStyle name="20% - Accent3 2 3 12" xfId="60525"/>
    <cellStyle name="20% - Accent3 2 3 2" xfId="4557"/>
    <cellStyle name="20% - Accent3 2 3 2 10" xfId="4558"/>
    <cellStyle name="20% - Accent3 2 3 2 2" xfId="4559"/>
    <cellStyle name="20% - Accent3 2 3 2 2 2" xfId="4560"/>
    <cellStyle name="20% - Accent3 2 3 2 2 2 2" xfId="4561"/>
    <cellStyle name="20% - Accent3 2 3 2 2 2 2 2" xfId="4562"/>
    <cellStyle name="20% - Accent3 2 3 2 2 2 2 2 2" xfId="4563"/>
    <cellStyle name="20% - Accent3 2 3 2 2 2 2 2 2 2" xfId="4564"/>
    <cellStyle name="20% - Accent3 2 3 2 2 2 2 2 2 3" xfId="50839"/>
    <cellStyle name="20% - Accent3 2 3 2 2 2 2 2 3" xfId="4565"/>
    <cellStyle name="20% - Accent3 2 3 2 2 2 2 2 4" xfId="4566"/>
    <cellStyle name="20% - Accent3 2 3 2 2 2 2 3" xfId="4567"/>
    <cellStyle name="20% - Accent3 2 3 2 2 2 2 3 2" xfId="4568"/>
    <cellStyle name="20% - Accent3 2 3 2 2 2 2 3 2 2" xfId="4569"/>
    <cellStyle name="20% - Accent3 2 3 2 2 2 2 3 2 3" xfId="50840"/>
    <cellStyle name="20% - Accent3 2 3 2 2 2 2 3 3" xfId="4570"/>
    <cellStyle name="20% - Accent3 2 3 2 2 2 2 3 4" xfId="4571"/>
    <cellStyle name="20% - Accent3 2 3 2 2 2 2 4" xfId="4572"/>
    <cellStyle name="20% - Accent3 2 3 2 2 2 2 4 2" xfId="4573"/>
    <cellStyle name="20% - Accent3 2 3 2 2 2 2 4 3" xfId="50841"/>
    <cellStyle name="20% - Accent3 2 3 2 2 2 2 5" xfId="4574"/>
    <cellStyle name="20% - Accent3 2 3 2 2 2 2 6" xfId="4575"/>
    <cellStyle name="20% - Accent3 2 3 2 2 2 3" xfId="4576"/>
    <cellStyle name="20% - Accent3 2 3 2 2 2 3 2" xfId="4577"/>
    <cellStyle name="20% - Accent3 2 3 2 2 2 3 2 2" xfId="4578"/>
    <cellStyle name="20% - Accent3 2 3 2 2 2 3 2 3" xfId="50842"/>
    <cellStyle name="20% - Accent3 2 3 2 2 2 3 3" xfId="4579"/>
    <cellStyle name="20% - Accent3 2 3 2 2 2 3 4" xfId="4580"/>
    <cellStyle name="20% - Accent3 2 3 2 2 2 4" xfId="4581"/>
    <cellStyle name="20% - Accent3 2 3 2 2 2 4 2" xfId="4582"/>
    <cellStyle name="20% - Accent3 2 3 2 2 2 4 2 2" xfId="4583"/>
    <cellStyle name="20% - Accent3 2 3 2 2 2 4 2 3" xfId="50843"/>
    <cellStyle name="20% - Accent3 2 3 2 2 2 4 3" xfId="4584"/>
    <cellStyle name="20% - Accent3 2 3 2 2 2 4 4" xfId="4585"/>
    <cellStyle name="20% - Accent3 2 3 2 2 2 5" xfId="4586"/>
    <cellStyle name="20% - Accent3 2 3 2 2 2 5 2" xfId="4587"/>
    <cellStyle name="20% - Accent3 2 3 2 2 2 5 3" xfId="50844"/>
    <cellStyle name="20% - Accent3 2 3 2 2 2 6" xfId="4588"/>
    <cellStyle name="20% - Accent3 2 3 2 2 2 7" xfId="4589"/>
    <cellStyle name="20% - Accent3 2 3 2 2 3" xfId="4590"/>
    <cellStyle name="20% - Accent3 2 3 2 2 3 2" xfId="4591"/>
    <cellStyle name="20% - Accent3 2 3 2 2 3 2 2" xfId="4592"/>
    <cellStyle name="20% - Accent3 2 3 2 2 3 2 2 2" xfId="4593"/>
    <cellStyle name="20% - Accent3 2 3 2 2 3 2 2 3" xfId="50845"/>
    <cellStyle name="20% - Accent3 2 3 2 2 3 2 3" xfId="4594"/>
    <cellStyle name="20% - Accent3 2 3 2 2 3 2 4" xfId="4595"/>
    <cellStyle name="20% - Accent3 2 3 2 2 3 3" xfId="4596"/>
    <cellStyle name="20% - Accent3 2 3 2 2 3 3 2" xfId="4597"/>
    <cellStyle name="20% - Accent3 2 3 2 2 3 3 2 2" xfId="4598"/>
    <cellStyle name="20% - Accent3 2 3 2 2 3 3 2 3" xfId="50846"/>
    <cellStyle name="20% - Accent3 2 3 2 2 3 3 3" xfId="4599"/>
    <cellStyle name="20% - Accent3 2 3 2 2 3 3 4" xfId="4600"/>
    <cellStyle name="20% - Accent3 2 3 2 2 3 4" xfId="4601"/>
    <cellStyle name="20% - Accent3 2 3 2 2 3 4 2" xfId="4602"/>
    <cellStyle name="20% - Accent3 2 3 2 2 3 4 3" xfId="50847"/>
    <cellStyle name="20% - Accent3 2 3 2 2 3 5" xfId="4603"/>
    <cellStyle name="20% - Accent3 2 3 2 2 3 6" xfId="4604"/>
    <cellStyle name="20% - Accent3 2 3 2 2 4" xfId="4605"/>
    <cellStyle name="20% - Accent3 2 3 2 2 4 2" xfId="4606"/>
    <cellStyle name="20% - Accent3 2 3 2 2 4 2 2" xfId="4607"/>
    <cellStyle name="20% - Accent3 2 3 2 2 4 2 3" xfId="50848"/>
    <cellStyle name="20% - Accent3 2 3 2 2 4 3" xfId="4608"/>
    <cellStyle name="20% - Accent3 2 3 2 2 4 4" xfId="4609"/>
    <cellStyle name="20% - Accent3 2 3 2 2 5" xfId="4610"/>
    <cellStyle name="20% - Accent3 2 3 2 2 5 2" xfId="4611"/>
    <cellStyle name="20% - Accent3 2 3 2 2 5 2 2" xfId="4612"/>
    <cellStyle name="20% - Accent3 2 3 2 2 5 2 3" xfId="50849"/>
    <cellStyle name="20% - Accent3 2 3 2 2 5 3" xfId="4613"/>
    <cellStyle name="20% - Accent3 2 3 2 2 5 4" xfId="4614"/>
    <cellStyle name="20% - Accent3 2 3 2 2 6" xfId="4615"/>
    <cellStyle name="20% - Accent3 2 3 2 2 6 2" xfId="4616"/>
    <cellStyle name="20% - Accent3 2 3 2 2 6 3" xfId="50850"/>
    <cellStyle name="20% - Accent3 2 3 2 2 7" xfId="4617"/>
    <cellStyle name="20% - Accent3 2 3 2 2 8" xfId="4618"/>
    <cellStyle name="20% - Accent3 2 3 2 3" xfId="4619"/>
    <cellStyle name="20% - Accent3 2 3 2 3 2" xfId="4620"/>
    <cellStyle name="20% - Accent3 2 3 2 3 2 2" xfId="4621"/>
    <cellStyle name="20% - Accent3 2 3 2 3 2 2 2" xfId="4622"/>
    <cellStyle name="20% - Accent3 2 3 2 3 2 2 2 2" xfId="4623"/>
    <cellStyle name="20% - Accent3 2 3 2 3 2 2 2 3" xfId="50851"/>
    <cellStyle name="20% - Accent3 2 3 2 3 2 2 3" xfId="4624"/>
    <cellStyle name="20% - Accent3 2 3 2 3 2 2 4" xfId="4625"/>
    <cellStyle name="20% - Accent3 2 3 2 3 2 3" xfId="4626"/>
    <cellStyle name="20% - Accent3 2 3 2 3 2 3 2" xfId="4627"/>
    <cellStyle name="20% - Accent3 2 3 2 3 2 3 2 2" xfId="4628"/>
    <cellStyle name="20% - Accent3 2 3 2 3 2 3 2 3" xfId="50852"/>
    <cellStyle name="20% - Accent3 2 3 2 3 2 3 3" xfId="4629"/>
    <cellStyle name="20% - Accent3 2 3 2 3 2 3 4" xfId="4630"/>
    <cellStyle name="20% - Accent3 2 3 2 3 2 4" xfId="4631"/>
    <cellStyle name="20% - Accent3 2 3 2 3 2 4 2" xfId="4632"/>
    <cellStyle name="20% - Accent3 2 3 2 3 2 4 3" xfId="50853"/>
    <cellStyle name="20% - Accent3 2 3 2 3 2 5" xfId="4633"/>
    <cellStyle name="20% - Accent3 2 3 2 3 2 6" xfId="4634"/>
    <cellStyle name="20% - Accent3 2 3 2 3 3" xfId="4635"/>
    <cellStyle name="20% - Accent3 2 3 2 3 3 2" xfId="4636"/>
    <cellStyle name="20% - Accent3 2 3 2 3 3 2 2" xfId="4637"/>
    <cellStyle name="20% - Accent3 2 3 2 3 3 2 3" xfId="50854"/>
    <cellStyle name="20% - Accent3 2 3 2 3 3 3" xfId="4638"/>
    <cellStyle name="20% - Accent3 2 3 2 3 3 4" xfId="4639"/>
    <cellStyle name="20% - Accent3 2 3 2 3 4" xfId="4640"/>
    <cellStyle name="20% - Accent3 2 3 2 3 4 2" xfId="4641"/>
    <cellStyle name="20% - Accent3 2 3 2 3 4 2 2" xfId="4642"/>
    <cellStyle name="20% - Accent3 2 3 2 3 4 2 3" xfId="50855"/>
    <cellStyle name="20% - Accent3 2 3 2 3 4 3" xfId="4643"/>
    <cellStyle name="20% - Accent3 2 3 2 3 4 4" xfId="4644"/>
    <cellStyle name="20% - Accent3 2 3 2 3 5" xfId="4645"/>
    <cellStyle name="20% - Accent3 2 3 2 3 5 2" xfId="4646"/>
    <cellStyle name="20% - Accent3 2 3 2 3 5 3" xfId="50856"/>
    <cellStyle name="20% - Accent3 2 3 2 3 6" xfId="4647"/>
    <cellStyle name="20% - Accent3 2 3 2 3 7" xfId="4648"/>
    <cellStyle name="20% - Accent3 2 3 2 4" xfId="4649"/>
    <cellStyle name="20% - Accent3 2 3 2 4 2" xfId="4650"/>
    <cellStyle name="20% - Accent3 2 3 2 4 2 2" xfId="4651"/>
    <cellStyle name="20% - Accent3 2 3 2 4 2 2 2" xfId="4652"/>
    <cellStyle name="20% - Accent3 2 3 2 4 2 2 3" xfId="50857"/>
    <cellStyle name="20% - Accent3 2 3 2 4 2 3" xfId="4653"/>
    <cellStyle name="20% - Accent3 2 3 2 4 2 4" xfId="4654"/>
    <cellStyle name="20% - Accent3 2 3 2 4 3" xfId="4655"/>
    <cellStyle name="20% - Accent3 2 3 2 4 3 2" xfId="4656"/>
    <cellStyle name="20% - Accent3 2 3 2 4 3 2 2" xfId="4657"/>
    <cellStyle name="20% - Accent3 2 3 2 4 3 2 3" xfId="50858"/>
    <cellStyle name="20% - Accent3 2 3 2 4 3 3" xfId="4658"/>
    <cellStyle name="20% - Accent3 2 3 2 4 3 4" xfId="4659"/>
    <cellStyle name="20% - Accent3 2 3 2 4 4" xfId="4660"/>
    <cellStyle name="20% - Accent3 2 3 2 4 4 2" xfId="4661"/>
    <cellStyle name="20% - Accent3 2 3 2 4 4 3" xfId="50859"/>
    <cellStyle name="20% - Accent3 2 3 2 4 5" xfId="4662"/>
    <cellStyle name="20% - Accent3 2 3 2 4 6" xfId="4663"/>
    <cellStyle name="20% - Accent3 2 3 2 5" xfId="4664"/>
    <cellStyle name="20% - Accent3 2 3 2 5 2" xfId="4665"/>
    <cellStyle name="20% - Accent3 2 3 2 5 2 2" xfId="4666"/>
    <cellStyle name="20% - Accent3 2 3 2 5 2 2 2" xfId="4667"/>
    <cellStyle name="20% - Accent3 2 3 2 5 2 2 3" xfId="50860"/>
    <cellStyle name="20% - Accent3 2 3 2 5 2 3" xfId="4668"/>
    <cellStyle name="20% - Accent3 2 3 2 5 2 4" xfId="4669"/>
    <cellStyle name="20% - Accent3 2 3 2 5 3" xfId="4670"/>
    <cellStyle name="20% - Accent3 2 3 2 5 3 2" xfId="4671"/>
    <cellStyle name="20% - Accent3 2 3 2 5 3 3" xfId="50861"/>
    <cellStyle name="20% - Accent3 2 3 2 5 4" xfId="4672"/>
    <cellStyle name="20% - Accent3 2 3 2 5 5" xfId="4673"/>
    <cellStyle name="20% - Accent3 2 3 2 6" xfId="4674"/>
    <cellStyle name="20% - Accent3 2 3 2 6 2" xfId="4675"/>
    <cellStyle name="20% - Accent3 2 3 2 6 2 2" xfId="4676"/>
    <cellStyle name="20% - Accent3 2 3 2 6 2 3" xfId="50862"/>
    <cellStyle name="20% - Accent3 2 3 2 6 3" xfId="4677"/>
    <cellStyle name="20% - Accent3 2 3 2 6 4" xfId="4678"/>
    <cellStyle name="20% - Accent3 2 3 2 7" xfId="4679"/>
    <cellStyle name="20% - Accent3 2 3 2 7 2" xfId="4680"/>
    <cellStyle name="20% - Accent3 2 3 2 7 2 2" xfId="4681"/>
    <cellStyle name="20% - Accent3 2 3 2 7 2 3" xfId="50863"/>
    <cellStyle name="20% - Accent3 2 3 2 7 3" xfId="4682"/>
    <cellStyle name="20% - Accent3 2 3 2 7 4" xfId="4683"/>
    <cellStyle name="20% - Accent3 2 3 2 8" xfId="4684"/>
    <cellStyle name="20% - Accent3 2 3 2 8 2" xfId="4685"/>
    <cellStyle name="20% - Accent3 2 3 2 8 3" xfId="50864"/>
    <cellStyle name="20% - Accent3 2 3 2 9" xfId="4686"/>
    <cellStyle name="20% - Accent3 2 3 3" xfId="4687"/>
    <cellStyle name="20% - Accent3 2 3 3 2" xfId="4688"/>
    <cellStyle name="20% - Accent3 2 3 3 2 2" xfId="4689"/>
    <cellStyle name="20% - Accent3 2 3 3 2 2 2" xfId="4690"/>
    <cellStyle name="20% - Accent3 2 3 3 2 2 2 2" xfId="4691"/>
    <cellStyle name="20% - Accent3 2 3 3 2 2 2 2 2" xfId="4692"/>
    <cellStyle name="20% - Accent3 2 3 3 2 2 2 2 3" xfId="50865"/>
    <cellStyle name="20% - Accent3 2 3 3 2 2 2 3" xfId="4693"/>
    <cellStyle name="20% - Accent3 2 3 3 2 2 2 4" xfId="4694"/>
    <cellStyle name="20% - Accent3 2 3 3 2 2 3" xfId="4695"/>
    <cellStyle name="20% - Accent3 2 3 3 2 2 3 2" xfId="4696"/>
    <cellStyle name="20% - Accent3 2 3 3 2 2 3 2 2" xfId="4697"/>
    <cellStyle name="20% - Accent3 2 3 3 2 2 3 2 3" xfId="50866"/>
    <cellStyle name="20% - Accent3 2 3 3 2 2 3 3" xfId="4698"/>
    <cellStyle name="20% - Accent3 2 3 3 2 2 3 4" xfId="4699"/>
    <cellStyle name="20% - Accent3 2 3 3 2 2 4" xfId="4700"/>
    <cellStyle name="20% - Accent3 2 3 3 2 2 4 2" xfId="4701"/>
    <cellStyle name="20% - Accent3 2 3 3 2 2 4 3" xfId="50867"/>
    <cellStyle name="20% - Accent3 2 3 3 2 2 5" xfId="4702"/>
    <cellStyle name="20% - Accent3 2 3 3 2 2 6" xfId="4703"/>
    <cellStyle name="20% - Accent3 2 3 3 2 3" xfId="4704"/>
    <cellStyle name="20% - Accent3 2 3 3 2 3 2" xfId="4705"/>
    <cellStyle name="20% - Accent3 2 3 3 2 3 2 2" xfId="4706"/>
    <cellStyle name="20% - Accent3 2 3 3 2 3 2 3" xfId="50868"/>
    <cellStyle name="20% - Accent3 2 3 3 2 3 3" xfId="4707"/>
    <cellStyle name="20% - Accent3 2 3 3 2 3 4" xfId="4708"/>
    <cellStyle name="20% - Accent3 2 3 3 2 4" xfId="4709"/>
    <cellStyle name="20% - Accent3 2 3 3 2 4 2" xfId="4710"/>
    <cellStyle name="20% - Accent3 2 3 3 2 4 2 2" xfId="4711"/>
    <cellStyle name="20% - Accent3 2 3 3 2 4 2 3" xfId="50869"/>
    <cellStyle name="20% - Accent3 2 3 3 2 4 3" xfId="4712"/>
    <cellStyle name="20% - Accent3 2 3 3 2 4 4" xfId="4713"/>
    <cellStyle name="20% - Accent3 2 3 3 2 5" xfId="4714"/>
    <cellStyle name="20% - Accent3 2 3 3 2 5 2" xfId="4715"/>
    <cellStyle name="20% - Accent3 2 3 3 2 5 3" xfId="50870"/>
    <cellStyle name="20% - Accent3 2 3 3 2 6" xfId="4716"/>
    <cellStyle name="20% - Accent3 2 3 3 2 7" xfId="4717"/>
    <cellStyle name="20% - Accent3 2 3 3 3" xfId="4718"/>
    <cellStyle name="20% - Accent3 2 3 3 3 2" xfId="4719"/>
    <cellStyle name="20% - Accent3 2 3 3 3 2 2" xfId="4720"/>
    <cellStyle name="20% - Accent3 2 3 3 3 2 2 2" xfId="4721"/>
    <cellStyle name="20% - Accent3 2 3 3 3 2 2 3" xfId="50871"/>
    <cellStyle name="20% - Accent3 2 3 3 3 2 3" xfId="4722"/>
    <cellStyle name="20% - Accent3 2 3 3 3 2 4" xfId="4723"/>
    <cellStyle name="20% - Accent3 2 3 3 3 3" xfId="4724"/>
    <cellStyle name="20% - Accent3 2 3 3 3 3 2" xfId="4725"/>
    <cellStyle name="20% - Accent3 2 3 3 3 3 2 2" xfId="4726"/>
    <cellStyle name="20% - Accent3 2 3 3 3 3 2 3" xfId="50872"/>
    <cellStyle name="20% - Accent3 2 3 3 3 3 3" xfId="4727"/>
    <cellStyle name="20% - Accent3 2 3 3 3 3 4" xfId="4728"/>
    <cellStyle name="20% - Accent3 2 3 3 3 4" xfId="4729"/>
    <cellStyle name="20% - Accent3 2 3 3 3 4 2" xfId="4730"/>
    <cellStyle name="20% - Accent3 2 3 3 3 4 3" xfId="50873"/>
    <cellStyle name="20% - Accent3 2 3 3 3 5" xfId="4731"/>
    <cellStyle name="20% - Accent3 2 3 3 3 6" xfId="4732"/>
    <cellStyle name="20% - Accent3 2 3 3 4" xfId="4733"/>
    <cellStyle name="20% - Accent3 2 3 3 4 2" xfId="4734"/>
    <cellStyle name="20% - Accent3 2 3 3 4 2 2" xfId="4735"/>
    <cellStyle name="20% - Accent3 2 3 3 4 2 3" xfId="50874"/>
    <cellStyle name="20% - Accent3 2 3 3 4 3" xfId="4736"/>
    <cellStyle name="20% - Accent3 2 3 3 4 4" xfId="4737"/>
    <cellStyle name="20% - Accent3 2 3 3 5" xfId="4738"/>
    <cellStyle name="20% - Accent3 2 3 3 5 2" xfId="4739"/>
    <cellStyle name="20% - Accent3 2 3 3 5 2 2" xfId="4740"/>
    <cellStyle name="20% - Accent3 2 3 3 5 2 3" xfId="50875"/>
    <cellStyle name="20% - Accent3 2 3 3 5 3" xfId="4741"/>
    <cellStyle name="20% - Accent3 2 3 3 5 4" xfId="4742"/>
    <cellStyle name="20% - Accent3 2 3 3 6" xfId="4743"/>
    <cellStyle name="20% - Accent3 2 3 3 6 2" xfId="4744"/>
    <cellStyle name="20% - Accent3 2 3 3 6 3" xfId="50876"/>
    <cellStyle name="20% - Accent3 2 3 3 7" xfId="4745"/>
    <cellStyle name="20% - Accent3 2 3 3 8" xfId="4746"/>
    <cellStyle name="20% - Accent3 2 3 4" xfId="4747"/>
    <cellStyle name="20% - Accent3 2 3 4 2" xfId="4748"/>
    <cellStyle name="20% - Accent3 2 3 4 2 2" xfId="4749"/>
    <cellStyle name="20% - Accent3 2 3 4 2 2 2" xfId="4750"/>
    <cellStyle name="20% - Accent3 2 3 4 2 2 2 2" xfId="4751"/>
    <cellStyle name="20% - Accent3 2 3 4 2 2 2 3" xfId="50877"/>
    <cellStyle name="20% - Accent3 2 3 4 2 2 3" xfId="4752"/>
    <cellStyle name="20% - Accent3 2 3 4 2 2 4" xfId="4753"/>
    <cellStyle name="20% - Accent3 2 3 4 2 3" xfId="4754"/>
    <cellStyle name="20% - Accent3 2 3 4 2 3 2" xfId="4755"/>
    <cellStyle name="20% - Accent3 2 3 4 2 3 2 2" xfId="4756"/>
    <cellStyle name="20% - Accent3 2 3 4 2 3 2 3" xfId="50878"/>
    <cellStyle name="20% - Accent3 2 3 4 2 3 3" xfId="4757"/>
    <cellStyle name="20% - Accent3 2 3 4 2 3 4" xfId="4758"/>
    <cellStyle name="20% - Accent3 2 3 4 2 4" xfId="4759"/>
    <cellStyle name="20% - Accent3 2 3 4 2 4 2" xfId="4760"/>
    <cellStyle name="20% - Accent3 2 3 4 2 4 3" xfId="50879"/>
    <cellStyle name="20% - Accent3 2 3 4 2 5" xfId="4761"/>
    <cellStyle name="20% - Accent3 2 3 4 2 6" xfId="4762"/>
    <cellStyle name="20% - Accent3 2 3 4 3" xfId="4763"/>
    <cellStyle name="20% - Accent3 2 3 4 3 2" xfId="4764"/>
    <cellStyle name="20% - Accent3 2 3 4 3 2 2" xfId="4765"/>
    <cellStyle name="20% - Accent3 2 3 4 3 2 3" xfId="50880"/>
    <cellStyle name="20% - Accent3 2 3 4 3 3" xfId="4766"/>
    <cellStyle name="20% - Accent3 2 3 4 3 4" xfId="4767"/>
    <cellStyle name="20% - Accent3 2 3 4 4" xfId="4768"/>
    <cellStyle name="20% - Accent3 2 3 4 4 2" xfId="4769"/>
    <cellStyle name="20% - Accent3 2 3 4 4 2 2" xfId="4770"/>
    <cellStyle name="20% - Accent3 2 3 4 4 2 3" xfId="50881"/>
    <cellStyle name="20% - Accent3 2 3 4 4 3" xfId="4771"/>
    <cellStyle name="20% - Accent3 2 3 4 4 4" xfId="4772"/>
    <cellStyle name="20% - Accent3 2 3 4 5" xfId="4773"/>
    <cellStyle name="20% - Accent3 2 3 4 5 2" xfId="4774"/>
    <cellStyle name="20% - Accent3 2 3 4 5 3" xfId="50882"/>
    <cellStyle name="20% - Accent3 2 3 4 6" xfId="4775"/>
    <cellStyle name="20% - Accent3 2 3 4 7" xfId="4776"/>
    <cellStyle name="20% - Accent3 2 3 5" xfId="4777"/>
    <cellStyle name="20% - Accent3 2 3 5 2" xfId="4778"/>
    <cellStyle name="20% - Accent3 2 3 5 2 2" xfId="4779"/>
    <cellStyle name="20% - Accent3 2 3 5 2 2 2" xfId="4780"/>
    <cellStyle name="20% - Accent3 2 3 5 2 2 3" xfId="50883"/>
    <cellStyle name="20% - Accent3 2 3 5 2 3" xfId="4781"/>
    <cellStyle name="20% - Accent3 2 3 5 2 4" xfId="4782"/>
    <cellStyle name="20% - Accent3 2 3 5 3" xfId="4783"/>
    <cellStyle name="20% - Accent3 2 3 5 3 2" xfId="4784"/>
    <cellStyle name="20% - Accent3 2 3 5 3 2 2" xfId="4785"/>
    <cellStyle name="20% - Accent3 2 3 5 3 2 3" xfId="50884"/>
    <cellStyle name="20% - Accent3 2 3 5 3 3" xfId="4786"/>
    <cellStyle name="20% - Accent3 2 3 5 3 4" xfId="4787"/>
    <cellStyle name="20% - Accent3 2 3 5 4" xfId="4788"/>
    <cellStyle name="20% - Accent3 2 3 5 4 2" xfId="4789"/>
    <cellStyle name="20% - Accent3 2 3 5 4 3" xfId="50885"/>
    <cellStyle name="20% - Accent3 2 3 5 5" xfId="4790"/>
    <cellStyle name="20% - Accent3 2 3 5 6" xfId="4791"/>
    <cellStyle name="20% - Accent3 2 3 6" xfId="4792"/>
    <cellStyle name="20% - Accent3 2 3 6 2" xfId="4793"/>
    <cellStyle name="20% - Accent3 2 3 6 2 2" xfId="4794"/>
    <cellStyle name="20% - Accent3 2 3 6 2 2 2" xfId="4795"/>
    <cellStyle name="20% - Accent3 2 3 6 2 2 3" xfId="50886"/>
    <cellStyle name="20% - Accent3 2 3 6 2 3" xfId="4796"/>
    <cellStyle name="20% - Accent3 2 3 6 2 4" xfId="4797"/>
    <cellStyle name="20% - Accent3 2 3 6 3" xfId="4798"/>
    <cellStyle name="20% - Accent3 2 3 6 3 2" xfId="4799"/>
    <cellStyle name="20% - Accent3 2 3 6 3 3" xfId="50887"/>
    <cellStyle name="20% - Accent3 2 3 6 4" xfId="4800"/>
    <cellStyle name="20% - Accent3 2 3 6 5" xfId="4801"/>
    <cellStyle name="20% - Accent3 2 3 7" xfId="4802"/>
    <cellStyle name="20% - Accent3 2 3 7 2" xfId="4803"/>
    <cellStyle name="20% - Accent3 2 3 7 2 2" xfId="4804"/>
    <cellStyle name="20% - Accent3 2 3 7 2 3" xfId="50888"/>
    <cellStyle name="20% - Accent3 2 3 7 3" xfId="4805"/>
    <cellStyle name="20% - Accent3 2 3 7 4" xfId="4806"/>
    <cellStyle name="20% - Accent3 2 3 8" xfId="4807"/>
    <cellStyle name="20% - Accent3 2 3 8 2" xfId="4808"/>
    <cellStyle name="20% - Accent3 2 3 8 2 2" xfId="4809"/>
    <cellStyle name="20% - Accent3 2 3 8 2 3" xfId="50889"/>
    <cellStyle name="20% - Accent3 2 3 8 3" xfId="4810"/>
    <cellStyle name="20% - Accent3 2 3 8 4" xfId="4811"/>
    <cellStyle name="20% - Accent3 2 3 9" xfId="4812"/>
    <cellStyle name="20% - Accent3 2 3 9 2" xfId="4813"/>
    <cellStyle name="20% - Accent3 2 3 9 3" xfId="50890"/>
    <cellStyle name="20% - Accent3 2 4" xfId="4814"/>
    <cellStyle name="20% - Accent3 2 4 10" xfId="4815"/>
    <cellStyle name="20% - Accent3 2 4 2" xfId="4816"/>
    <cellStyle name="20% - Accent3 2 4 2 2" xfId="4817"/>
    <cellStyle name="20% - Accent3 2 4 2 2 2" xfId="4818"/>
    <cellStyle name="20% - Accent3 2 4 2 2 2 2" xfId="4819"/>
    <cellStyle name="20% - Accent3 2 4 2 2 2 2 2" xfId="4820"/>
    <cellStyle name="20% - Accent3 2 4 2 2 2 2 2 2" xfId="4821"/>
    <cellStyle name="20% - Accent3 2 4 2 2 2 2 2 3" xfId="50891"/>
    <cellStyle name="20% - Accent3 2 4 2 2 2 2 3" xfId="4822"/>
    <cellStyle name="20% - Accent3 2 4 2 2 2 2 4" xfId="4823"/>
    <cellStyle name="20% - Accent3 2 4 2 2 2 3" xfId="4824"/>
    <cellStyle name="20% - Accent3 2 4 2 2 2 3 2" xfId="4825"/>
    <cellStyle name="20% - Accent3 2 4 2 2 2 3 2 2" xfId="4826"/>
    <cellStyle name="20% - Accent3 2 4 2 2 2 3 2 3" xfId="50892"/>
    <cellStyle name="20% - Accent3 2 4 2 2 2 3 3" xfId="4827"/>
    <cellStyle name="20% - Accent3 2 4 2 2 2 3 4" xfId="4828"/>
    <cellStyle name="20% - Accent3 2 4 2 2 2 4" xfId="4829"/>
    <cellStyle name="20% - Accent3 2 4 2 2 2 4 2" xfId="4830"/>
    <cellStyle name="20% - Accent3 2 4 2 2 2 4 3" xfId="50893"/>
    <cellStyle name="20% - Accent3 2 4 2 2 2 5" xfId="4831"/>
    <cellStyle name="20% - Accent3 2 4 2 2 2 6" xfId="4832"/>
    <cellStyle name="20% - Accent3 2 4 2 2 3" xfId="4833"/>
    <cellStyle name="20% - Accent3 2 4 2 2 3 2" xfId="4834"/>
    <cellStyle name="20% - Accent3 2 4 2 2 3 2 2" xfId="4835"/>
    <cellStyle name="20% - Accent3 2 4 2 2 3 2 3" xfId="50894"/>
    <cellStyle name="20% - Accent3 2 4 2 2 3 3" xfId="4836"/>
    <cellStyle name="20% - Accent3 2 4 2 2 3 4" xfId="4837"/>
    <cellStyle name="20% - Accent3 2 4 2 2 4" xfId="4838"/>
    <cellStyle name="20% - Accent3 2 4 2 2 4 2" xfId="4839"/>
    <cellStyle name="20% - Accent3 2 4 2 2 4 2 2" xfId="4840"/>
    <cellStyle name="20% - Accent3 2 4 2 2 4 2 3" xfId="50895"/>
    <cellStyle name="20% - Accent3 2 4 2 2 4 3" xfId="4841"/>
    <cellStyle name="20% - Accent3 2 4 2 2 4 4" xfId="4842"/>
    <cellStyle name="20% - Accent3 2 4 2 2 5" xfId="4843"/>
    <cellStyle name="20% - Accent3 2 4 2 2 5 2" xfId="4844"/>
    <cellStyle name="20% - Accent3 2 4 2 2 5 3" xfId="50896"/>
    <cellStyle name="20% - Accent3 2 4 2 2 6" xfId="4845"/>
    <cellStyle name="20% - Accent3 2 4 2 2 7" xfId="4846"/>
    <cellStyle name="20% - Accent3 2 4 2 3" xfId="4847"/>
    <cellStyle name="20% - Accent3 2 4 2 3 2" xfId="4848"/>
    <cellStyle name="20% - Accent3 2 4 2 3 2 2" xfId="4849"/>
    <cellStyle name="20% - Accent3 2 4 2 3 2 2 2" xfId="4850"/>
    <cellStyle name="20% - Accent3 2 4 2 3 2 2 3" xfId="50897"/>
    <cellStyle name="20% - Accent3 2 4 2 3 2 3" xfId="4851"/>
    <cellStyle name="20% - Accent3 2 4 2 3 2 4" xfId="4852"/>
    <cellStyle name="20% - Accent3 2 4 2 3 3" xfId="4853"/>
    <cellStyle name="20% - Accent3 2 4 2 3 3 2" xfId="4854"/>
    <cellStyle name="20% - Accent3 2 4 2 3 3 2 2" xfId="4855"/>
    <cellStyle name="20% - Accent3 2 4 2 3 3 2 3" xfId="50898"/>
    <cellStyle name="20% - Accent3 2 4 2 3 3 3" xfId="4856"/>
    <cellStyle name="20% - Accent3 2 4 2 3 3 4" xfId="4857"/>
    <cellStyle name="20% - Accent3 2 4 2 3 4" xfId="4858"/>
    <cellStyle name="20% - Accent3 2 4 2 3 4 2" xfId="4859"/>
    <cellStyle name="20% - Accent3 2 4 2 3 4 3" xfId="50899"/>
    <cellStyle name="20% - Accent3 2 4 2 3 5" xfId="4860"/>
    <cellStyle name="20% - Accent3 2 4 2 3 6" xfId="4861"/>
    <cellStyle name="20% - Accent3 2 4 2 4" xfId="4862"/>
    <cellStyle name="20% - Accent3 2 4 2 4 2" xfId="4863"/>
    <cellStyle name="20% - Accent3 2 4 2 4 2 2" xfId="4864"/>
    <cellStyle name="20% - Accent3 2 4 2 4 2 3" xfId="50900"/>
    <cellStyle name="20% - Accent3 2 4 2 4 3" xfId="4865"/>
    <cellStyle name="20% - Accent3 2 4 2 4 4" xfId="4866"/>
    <cellStyle name="20% - Accent3 2 4 2 5" xfId="4867"/>
    <cellStyle name="20% - Accent3 2 4 2 5 2" xfId="4868"/>
    <cellStyle name="20% - Accent3 2 4 2 5 2 2" xfId="4869"/>
    <cellStyle name="20% - Accent3 2 4 2 5 2 3" xfId="50901"/>
    <cellStyle name="20% - Accent3 2 4 2 5 3" xfId="4870"/>
    <cellStyle name="20% - Accent3 2 4 2 5 4" xfId="4871"/>
    <cellStyle name="20% - Accent3 2 4 2 6" xfId="4872"/>
    <cellStyle name="20% - Accent3 2 4 2 6 2" xfId="4873"/>
    <cellStyle name="20% - Accent3 2 4 2 6 3" xfId="50902"/>
    <cellStyle name="20% - Accent3 2 4 2 7" xfId="4874"/>
    <cellStyle name="20% - Accent3 2 4 2 8" xfId="4875"/>
    <cellStyle name="20% - Accent3 2 4 3" xfId="4876"/>
    <cellStyle name="20% - Accent3 2 4 3 2" xfId="4877"/>
    <cellStyle name="20% - Accent3 2 4 3 2 2" xfId="4878"/>
    <cellStyle name="20% - Accent3 2 4 3 2 2 2" xfId="4879"/>
    <cellStyle name="20% - Accent3 2 4 3 2 2 2 2" xfId="4880"/>
    <cellStyle name="20% - Accent3 2 4 3 2 2 2 3" xfId="50903"/>
    <cellStyle name="20% - Accent3 2 4 3 2 2 3" xfId="4881"/>
    <cellStyle name="20% - Accent3 2 4 3 2 2 4" xfId="4882"/>
    <cellStyle name="20% - Accent3 2 4 3 2 3" xfId="4883"/>
    <cellStyle name="20% - Accent3 2 4 3 2 3 2" xfId="4884"/>
    <cellStyle name="20% - Accent3 2 4 3 2 3 2 2" xfId="4885"/>
    <cellStyle name="20% - Accent3 2 4 3 2 3 2 3" xfId="50904"/>
    <cellStyle name="20% - Accent3 2 4 3 2 3 3" xfId="4886"/>
    <cellStyle name="20% - Accent3 2 4 3 2 3 4" xfId="4887"/>
    <cellStyle name="20% - Accent3 2 4 3 2 4" xfId="4888"/>
    <cellStyle name="20% - Accent3 2 4 3 2 4 2" xfId="4889"/>
    <cellStyle name="20% - Accent3 2 4 3 2 4 3" xfId="50905"/>
    <cellStyle name="20% - Accent3 2 4 3 2 5" xfId="4890"/>
    <cellStyle name="20% - Accent3 2 4 3 2 6" xfId="4891"/>
    <cellStyle name="20% - Accent3 2 4 3 3" xfId="4892"/>
    <cellStyle name="20% - Accent3 2 4 3 3 2" xfId="4893"/>
    <cellStyle name="20% - Accent3 2 4 3 3 2 2" xfId="4894"/>
    <cellStyle name="20% - Accent3 2 4 3 3 2 3" xfId="50906"/>
    <cellStyle name="20% - Accent3 2 4 3 3 3" xfId="4895"/>
    <cellStyle name="20% - Accent3 2 4 3 3 4" xfId="4896"/>
    <cellStyle name="20% - Accent3 2 4 3 4" xfId="4897"/>
    <cellStyle name="20% - Accent3 2 4 3 4 2" xfId="4898"/>
    <cellStyle name="20% - Accent3 2 4 3 4 2 2" xfId="4899"/>
    <cellStyle name="20% - Accent3 2 4 3 4 2 3" xfId="50907"/>
    <cellStyle name="20% - Accent3 2 4 3 4 3" xfId="4900"/>
    <cellStyle name="20% - Accent3 2 4 3 4 4" xfId="4901"/>
    <cellStyle name="20% - Accent3 2 4 3 5" xfId="4902"/>
    <cellStyle name="20% - Accent3 2 4 3 5 2" xfId="4903"/>
    <cellStyle name="20% - Accent3 2 4 3 5 3" xfId="50908"/>
    <cellStyle name="20% - Accent3 2 4 3 6" xfId="4904"/>
    <cellStyle name="20% - Accent3 2 4 3 7" xfId="4905"/>
    <cellStyle name="20% - Accent3 2 4 4" xfId="4906"/>
    <cellStyle name="20% - Accent3 2 4 4 2" xfId="4907"/>
    <cellStyle name="20% - Accent3 2 4 4 2 2" xfId="4908"/>
    <cellStyle name="20% - Accent3 2 4 4 2 2 2" xfId="4909"/>
    <cellStyle name="20% - Accent3 2 4 4 2 2 3" xfId="50909"/>
    <cellStyle name="20% - Accent3 2 4 4 2 3" xfId="4910"/>
    <cellStyle name="20% - Accent3 2 4 4 2 4" xfId="4911"/>
    <cellStyle name="20% - Accent3 2 4 4 3" xfId="4912"/>
    <cellStyle name="20% - Accent3 2 4 4 3 2" xfId="4913"/>
    <cellStyle name="20% - Accent3 2 4 4 3 2 2" xfId="4914"/>
    <cellStyle name="20% - Accent3 2 4 4 3 2 3" xfId="50910"/>
    <cellStyle name="20% - Accent3 2 4 4 3 3" xfId="4915"/>
    <cellStyle name="20% - Accent3 2 4 4 3 4" xfId="4916"/>
    <cellStyle name="20% - Accent3 2 4 4 4" xfId="4917"/>
    <cellStyle name="20% - Accent3 2 4 4 4 2" xfId="4918"/>
    <cellStyle name="20% - Accent3 2 4 4 4 3" xfId="50911"/>
    <cellStyle name="20% - Accent3 2 4 4 5" xfId="4919"/>
    <cellStyle name="20% - Accent3 2 4 4 6" xfId="4920"/>
    <cellStyle name="20% - Accent3 2 4 5" xfId="4921"/>
    <cellStyle name="20% - Accent3 2 4 5 2" xfId="4922"/>
    <cellStyle name="20% - Accent3 2 4 5 2 2" xfId="4923"/>
    <cellStyle name="20% - Accent3 2 4 5 2 2 2" xfId="4924"/>
    <cellStyle name="20% - Accent3 2 4 5 2 2 3" xfId="50912"/>
    <cellStyle name="20% - Accent3 2 4 5 2 3" xfId="4925"/>
    <cellStyle name="20% - Accent3 2 4 5 2 4" xfId="4926"/>
    <cellStyle name="20% - Accent3 2 4 5 3" xfId="4927"/>
    <cellStyle name="20% - Accent3 2 4 5 3 2" xfId="4928"/>
    <cellStyle name="20% - Accent3 2 4 5 3 3" xfId="50913"/>
    <cellStyle name="20% - Accent3 2 4 5 4" xfId="4929"/>
    <cellStyle name="20% - Accent3 2 4 5 5" xfId="4930"/>
    <cellStyle name="20% - Accent3 2 4 6" xfId="4931"/>
    <cellStyle name="20% - Accent3 2 4 6 2" xfId="4932"/>
    <cellStyle name="20% - Accent3 2 4 6 2 2" xfId="4933"/>
    <cellStyle name="20% - Accent3 2 4 6 2 3" xfId="50914"/>
    <cellStyle name="20% - Accent3 2 4 6 3" xfId="4934"/>
    <cellStyle name="20% - Accent3 2 4 6 4" xfId="4935"/>
    <cellStyle name="20% - Accent3 2 4 7" xfId="4936"/>
    <cellStyle name="20% - Accent3 2 4 7 2" xfId="4937"/>
    <cellStyle name="20% - Accent3 2 4 7 2 2" xfId="4938"/>
    <cellStyle name="20% - Accent3 2 4 7 2 3" xfId="50915"/>
    <cellStyle name="20% - Accent3 2 4 7 3" xfId="4939"/>
    <cellStyle name="20% - Accent3 2 4 7 4" xfId="4940"/>
    <cellStyle name="20% - Accent3 2 4 8" xfId="4941"/>
    <cellStyle name="20% - Accent3 2 4 8 2" xfId="4942"/>
    <cellStyle name="20% - Accent3 2 4 8 3" xfId="50916"/>
    <cellStyle name="20% - Accent3 2 4 9" xfId="4943"/>
    <cellStyle name="20% - Accent3 2 5" xfId="4944"/>
    <cellStyle name="20% - Accent3 2 5 10" xfId="4945"/>
    <cellStyle name="20% - Accent3 2 5 2" xfId="4946"/>
    <cellStyle name="20% - Accent3 2 5 2 2" xfId="4947"/>
    <cellStyle name="20% - Accent3 2 5 2 2 2" xfId="4948"/>
    <cellStyle name="20% - Accent3 2 5 2 2 2 2" xfId="4949"/>
    <cellStyle name="20% - Accent3 2 5 2 2 2 2 2" xfId="4950"/>
    <cellStyle name="20% - Accent3 2 5 2 2 2 2 2 2" xfId="4951"/>
    <cellStyle name="20% - Accent3 2 5 2 2 2 2 2 3" xfId="50917"/>
    <cellStyle name="20% - Accent3 2 5 2 2 2 2 3" xfId="4952"/>
    <cellStyle name="20% - Accent3 2 5 2 2 2 2 4" xfId="4953"/>
    <cellStyle name="20% - Accent3 2 5 2 2 2 3" xfId="4954"/>
    <cellStyle name="20% - Accent3 2 5 2 2 2 3 2" xfId="4955"/>
    <cellStyle name="20% - Accent3 2 5 2 2 2 3 2 2" xfId="4956"/>
    <cellStyle name="20% - Accent3 2 5 2 2 2 3 2 3" xfId="50918"/>
    <cellStyle name="20% - Accent3 2 5 2 2 2 3 3" xfId="4957"/>
    <cellStyle name="20% - Accent3 2 5 2 2 2 3 4" xfId="4958"/>
    <cellStyle name="20% - Accent3 2 5 2 2 2 4" xfId="4959"/>
    <cellStyle name="20% - Accent3 2 5 2 2 2 4 2" xfId="4960"/>
    <cellStyle name="20% - Accent3 2 5 2 2 2 4 3" xfId="50919"/>
    <cellStyle name="20% - Accent3 2 5 2 2 2 5" xfId="4961"/>
    <cellStyle name="20% - Accent3 2 5 2 2 2 6" xfId="4962"/>
    <cellStyle name="20% - Accent3 2 5 2 2 3" xfId="4963"/>
    <cellStyle name="20% - Accent3 2 5 2 2 3 2" xfId="4964"/>
    <cellStyle name="20% - Accent3 2 5 2 2 3 2 2" xfId="4965"/>
    <cellStyle name="20% - Accent3 2 5 2 2 3 2 3" xfId="50920"/>
    <cellStyle name="20% - Accent3 2 5 2 2 3 3" xfId="4966"/>
    <cellStyle name="20% - Accent3 2 5 2 2 3 4" xfId="4967"/>
    <cellStyle name="20% - Accent3 2 5 2 2 4" xfId="4968"/>
    <cellStyle name="20% - Accent3 2 5 2 2 4 2" xfId="4969"/>
    <cellStyle name="20% - Accent3 2 5 2 2 4 2 2" xfId="4970"/>
    <cellStyle name="20% - Accent3 2 5 2 2 4 2 3" xfId="50921"/>
    <cellStyle name="20% - Accent3 2 5 2 2 4 3" xfId="4971"/>
    <cellStyle name="20% - Accent3 2 5 2 2 4 4" xfId="4972"/>
    <cellStyle name="20% - Accent3 2 5 2 2 5" xfId="4973"/>
    <cellStyle name="20% - Accent3 2 5 2 2 5 2" xfId="4974"/>
    <cellStyle name="20% - Accent3 2 5 2 2 5 3" xfId="50922"/>
    <cellStyle name="20% - Accent3 2 5 2 2 6" xfId="4975"/>
    <cellStyle name="20% - Accent3 2 5 2 2 7" xfId="4976"/>
    <cellStyle name="20% - Accent3 2 5 2 3" xfId="4977"/>
    <cellStyle name="20% - Accent3 2 5 2 3 2" xfId="4978"/>
    <cellStyle name="20% - Accent3 2 5 2 3 2 2" xfId="4979"/>
    <cellStyle name="20% - Accent3 2 5 2 3 2 2 2" xfId="4980"/>
    <cellStyle name="20% - Accent3 2 5 2 3 2 2 3" xfId="50923"/>
    <cellStyle name="20% - Accent3 2 5 2 3 2 3" xfId="4981"/>
    <cellStyle name="20% - Accent3 2 5 2 3 2 4" xfId="4982"/>
    <cellStyle name="20% - Accent3 2 5 2 3 3" xfId="4983"/>
    <cellStyle name="20% - Accent3 2 5 2 3 3 2" xfId="4984"/>
    <cellStyle name="20% - Accent3 2 5 2 3 3 2 2" xfId="4985"/>
    <cellStyle name="20% - Accent3 2 5 2 3 3 2 3" xfId="50924"/>
    <cellStyle name="20% - Accent3 2 5 2 3 3 3" xfId="4986"/>
    <cellStyle name="20% - Accent3 2 5 2 3 3 4" xfId="4987"/>
    <cellStyle name="20% - Accent3 2 5 2 3 4" xfId="4988"/>
    <cellStyle name="20% - Accent3 2 5 2 3 4 2" xfId="4989"/>
    <cellStyle name="20% - Accent3 2 5 2 3 4 3" xfId="50925"/>
    <cellStyle name="20% - Accent3 2 5 2 3 5" xfId="4990"/>
    <cellStyle name="20% - Accent3 2 5 2 3 6" xfId="4991"/>
    <cellStyle name="20% - Accent3 2 5 2 4" xfId="4992"/>
    <cellStyle name="20% - Accent3 2 5 2 4 2" xfId="4993"/>
    <cellStyle name="20% - Accent3 2 5 2 4 2 2" xfId="4994"/>
    <cellStyle name="20% - Accent3 2 5 2 4 2 3" xfId="50926"/>
    <cellStyle name="20% - Accent3 2 5 2 4 3" xfId="4995"/>
    <cellStyle name="20% - Accent3 2 5 2 4 4" xfId="4996"/>
    <cellStyle name="20% - Accent3 2 5 2 5" xfId="4997"/>
    <cellStyle name="20% - Accent3 2 5 2 5 2" xfId="4998"/>
    <cellStyle name="20% - Accent3 2 5 2 5 2 2" xfId="4999"/>
    <cellStyle name="20% - Accent3 2 5 2 5 2 3" xfId="50927"/>
    <cellStyle name="20% - Accent3 2 5 2 5 3" xfId="5000"/>
    <cellStyle name="20% - Accent3 2 5 2 5 4" xfId="5001"/>
    <cellStyle name="20% - Accent3 2 5 2 6" xfId="5002"/>
    <cellStyle name="20% - Accent3 2 5 2 6 2" xfId="5003"/>
    <cellStyle name="20% - Accent3 2 5 2 6 3" xfId="50928"/>
    <cellStyle name="20% - Accent3 2 5 2 7" xfId="5004"/>
    <cellStyle name="20% - Accent3 2 5 2 8" xfId="5005"/>
    <cellStyle name="20% - Accent3 2 5 3" xfId="5006"/>
    <cellStyle name="20% - Accent3 2 5 3 2" xfId="5007"/>
    <cellStyle name="20% - Accent3 2 5 3 2 2" xfId="5008"/>
    <cellStyle name="20% - Accent3 2 5 3 2 2 2" xfId="5009"/>
    <cellStyle name="20% - Accent3 2 5 3 2 2 2 2" xfId="5010"/>
    <cellStyle name="20% - Accent3 2 5 3 2 2 2 3" xfId="50929"/>
    <cellStyle name="20% - Accent3 2 5 3 2 2 3" xfId="5011"/>
    <cellStyle name="20% - Accent3 2 5 3 2 2 4" xfId="5012"/>
    <cellStyle name="20% - Accent3 2 5 3 2 3" xfId="5013"/>
    <cellStyle name="20% - Accent3 2 5 3 2 3 2" xfId="5014"/>
    <cellStyle name="20% - Accent3 2 5 3 2 3 2 2" xfId="5015"/>
    <cellStyle name="20% - Accent3 2 5 3 2 3 2 3" xfId="50930"/>
    <cellStyle name="20% - Accent3 2 5 3 2 3 3" xfId="5016"/>
    <cellStyle name="20% - Accent3 2 5 3 2 3 4" xfId="5017"/>
    <cellStyle name="20% - Accent3 2 5 3 2 4" xfId="5018"/>
    <cellStyle name="20% - Accent3 2 5 3 2 4 2" xfId="5019"/>
    <cellStyle name="20% - Accent3 2 5 3 2 4 3" xfId="50931"/>
    <cellStyle name="20% - Accent3 2 5 3 2 5" xfId="5020"/>
    <cellStyle name="20% - Accent3 2 5 3 2 6" xfId="5021"/>
    <cellStyle name="20% - Accent3 2 5 3 3" xfId="5022"/>
    <cellStyle name="20% - Accent3 2 5 3 3 2" xfId="5023"/>
    <cellStyle name="20% - Accent3 2 5 3 3 2 2" xfId="5024"/>
    <cellStyle name="20% - Accent3 2 5 3 3 2 3" xfId="50932"/>
    <cellStyle name="20% - Accent3 2 5 3 3 3" xfId="5025"/>
    <cellStyle name="20% - Accent3 2 5 3 3 4" xfId="5026"/>
    <cellStyle name="20% - Accent3 2 5 3 4" xfId="5027"/>
    <cellStyle name="20% - Accent3 2 5 3 4 2" xfId="5028"/>
    <cellStyle name="20% - Accent3 2 5 3 4 2 2" xfId="5029"/>
    <cellStyle name="20% - Accent3 2 5 3 4 2 3" xfId="50933"/>
    <cellStyle name="20% - Accent3 2 5 3 4 3" xfId="5030"/>
    <cellStyle name="20% - Accent3 2 5 3 4 4" xfId="5031"/>
    <cellStyle name="20% - Accent3 2 5 3 5" xfId="5032"/>
    <cellStyle name="20% - Accent3 2 5 3 5 2" xfId="5033"/>
    <cellStyle name="20% - Accent3 2 5 3 5 3" xfId="50934"/>
    <cellStyle name="20% - Accent3 2 5 3 6" xfId="5034"/>
    <cellStyle name="20% - Accent3 2 5 3 7" xfId="5035"/>
    <cellStyle name="20% - Accent3 2 5 4" xfId="5036"/>
    <cellStyle name="20% - Accent3 2 5 4 2" xfId="5037"/>
    <cellStyle name="20% - Accent3 2 5 4 2 2" xfId="5038"/>
    <cellStyle name="20% - Accent3 2 5 4 2 2 2" xfId="5039"/>
    <cellStyle name="20% - Accent3 2 5 4 2 2 3" xfId="50935"/>
    <cellStyle name="20% - Accent3 2 5 4 2 3" xfId="5040"/>
    <cellStyle name="20% - Accent3 2 5 4 2 4" xfId="5041"/>
    <cellStyle name="20% - Accent3 2 5 4 3" xfId="5042"/>
    <cellStyle name="20% - Accent3 2 5 4 3 2" xfId="5043"/>
    <cellStyle name="20% - Accent3 2 5 4 3 2 2" xfId="5044"/>
    <cellStyle name="20% - Accent3 2 5 4 3 2 3" xfId="50936"/>
    <cellStyle name="20% - Accent3 2 5 4 3 3" xfId="5045"/>
    <cellStyle name="20% - Accent3 2 5 4 3 4" xfId="5046"/>
    <cellStyle name="20% - Accent3 2 5 4 4" xfId="5047"/>
    <cellStyle name="20% - Accent3 2 5 4 4 2" xfId="5048"/>
    <cellStyle name="20% - Accent3 2 5 4 4 3" xfId="50937"/>
    <cellStyle name="20% - Accent3 2 5 4 5" xfId="5049"/>
    <cellStyle name="20% - Accent3 2 5 4 6" xfId="5050"/>
    <cellStyle name="20% - Accent3 2 5 5" xfId="5051"/>
    <cellStyle name="20% - Accent3 2 5 5 2" xfId="5052"/>
    <cellStyle name="20% - Accent3 2 5 5 2 2" xfId="5053"/>
    <cellStyle name="20% - Accent3 2 5 5 2 2 2" xfId="5054"/>
    <cellStyle name="20% - Accent3 2 5 5 2 2 3" xfId="50938"/>
    <cellStyle name="20% - Accent3 2 5 5 2 3" xfId="5055"/>
    <cellStyle name="20% - Accent3 2 5 5 2 4" xfId="5056"/>
    <cellStyle name="20% - Accent3 2 5 5 3" xfId="5057"/>
    <cellStyle name="20% - Accent3 2 5 5 3 2" xfId="5058"/>
    <cellStyle name="20% - Accent3 2 5 5 3 3" xfId="50939"/>
    <cellStyle name="20% - Accent3 2 5 5 4" xfId="5059"/>
    <cellStyle name="20% - Accent3 2 5 5 5" xfId="5060"/>
    <cellStyle name="20% - Accent3 2 5 6" xfId="5061"/>
    <cellStyle name="20% - Accent3 2 5 6 2" xfId="5062"/>
    <cellStyle name="20% - Accent3 2 5 6 2 2" xfId="5063"/>
    <cellStyle name="20% - Accent3 2 5 6 2 3" xfId="50940"/>
    <cellStyle name="20% - Accent3 2 5 6 3" xfId="5064"/>
    <cellStyle name="20% - Accent3 2 5 6 4" xfId="5065"/>
    <cellStyle name="20% - Accent3 2 5 7" xfId="5066"/>
    <cellStyle name="20% - Accent3 2 5 7 2" xfId="5067"/>
    <cellStyle name="20% - Accent3 2 5 7 2 2" xfId="5068"/>
    <cellStyle name="20% - Accent3 2 5 7 2 3" xfId="50941"/>
    <cellStyle name="20% - Accent3 2 5 7 3" xfId="5069"/>
    <cellStyle name="20% - Accent3 2 5 7 4" xfId="5070"/>
    <cellStyle name="20% - Accent3 2 5 8" xfId="5071"/>
    <cellStyle name="20% - Accent3 2 5 8 2" xfId="5072"/>
    <cellStyle name="20% - Accent3 2 5 8 3" xfId="50942"/>
    <cellStyle name="20% - Accent3 2 5 9" xfId="5073"/>
    <cellStyle name="20% - Accent3 2 6" xfId="5074"/>
    <cellStyle name="20% - Accent3 2 6 10" xfId="5075"/>
    <cellStyle name="20% - Accent3 2 6 2" xfId="5076"/>
    <cellStyle name="20% - Accent3 2 6 2 2" xfId="5077"/>
    <cellStyle name="20% - Accent3 2 6 2 2 2" xfId="5078"/>
    <cellStyle name="20% - Accent3 2 6 2 2 2 2" xfId="5079"/>
    <cellStyle name="20% - Accent3 2 6 2 2 2 2 2" xfId="5080"/>
    <cellStyle name="20% - Accent3 2 6 2 2 2 2 2 2" xfId="5081"/>
    <cellStyle name="20% - Accent3 2 6 2 2 2 2 2 3" xfId="50943"/>
    <cellStyle name="20% - Accent3 2 6 2 2 2 2 3" xfId="5082"/>
    <cellStyle name="20% - Accent3 2 6 2 2 2 2 4" xfId="5083"/>
    <cellStyle name="20% - Accent3 2 6 2 2 2 3" xfId="5084"/>
    <cellStyle name="20% - Accent3 2 6 2 2 2 3 2" xfId="5085"/>
    <cellStyle name="20% - Accent3 2 6 2 2 2 3 2 2" xfId="5086"/>
    <cellStyle name="20% - Accent3 2 6 2 2 2 3 2 3" xfId="50944"/>
    <cellStyle name="20% - Accent3 2 6 2 2 2 3 3" xfId="5087"/>
    <cellStyle name="20% - Accent3 2 6 2 2 2 3 4" xfId="5088"/>
    <cellStyle name="20% - Accent3 2 6 2 2 2 4" xfId="5089"/>
    <cellStyle name="20% - Accent3 2 6 2 2 2 4 2" xfId="5090"/>
    <cellStyle name="20% - Accent3 2 6 2 2 2 4 3" xfId="50945"/>
    <cellStyle name="20% - Accent3 2 6 2 2 2 5" xfId="5091"/>
    <cellStyle name="20% - Accent3 2 6 2 2 2 6" xfId="5092"/>
    <cellStyle name="20% - Accent3 2 6 2 2 3" xfId="5093"/>
    <cellStyle name="20% - Accent3 2 6 2 2 3 2" xfId="5094"/>
    <cellStyle name="20% - Accent3 2 6 2 2 3 2 2" xfId="5095"/>
    <cellStyle name="20% - Accent3 2 6 2 2 3 2 3" xfId="50946"/>
    <cellStyle name="20% - Accent3 2 6 2 2 3 3" xfId="5096"/>
    <cellStyle name="20% - Accent3 2 6 2 2 3 4" xfId="5097"/>
    <cellStyle name="20% - Accent3 2 6 2 2 4" xfId="5098"/>
    <cellStyle name="20% - Accent3 2 6 2 2 4 2" xfId="5099"/>
    <cellStyle name="20% - Accent3 2 6 2 2 4 2 2" xfId="5100"/>
    <cellStyle name="20% - Accent3 2 6 2 2 4 2 3" xfId="50947"/>
    <cellStyle name="20% - Accent3 2 6 2 2 4 3" xfId="5101"/>
    <cellStyle name="20% - Accent3 2 6 2 2 4 4" xfId="5102"/>
    <cellStyle name="20% - Accent3 2 6 2 2 5" xfId="5103"/>
    <cellStyle name="20% - Accent3 2 6 2 2 5 2" xfId="5104"/>
    <cellStyle name="20% - Accent3 2 6 2 2 5 3" xfId="50948"/>
    <cellStyle name="20% - Accent3 2 6 2 2 6" xfId="5105"/>
    <cellStyle name="20% - Accent3 2 6 2 2 7" xfId="5106"/>
    <cellStyle name="20% - Accent3 2 6 2 3" xfId="5107"/>
    <cellStyle name="20% - Accent3 2 6 2 3 2" xfId="5108"/>
    <cellStyle name="20% - Accent3 2 6 2 3 2 2" xfId="5109"/>
    <cellStyle name="20% - Accent3 2 6 2 3 2 2 2" xfId="5110"/>
    <cellStyle name="20% - Accent3 2 6 2 3 2 2 3" xfId="50949"/>
    <cellStyle name="20% - Accent3 2 6 2 3 2 3" xfId="5111"/>
    <cellStyle name="20% - Accent3 2 6 2 3 2 4" xfId="5112"/>
    <cellStyle name="20% - Accent3 2 6 2 3 3" xfId="5113"/>
    <cellStyle name="20% - Accent3 2 6 2 3 3 2" xfId="5114"/>
    <cellStyle name="20% - Accent3 2 6 2 3 3 2 2" xfId="5115"/>
    <cellStyle name="20% - Accent3 2 6 2 3 3 2 3" xfId="50950"/>
    <cellStyle name="20% - Accent3 2 6 2 3 3 3" xfId="5116"/>
    <cellStyle name="20% - Accent3 2 6 2 3 3 4" xfId="5117"/>
    <cellStyle name="20% - Accent3 2 6 2 3 4" xfId="5118"/>
    <cellStyle name="20% - Accent3 2 6 2 3 4 2" xfId="5119"/>
    <cellStyle name="20% - Accent3 2 6 2 3 4 3" xfId="50951"/>
    <cellStyle name="20% - Accent3 2 6 2 3 5" xfId="5120"/>
    <cellStyle name="20% - Accent3 2 6 2 3 6" xfId="5121"/>
    <cellStyle name="20% - Accent3 2 6 2 4" xfId="5122"/>
    <cellStyle name="20% - Accent3 2 6 2 4 2" xfId="5123"/>
    <cellStyle name="20% - Accent3 2 6 2 4 2 2" xfId="5124"/>
    <cellStyle name="20% - Accent3 2 6 2 4 2 3" xfId="50952"/>
    <cellStyle name="20% - Accent3 2 6 2 4 3" xfId="5125"/>
    <cellStyle name="20% - Accent3 2 6 2 4 4" xfId="5126"/>
    <cellStyle name="20% - Accent3 2 6 2 5" xfId="5127"/>
    <cellStyle name="20% - Accent3 2 6 2 5 2" xfId="5128"/>
    <cellStyle name="20% - Accent3 2 6 2 5 2 2" xfId="5129"/>
    <cellStyle name="20% - Accent3 2 6 2 5 2 3" xfId="50953"/>
    <cellStyle name="20% - Accent3 2 6 2 5 3" xfId="5130"/>
    <cellStyle name="20% - Accent3 2 6 2 5 4" xfId="5131"/>
    <cellStyle name="20% - Accent3 2 6 2 6" xfId="5132"/>
    <cellStyle name="20% - Accent3 2 6 2 6 2" xfId="5133"/>
    <cellStyle name="20% - Accent3 2 6 2 6 3" xfId="50954"/>
    <cellStyle name="20% - Accent3 2 6 2 7" xfId="5134"/>
    <cellStyle name="20% - Accent3 2 6 2 8" xfId="5135"/>
    <cellStyle name="20% - Accent3 2 6 3" xfId="5136"/>
    <cellStyle name="20% - Accent3 2 6 3 2" xfId="5137"/>
    <cellStyle name="20% - Accent3 2 6 3 2 2" xfId="5138"/>
    <cellStyle name="20% - Accent3 2 6 3 2 2 2" xfId="5139"/>
    <cellStyle name="20% - Accent3 2 6 3 2 2 2 2" xfId="5140"/>
    <cellStyle name="20% - Accent3 2 6 3 2 2 2 3" xfId="50955"/>
    <cellStyle name="20% - Accent3 2 6 3 2 2 3" xfId="5141"/>
    <cellStyle name="20% - Accent3 2 6 3 2 2 4" xfId="5142"/>
    <cellStyle name="20% - Accent3 2 6 3 2 3" xfId="5143"/>
    <cellStyle name="20% - Accent3 2 6 3 2 3 2" xfId="5144"/>
    <cellStyle name="20% - Accent3 2 6 3 2 3 2 2" xfId="5145"/>
    <cellStyle name="20% - Accent3 2 6 3 2 3 2 3" xfId="50956"/>
    <cellStyle name="20% - Accent3 2 6 3 2 3 3" xfId="5146"/>
    <cellStyle name="20% - Accent3 2 6 3 2 3 4" xfId="5147"/>
    <cellStyle name="20% - Accent3 2 6 3 2 4" xfId="5148"/>
    <cellStyle name="20% - Accent3 2 6 3 2 4 2" xfId="5149"/>
    <cellStyle name="20% - Accent3 2 6 3 2 4 3" xfId="50957"/>
    <cellStyle name="20% - Accent3 2 6 3 2 5" xfId="5150"/>
    <cellStyle name="20% - Accent3 2 6 3 2 6" xfId="5151"/>
    <cellStyle name="20% - Accent3 2 6 3 3" xfId="5152"/>
    <cellStyle name="20% - Accent3 2 6 3 3 2" xfId="5153"/>
    <cellStyle name="20% - Accent3 2 6 3 3 2 2" xfId="5154"/>
    <cellStyle name="20% - Accent3 2 6 3 3 2 3" xfId="50958"/>
    <cellStyle name="20% - Accent3 2 6 3 3 3" xfId="5155"/>
    <cellStyle name="20% - Accent3 2 6 3 3 4" xfId="5156"/>
    <cellStyle name="20% - Accent3 2 6 3 4" xfId="5157"/>
    <cellStyle name="20% - Accent3 2 6 3 4 2" xfId="5158"/>
    <cellStyle name="20% - Accent3 2 6 3 4 2 2" xfId="5159"/>
    <cellStyle name="20% - Accent3 2 6 3 4 2 3" xfId="50959"/>
    <cellStyle name="20% - Accent3 2 6 3 4 3" xfId="5160"/>
    <cellStyle name="20% - Accent3 2 6 3 4 4" xfId="5161"/>
    <cellStyle name="20% - Accent3 2 6 3 5" xfId="5162"/>
    <cellStyle name="20% - Accent3 2 6 3 5 2" xfId="5163"/>
    <cellStyle name="20% - Accent3 2 6 3 5 3" xfId="50960"/>
    <cellStyle name="20% - Accent3 2 6 3 6" xfId="5164"/>
    <cellStyle name="20% - Accent3 2 6 3 7" xfId="5165"/>
    <cellStyle name="20% - Accent3 2 6 4" xfId="5166"/>
    <cellStyle name="20% - Accent3 2 6 4 2" xfId="5167"/>
    <cellStyle name="20% - Accent3 2 6 4 2 2" xfId="5168"/>
    <cellStyle name="20% - Accent3 2 6 4 2 2 2" xfId="5169"/>
    <cellStyle name="20% - Accent3 2 6 4 2 2 3" xfId="50961"/>
    <cellStyle name="20% - Accent3 2 6 4 2 3" xfId="5170"/>
    <cellStyle name="20% - Accent3 2 6 4 2 4" xfId="5171"/>
    <cellStyle name="20% - Accent3 2 6 4 3" xfId="5172"/>
    <cellStyle name="20% - Accent3 2 6 4 3 2" xfId="5173"/>
    <cellStyle name="20% - Accent3 2 6 4 3 2 2" xfId="5174"/>
    <cellStyle name="20% - Accent3 2 6 4 3 2 3" xfId="50962"/>
    <cellStyle name="20% - Accent3 2 6 4 3 3" xfId="5175"/>
    <cellStyle name="20% - Accent3 2 6 4 3 4" xfId="5176"/>
    <cellStyle name="20% - Accent3 2 6 4 4" xfId="5177"/>
    <cellStyle name="20% - Accent3 2 6 4 4 2" xfId="5178"/>
    <cellStyle name="20% - Accent3 2 6 4 4 3" xfId="50963"/>
    <cellStyle name="20% - Accent3 2 6 4 5" xfId="5179"/>
    <cellStyle name="20% - Accent3 2 6 4 6" xfId="5180"/>
    <cellStyle name="20% - Accent3 2 6 5" xfId="5181"/>
    <cellStyle name="20% - Accent3 2 6 5 2" xfId="5182"/>
    <cellStyle name="20% - Accent3 2 6 5 2 2" xfId="5183"/>
    <cellStyle name="20% - Accent3 2 6 5 2 2 2" xfId="5184"/>
    <cellStyle name="20% - Accent3 2 6 5 2 2 3" xfId="50964"/>
    <cellStyle name="20% - Accent3 2 6 5 2 3" xfId="5185"/>
    <cellStyle name="20% - Accent3 2 6 5 2 4" xfId="5186"/>
    <cellStyle name="20% - Accent3 2 6 5 3" xfId="5187"/>
    <cellStyle name="20% - Accent3 2 6 5 3 2" xfId="5188"/>
    <cellStyle name="20% - Accent3 2 6 5 3 3" xfId="50965"/>
    <cellStyle name="20% - Accent3 2 6 5 4" xfId="5189"/>
    <cellStyle name="20% - Accent3 2 6 5 5" xfId="5190"/>
    <cellStyle name="20% - Accent3 2 6 6" xfId="5191"/>
    <cellStyle name="20% - Accent3 2 6 6 2" xfId="5192"/>
    <cellStyle name="20% - Accent3 2 6 6 2 2" xfId="5193"/>
    <cellStyle name="20% - Accent3 2 6 6 2 3" xfId="50966"/>
    <cellStyle name="20% - Accent3 2 6 6 3" xfId="5194"/>
    <cellStyle name="20% - Accent3 2 6 6 4" xfId="5195"/>
    <cellStyle name="20% - Accent3 2 6 7" xfId="5196"/>
    <cellStyle name="20% - Accent3 2 6 7 2" xfId="5197"/>
    <cellStyle name="20% - Accent3 2 6 7 2 2" xfId="5198"/>
    <cellStyle name="20% - Accent3 2 6 7 2 3" xfId="50967"/>
    <cellStyle name="20% - Accent3 2 6 7 3" xfId="5199"/>
    <cellStyle name="20% - Accent3 2 6 7 4" xfId="5200"/>
    <cellStyle name="20% - Accent3 2 6 8" xfId="5201"/>
    <cellStyle name="20% - Accent3 2 6 8 2" xfId="5202"/>
    <cellStyle name="20% - Accent3 2 6 8 3" xfId="50968"/>
    <cellStyle name="20% - Accent3 2 6 9" xfId="5203"/>
    <cellStyle name="20% - Accent3 2 7" xfId="5204"/>
    <cellStyle name="20% - Accent3 2 7 2" xfId="5205"/>
    <cellStyle name="20% - Accent3 2 7 2 2" xfId="5206"/>
    <cellStyle name="20% - Accent3 2 7 2 2 2" xfId="5207"/>
    <cellStyle name="20% - Accent3 2 7 2 2 2 2" xfId="5208"/>
    <cellStyle name="20% - Accent3 2 7 2 2 2 2 2" xfId="5209"/>
    <cellStyle name="20% - Accent3 2 7 2 2 2 2 3" xfId="50969"/>
    <cellStyle name="20% - Accent3 2 7 2 2 2 3" xfId="5210"/>
    <cellStyle name="20% - Accent3 2 7 2 2 2 4" xfId="5211"/>
    <cellStyle name="20% - Accent3 2 7 2 2 3" xfId="5212"/>
    <cellStyle name="20% - Accent3 2 7 2 2 3 2" xfId="5213"/>
    <cellStyle name="20% - Accent3 2 7 2 2 3 2 2" xfId="5214"/>
    <cellStyle name="20% - Accent3 2 7 2 2 3 2 3" xfId="50970"/>
    <cellStyle name="20% - Accent3 2 7 2 2 3 3" xfId="5215"/>
    <cellStyle name="20% - Accent3 2 7 2 2 3 4" xfId="5216"/>
    <cellStyle name="20% - Accent3 2 7 2 2 4" xfId="5217"/>
    <cellStyle name="20% - Accent3 2 7 2 2 4 2" xfId="5218"/>
    <cellStyle name="20% - Accent3 2 7 2 2 4 3" xfId="50971"/>
    <cellStyle name="20% - Accent3 2 7 2 2 5" xfId="5219"/>
    <cellStyle name="20% - Accent3 2 7 2 2 6" xfId="5220"/>
    <cellStyle name="20% - Accent3 2 7 2 3" xfId="5221"/>
    <cellStyle name="20% - Accent3 2 7 2 3 2" xfId="5222"/>
    <cellStyle name="20% - Accent3 2 7 2 3 2 2" xfId="5223"/>
    <cellStyle name="20% - Accent3 2 7 2 3 2 3" xfId="50972"/>
    <cellStyle name="20% - Accent3 2 7 2 3 3" xfId="5224"/>
    <cellStyle name="20% - Accent3 2 7 2 3 4" xfId="5225"/>
    <cellStyle name="20% - Accent3 2 7 2 4" xfId="5226"/>
    <cellStyle name="20% - Accent3 2 7 2 4 2" xfId="5227"/>
    <cellStyle name="20% - Accent3 2 7 2 4 2 2" xfId="5228"/>
    <cellStyle name="20% - Accent3 2 7 2 4 2 3" xfId="50973"/>
    <cellStyle name="20% - Accent3 2 7 2 4 3" xfId="5229"/>
    <cellStyle name="20% - Accent3 2 7 2 4 4" xfId="5230"/>
    <cellStyle name="20% - Accent3 2 7 2 5" xfId="5231"/>
    <cellStyle name="20% - Accent3 2 7 2 5 2" xfId="5232"/>
    <cellStyle name="20% - Accent3 2 7 2 5 3" xfId="50974"/>
    <cellStyle name="20% - Accent3 2 7 2 6" xfId="5233"/>
    <cellStyle name="20% - Accent3 2 7 2 7" xfId="5234"/>
    <cellStyle name="20% - Accent3 2 7 3" xfId="5235"/>
    <cellStyle name="20% - Accent3 2 7 3 2" xfId="5236"/>
    <cellStyle name="20% - Accent3 2 7 3 2 2" xfId="5237"/>
    <cellStyle name="20% - Accent3 2 7 3 2 2 2" xfId="5238"/>
    <cellStyle name="20% - Accent3 2 7 3 2 2 3" xfId="50975"/>
    <cellStyle name="20% - Accent3 2 7 3 2 3" xfId="5239"/>
    <cellStyle name="20% - Accent3 2 7 3 2 4" xfId="5240"/>
    <cellStyle name="20% - Accent3 2 7 3 3" xfId="5241"/>
    <cellStyle name="20% - Accent3 2 7 3 3 2" xfId="5242"/>
    <cellStyle name="20% - Accent3 2 7 3 3 2 2" xfId="5243"/>
    <cellStyle name="20% - Accent3 2 7 3 3 2 3" xfId="50976"/>
    <cellStyle name="20% - Accent3 2 7 3 3 3" xfId="5244"/>
    <cellStyle name="20% - Accent3 2 7 3 3 4" xfId="5245"/>
    <cellStyle name="20% - Accent3 2 7 3 4" xfId="5246"/>
    <cellStyle name="20% - Accent3 2 7 3 4 2" xfId="5247"/>
    <cellStyle name="20% - Accent3 2 7 3 4 3" xfId="50977"/>
    <cellStyle name="20% - Accent3 2 7 3 5" xfId="5248"/>
    <cellStyle name="20% - Accent3 2 7 3 6" xfId="5249"/>
    <cellStyle name="20% - Accent3 2 7 4" xfId="5250"/>
    <cellStyle name="20% - Accent3 2 7 4 2" xfId="5251"/>
    <cellStyle name="20% - Accent3 2 7 4 2 2" xfId="5252"/>
    <cellStyle name="20% - Accent3 2 7 4 2 3" xfId="50978"/>
    <cellStyle name="20% - Accent3 2 7 4 3" xfId="5253"/>
    <cellStyle name="20% - Accent3 2 7 4 4" xfId="5254"/>
    <cellStyle name="20% - Accent3 2 7 5" xfId="5255"/>
    <cellStyle name="20% - Accent3 2 7 5 2" xfId="5256"/>
    <cellStyle name="20% - Accent3 2 7 5 2 2" xfId="5257"/>
    <cellStyle name="20% - Accent3 2 7 5 2 3" xfId="50979"/>
    <cellStyle name="20% - Accent3 2 7 5 3" xfId="5258"/>
    <cellStyle name="20% - Accent3 2 7 5 4" xfId="5259"/>
    <cellStyle name="20% - Accent3 2 7 6" xfId="5260"/>
    <cellStyle name="20% - Accent3 2 7 6 2" xfId="5261"/>
    <cellStyle name="20% - Accent3 2 7 6 3" xfId="50980"/>
    <cellStyle name="20% - Accent3 2 7 7" xfId="5262"/>
    <cellStyle name="20% - Accent3 2 7 8" xfId="5263"/>
    <cellStyle name="20% - Accent3 2 8" xfId="5264"/>
    <cellStyle name="20% - Accent3 2 8 2" xfId="5265"/>
    <cellStyle name="20% - Accent3 2 8 2 2" xfId="5266"/>
    <cellStyle name="20% - Accent3 2 8 2 2 2" xfId="5267"/>
    <cellStyle name="20% - Accent3 2 8 2 2 2 2" xfId="5268"/>
    <cellStyle name="20% - Accent3 2 8 2 2 2 3" xfId="50981"/>
    <cellStyle name="20% - Accent3 2 8 2 2 3" xfId="5269"/>
    <cellStyle name="20% - Accent3 2 8 2 2 4" xfId="5270"/>
    <cellStyle name="20% - Accent3 2 8 2 3" xfId="5271"/>
    <cellStyle name="20% - Accent3 2 8 2 3 2" xfId="5272"/>
    <cellStyle name="20% - Accent3 2 8 2 3 2 2" xfId="5273"/>
    <cellStyle name="20% - Accent3 2 8 2 3 2 3" xfId="50982"/>
    <cellStyle name="20% - Accent3 2 8 2 3 3" xfId="5274"/>
    <cellStyle name="20% - Accent3 2 8 2 3 4" xfId="5275"/>
    <cellStyle name="20% - Accent3 2 8 2 4" xfId="5276"/>
    <cellStyle name="20% - Accent3 2 8 2 4 2" xfId="5277"/>
    <cellStyle name="20% - Accent3 2 8 2 4 3" xfId="50983"/>
    <cellStyle name="20% - Accent3 2 8 2 5" xfId="5278"/>
    <cellStyle name="20% - Accent3 2 8 2 6" xfId="5279"/>
    <cellStyle name="20% - Accent3 2 8 3" xfId="5280"/>
    <cellStyle name="20% - Accent3 2 8 3 2" xfId="5281"/>
    <cellStyle name="20% - Accent3 2 8 3 2 2" xfId="5282"/>
    <cellStyle name="20% - Accent3 2 8 3 2 3" xfId="50984"/>
    <cellStyle name="20% - Accent3 2 8 3 3" xfId="5283"/>
    <cellStyle name="20% - Accent3 2 8 3 4" xfId="5284"/>
    <cellStyle name="20% - Accent3 2 8 4" xfId="5285"/>
    <cellStyle name="20% - Accent3 2 8 4 2" xfId="5286"/>
    <cellStyle name="20% - Accent3 2 8 4 2 2" xfId="5287"/>
    <cellStyle name="20% - Accent3 2 8 4 2 3" xfId="50985"/>
    <cellStyle name="20% - Accent3 2 8 4 3" xfId="5288"/>
    <cellStyle name="20% - Accent3 2 8 4 4" xfId="5289"/>
    <cellStyle name="20% - Accent3 2 8 5" xfId="5290"/>
    <cellStyle name="20% - Accent3 2 8 5 2" xfId="5291"/>
    <cellStyle name="20% - Accent3 2 8 5 3" xfId="50986"/>
    <cellStyle name="20% - Accent3 2 8 6" xfId="5292"/>
    <cellStyle name="20% - Accent3 2 8 7" xfId="5293"/>
    <cellStyle name="20% - Accent3 2 9" xfId="5294"/>
    <cellStyle name="20% - Accent3 2 9 2" xfId="5295"/>
    <cellStyle name="20% - Accent3 2 9 2 2" xfId="5296"/>
    <cellStyle name="20% - Accent3 2 9 2 2 2" xfId="5297"/>
    <cellStyle name="20% - Accent3 2 9 2 2 3" xfId="50987"/>
    <cellStyle name="20% - Accent3 2 9 2 3" xfId="5298"/>
    <cellStyle name="20% - Accent3 2 9 2 4" xfId="5299"/>
    <cellStyle name="20% - Accent3 2 9 3" xfId="5300"/>
    <cellStyle name="20% - Accent3 2 9 3 2" xfId="5301"/>
    <cellStyle name="20% - Accent3 2 9 3 2 2" xfId="5302"/>
    <cellStyle name="20% - Accent3 2 9 3 2 3" xfId="50988"/>
    <cellStyle name="20% - Accent3 2 9 3 3" xfId="5303"/>
    <cellStyle name="20% - Accent3 2 9 3 4" xfId="5304"/>
    <cellStyle name="20% - Accent3 2 9 4" xfId="5305"/>
    <cellStyle name="20% - Accent3 2 9 4 2" xfId="5306"/>
    <cellStyle name="20% - Accent3 2 9 4 3" xfId="50989"/>
    <cellStyle name="20% - Accent3 2 9 5" xfId="5307"/>
    <cellStyle name="20% - Accent3 2 9 6" xfId="5308"/>
    <cellStyle name="20% - Accent3 3" xfId="5309"/>
    <cellStyle name="20% - Accent3 3 10" xfId="5310"/>
    <cellStyle name="20% - Accent3 3 11" xfId="5311"/>
    <cellStyle name="20% - Accent3 3 12" xfId="60171"/>
    <cellStyle name="20% - Accent3 3 2" xfId="5312"/>
    <cellStyle name="20% - Accent3 3 2 10" xfId="5313"/>
    <cellStyle name="20% - Accent3 3 2 11" xfId="60354"/>
    <cellStyle name="20% - Accent3 3 2 2" xfId="5314"/>
    <cellStyle name="20% - Accent3 3 2 2 2" xfId="5315"/>
    <cellStyle name="20% - Accent3 3 2 2 2 2" xfId="5316"/>
    <cellStyle name="20% - Accent3 3 2 2 2 2 2" xfId="5317"/>
    <cellStyle name="20% - Accent3 3 2 2 2 2 2 2" xfId="5318"/>
    <cellStyle name="20% - Accent3 3 2 2 2 2 2 2 2" xfId="5319"/>
    <cellStyle name="20% - Accent3 3 2 2 2 2 2 2 3" xfId="50990"/>
    <cellStyle name="20% - Accent3 3 2 2 2 2 2 3" xfId="5320"/>
    <cellStyle name="20% - Accent3 3 2 2 2 2 2 4" xfId="5321"/>
    <cellStyle name="20% - Accent3 3 2 2 2 2 3" xfId="5322"/>
    <cellStyle name="20% - Accent3 3 2 2 2 2 3 2" xfId="5323"/>
    <cellStyle name="20% - Accent3 3 2 2 2 2 3 2 2" xfId="5324"/>
    <cellStyle name="20% - Accent3 3 2 2 2 2 3 2 3" xfId="50991"/>
    <cellStyle name="20% - Accent3 3 2 2 2 2 3 3" xfId="5325"/>
    <cellStyle name="20% - Accent3 3 2 2 2 2 3 4" xfId="5326"/>
    <cellStyle name="20% - Accent3 3 2 2 2 2 4" xfId="5327"/>
    <cellStyle name="20% - Accent3 3 2 2 2 2 4 2" xfId="5328"/>
    <cellStyle name="20% - Accent3 3 2 2 2 2 4 3" xfId="50992"/>
    <cellStyle name="20% - Accent3 3 2 2 2 2 5" xfId="5329"/>
    <cellStyle name="20% - Accent3 3 2 2 2 2 6" xfId="5330"/>
    <cellStyle name="20% - Accent3 3 2 2 2 3" xfId="5331"/>
    <cellStyle name="20% - Accent3 3 2 2 2 3 2" xfId="5332"/>
    <cellStyle name="20% - Accent3 3 2 2 2 3 2 2" xfId="5333"/>
    <cellStyle name="20% - Accent3 3 2 2 2 3 2 3" xfId="50993"/>
    <cellStyle name="20% - Accent3 3 2 2 2 3 3" xfId="5334"/>
    <cellStyle name="20% - Accent3 3 2 2 2 3 4" xfId="5335"/>
    <cellStyle name="20% - Accent3 3 2 2 2 4" xfId="5336"/>
    <cellStyle name="20% - Accent3 3 2 2 2 4 2" xfId="5337"/>
    <cellStyle name="20% - Accent3 3 2 2 2 4 2 2" xfId="5338"/>
    <cellStyle name="20% - Accent3 3 2 2 2 4 2 3" xfId="50994"/>
    <cellStyle name="20% - Accent3 3 2 2 2 4 3" xfId="5339"/>
    <cellStyle name="20% - Accent3 3 2 2 2 4 4" xfId="5340"/>
    <cellStyle name="20% - Accent3 3 2 2 2 5" xfId="5341"/>
    <cellStyle name="20% - Accent3 3 2 2 2 5 2" xfId="5342"/>
    <cellStyle name="20% - Accent3 3 2 2 2 5 3" xfId="50995"/>
    <cellStyle name="20% - Accent3 3 2 2 2 6" xfId="5343"/>
    <cellStyle name="20% - Accent3 3 2 2 2 7" xfId="5344"/>
    <cellStyle name="20% - Accent3 3 2 2 3" xfId="5345"/>
    <cellStyle name="20% - Accent3 3 2 2 3 2" xfId="5346"/>
    <cellStyle name="20% - Accent3 3 2 2 3 2 2" xfId="5347"/>
    <cellStyle name="20% - Accent3 3 2 2 3 2 2 2" xfId="5348"/>
    <cellStyle name="20% - Accent3 3 2 2 3 2 2 3" xfId="50996"/>
    <cellStyle name="20% - Accent3 3 2 2 3 2 3" xfId="5349"/>
    <cellStyle name="20% - Accent3 3 2 2 3 2 4" xfId="5350"/>
    <cellStyle name="20% - Accent3 3 2 2 3 3" xfId="5351"/>
    <cellStyle name="20% - Accent3 3 2 2 3 3 2" xfId="5352"/>
    <cellStyle name="20% - Accent3 3 2 2 3 3 2 2" xfId="5353"/>
    <cellStyle name="20% - Accent3 3 2 2 3 3 2 3" xfId="50997"/>
    <cellStyle name="20% - Accent3 3 2 2 3 3 3" xfId="5354"/>
    <cellStyle name="20% - Accent3 3 2 2 3 3 4" xfId="5355"/>
    <cellStyle name="20% - Accent3 3 2 2 3 4" xfId="5356"/>
    <cellStyle name="20% - Accent3 3 2 2 3 4 2" xfId="5357"/>
    <cellStyle name="20% - Accent3 3 2 2 3 4 3" xfId="50998"/>
    <cellStyle name="20% - Accent3 3 2 2 3 5" xfId="5358"/>
    <cellStyle name="20% - Accent3 3 2 2 3 6" xfId="5359"/>
    <cellStyle name="20% - Accent3 3 2 2 4" xfId="5360"/>
    <cellStyle name="20% - Accent3 3 2 2 4 2" xfId="5361"/>
    <cellStyle name="20% - Accent3 3 2 2 4 2 2" xfId="5362"/>
    <cellStyle name="20% - Accent3 3 2 2 4 2 3" xfId="50999"/>
    <cellStyle name="20% - Accent3 3 2 2 4 3" xfId="5363"/>
    <cellStyle name="20% - Accent3 3 2 2 4 4" xfId="5364"/>
    <cellStyle name="20% - Accent3 3 2 2 5" xfId="5365"/>
    <cellStyle name="20% - Accent3 3 2 2 5 2" xfId="5366"/>
    <cellStyle name="20% - Accent3 3 2 2 5 2 2" xfId="5367"/>
    <cellStyle name="20% - Accent3 3 2 2 5 2 3" xfId="51000"/>
    <cellStyle name="20% - Accent3 3 2 2 5 3" xfId="5368"/>
    <cellStyle name="20% - Accent3 3 2 2 5 4" xfId="5369"/>
    <cellStyle name="20% - Accent3 3 2 2 6" xfId="5370"/>
    <cellStyle name="20% - Accent3 3 2 2 6 2" xfId="5371"/>
    <cellStyle name="20% - Accent3 3 2 2 6 3" xfId="51001"/>
    <cellStyle name="20% - Accent3 3 2 2 7" xfId="5372"/>
    <cellStyle name="20% - Accent3 3 2 2 8" xfId="5373"/>
    <cellStyle name="20% - Accent3 3 2 2 9" xfId="60722"/>
    <cellStyle name="20% - Accent3 3 2 3" xfId="5374"/>
    <cellStyle name="20% - Accent3 3 2 3 2" xfId="5375"/>
    <cellStyle name="20% - Accent3 3 2 3 2 2" xfId="5376"/>
    <cellStyle name="20% - Accent3 3 2 3 2 2 2" xfId="5377"/>
    <cellStyle name="20% - Accent3 3 2 3 2 2 2 2" xfId="5378"/>
    <cellStyle name="20% - Accent3 3 2 3 2 2 2 3" xfId="51002"/>
    <cellStyle name="20% - Accent3 3 2 3 2 2 3" xfId="5379"/>
    <cellStyle name="20% - Accent3 3 2 3 2 2 4" xfId="5380"/>
    <cellStyle name="20% - Accent3 3 2 3 2 3" xfId="5381"/>
    <cellStyle name="20% - Accent3 3 2 3 2 3 2" xfId="5382"/>
    <cellStyle name="20% - Accent3 3 2 3 2 3 2 2" xfId="5383"/>
    <cellStyle name="20% - Accent3 3 2 3 2 3 2 3" xfId="51003"/>
    <cellStyle name="20% - Accent3 3 2 3 2 3 3" xfId="5384"/>
    <cellStyle name="20% - Accent3 3 2 3 2 3 4" xfId="5385"/>
    <cellStyle name="20% - Accent3 3 2 3 2 4" xfId="5386"/>
    <cellStyle name="20% - Accent3 3 2 3 2 4 2" xfId="5387"/>
    <cellStyle name="20% - Accent3 3 2 3 2 4 3" xfId="51004"/>
    <cellStyle name="20% - Accent3 3 2 3 2 5" xfId="5388"/>
    <cellStyle name="20% - Accent3 3 2 3 2 6" xfId="5389"/>
    <cellStyle name="20% - Accent3 3 2 3 3" xfId="5390"/>
    <cellStyle name="20% - Accent3 3 2 3 3 2" xfId="5391"/>
    <cellStyle name="20% - Accent3 3 2 3 3 2 2" xfId="5392"/>
    <cellStyle name="20% - Accent3 3 2 3 3 2 3" xfId="51005"/>
    <cellStyle name="20% - Accent3 3 2 3 3 3" xfId="5393"/>
    <cellStyle name="20% - Accent3 3 2 3 3 4" xfId="5394"/>
    <cellStyle name="20% - Accent3 3 2 3 4" xfId="5395"/>
    <cellStyle name="20% - Accent3 3 2 3 4 2" xfId="5396"/>
    <cellStyle name="20% - Accent3 3 2 3 4 2 2" xfId="5397"/>
    <cellStyle name="20% - Accent3 3 2 3 4 2 3" xfId="51006"/>
    <cellStyle name="20% - Accent3 3 2 3 4 3" xfId="5398"/>
    <cellStyle name="20% - Accent3 3 2 3 4 4" xfId="5399"/>
    <cellStyle name="20% - Accent3 3 2 3 5" xfId="5400"/>
    <cellStyle name="20% - Accent3 3 2 3 5 2" xfId="5401"/>
    <cellStyle name="20% - Accent3 3 2 3 5 3" xfId="51007"/>
    <cellStyle name="20% - Accent3 3 2 3 6" xfId="5402"/>
    <cellStyle name="20% - Accent3 3 2 3 7" xfId="5403"/>
    <cellStyle name="20% - Accent3 3 2 4" xfId="5404"/>
    <cellStyle name="20% - Accent3 3 2 4 2" xfId="5405"/>
    <cellStyle name="20% - Accent3 3 2 4 2 2" xfId="5406"/>
    <cellStyle name="20% - Accent3 3 2 4 2 2 2" xfId="5407"/>
    <cellStyle name="20% - Accent3 3 2 4 2 2 3" xfId="51008"/>
    <cellStyle name="20% - Accent3 3 2 4 2 3" xfId="5408"/>
    <cellStyle name="20% - Accent3 3 2 4 2 4" xfId="5409"/>
    <cellStyle name="20% - Accent3 3 2 4 3" xfId="5410"/>
    <cellStyle name="20% - Accent3 3 2 4 3 2" xfId="5411"/>
    <cellStyle name="20% - Accent3 3 2 4 3 2 2" xfId="5412"/>
    <cellStyle name="20% - Accent3 3 2 4 3 2 3" xfId="51009"/>
    <cellStyle name="20% - Accent3 3 2 4 3 3" xfId="5413"/>
    <cellStyle name="20% - Accent3 3 2 4 3 4" xfId="5414"/>
    <cellStyle name="20% - Accent3 3 2 4 4" xfId="5415"/>
    <cellStyle name="20% - Accent3 3 2 4 4 2" xfId="5416"/>
    <cellStyle name="20% - Accent3 3 2 4 4 3" xfId="51010"/>
    <cellStyle name="20% - Accent3 3 2 4 5" xfId="5417"/>
    <cellStyle name="20% - Accent3 3 2 4 6" xfId="5418"/>
    <cellStyle name="20% - Accent3 3 2 5" xfId="5419"/>
    <cellStyle name="20% - Accent3 3 2 5 2" xfId="5420"/>
    <cellStyle name="20% - Accent3 3 2 5 2 2" xfId="5421"/>
    <cellStyle name="20% - Accent3 3 2 5 2 2 2" xfId="5422"/>
    <cellStyle name="20% - Accent3 3 2 5 2 2 3" xfId="51011"/>
    <cellStyle name="20% - Accent3 3 2 5 2 3" xfId="5423"/>
    <cellStyle name="20% - Accent3 3 2 5 2 4" xfId="5424"/>
    <cellStyle name="20% - Accent3 3 2 5 3" xfId="5425"/>
    <cellStyle name="20% - Accent3 3 2 5 3 2" xfId="5426"/>
    <cellStyle name="20% - Accent3 3 2 5 3 3" xfId="51012"/>
    <cellStyle name="20% - Accent3 3 2 5 4" xfId="5427"/>
    <cellStyle name="20% - Accent3 3 2 5 5" xfId="5428"/>
    <cellStyle name="20% - Accent3 3 2 6" xfId="5429"/>
    <cellStyle name="20% - Accent3 3 2 6 2" xfId="5430"/>
    <cellStyle name="20% - Accent3 3 2 6 2 2" xfId="5431"/>
    <cellStyle name="20% - Accent3 3 2 6 2 3" xfId="51013"/>
    <cellStyle name="20% - Accent3 3 2 6 3" xfId="5432"/>
    <cellStyle name="20% - Accent3 3 2 6 4" xfId="5433"/>
    <cellStyle name="20% - Accent3 3 2 7" xfId="5434"/>
    <cellStyle name="20% - Accent3 3 2 7 2" xfId="5435"/>
    <cellStyle name="20% - Accent3 3 2 7 2 2" xfId="5436"/>
    <cellStyle name="20% - Accent3 3 2 7 2 3" xfId="51014"/>
    <cellStyle name="20% - Accent3 3 2 7 3" xfId="5437"/>
    <cellStyle name="20% - Accent3 3 2 7 4" xfId="5438"/>
    <cellStyle name="20% - Accent3 3 2 8" xfId="5439"/>
    <cellStyle name="20% - Accent3 3 2 8 2" xfId="5440"/>
    <cellStyle name="20% - Accent3 3 2 8 3" xfId="51015"/>
    <cellStyle name="20% - Accent3 3 2 9" xfId="5441"/>
    <cellStyle name="20% - Accent3 3 3" xfId="5442"/>
    <cellStyle name="20% - Accent3 3 3 10" xfId="60539"/>
    <cellStyle name="20% - Accent3 3 3 2" xfId="5443"/>
    <cellStyle name="20% - Accent3 3 3 2 2" xfId="5444"/>
    <cellStyle name="20% - Accent3 3 3 2 2 2" xfId="5445"/>
    <cellStyle name="20% - Accent3 3 3 2 2 2 2" xfId="5446"/>
    <cellStyle name="20% - Accent3 3 3 2 2 2 2 2" xfId="5447"/>
    <cellStyle name="20% - Accent3 3 3 2 2 2 2 3" xfId="51016"/>
    <cellStyle name="20% - Accent3 3 3 2 2 2 3" xfId="5448"/>
    <cellStyle name="20% - Accent3 3 3 2 2 2 4" xfId="5449"/>
    <cellStyle name="20% - Accent3 3 3 2 2 3" xfId="5450"/>
    <cellStyle name="20% - Accent3 3 3 2 2 3 2" xfId="5451"/>
    <cellStyle name="20% - Accent3 3 3 2 2 3 2 2" xfId="5452"/>
    <cellStyle name="20% - Accent3 3 3 2 2 3 2 3" xfId="51017"/>
    <cellStyle name="20% - Accent3 3 3 2 2 3 3" xfId="5453"/>
    <cellStyle name="20% - Accent3 3 3 2 2 3 4" xfId="5454"/>
    <cellStyle name="20% - Accent3 3 3 2 2 4" xfId="5455"/>
    <cellStyle name="20% - Accent3 3 3 2 2 4 2" xfId="5456"/>
    <cellStyle name="20% - Accent3 3 3 2 2 4 3" xfId="51018"/>
    <cellStyle name="20% - Accent3 3 3 2 2 5" xfId="5457"/>
    <cellStyle name="20% - Accent3 3 3 2 2 6" xfId="5458"/>
    <cellStyle name="20% - Accent3 3 3 2 3" xfId="5459"/>
    <cellStyle name="20% - Accent3 3 3 2 3 2" xfId="5460"/>
    <cellStyle name="20% - Accent3 3 3 2 3 2 2" xfId="5461"/>
    <cellStyle name="20% - Accent3 3 3 2 3 2 3" xfId="51019"/>
    <cellStyle name="20% - Accent3 3 3 2 3 3" xfId="5462"/>
    <cellStyle name="20% - Accent3 3 3 2 3 4" xfId="5463"/>
    <cellStyle name="20% - Accent3 3 3 2 4" xfId="5464"/>
    <cellStyle name="20% - Accent3 3 3 2 4 2" xfId="5465"/>
    <cellStyle name="20% - Accent3 3 3 2 4 2 2" xfId="5466"/>
    <cellStyle name="20% - Accent3 3 3 2 4 2 3" xfId="51020"/>
    <cellStyle name="20% - Accent3 3 3 2 4 3" xfId="5467"/>
    <cellStyle name="20% - Accent3 3 3 2 4 4" xfId="5468"/>
    <cellStyle name="20% - Accent3 3 3 2 5" xfId="5469"/>
    <cellStyle name="20% - Accent3 3 3 2 5 2" xfId="5470"/>
    <cellStyle name="20% - Accent3 3 3 2 5 3" xfId="51021"/>
    <cellStyle name="20% - Accent3 3 3 2 6" xfId="5471"/>
    <cellStyle name="20% - Accent3 3 3 2 7" xfId="5472"/>
    <cellStyle name="20% - Accent3 3 3 3" xfId="5473"/>
    <cellStyle name="20% - Accent3 3 3 3 2" xfId="5474"/>
    <cellStyle name="20% - Accent3 3 3 3 2 2" xfId="5475"/>
    <cellStyle name="20% - Accent3 3 3 3 2 2 2" xfId="5476"/>
    <cellStyle name="20% - Accent3 3 3 3 2 2 3" xfId="51022"/>
    <cellStyle name="20% - Accent3 3 3 3 2 3" xfId="5477"/>
    <cellStyle name="20% - Accent3 3 3 3 2 4" xfId="5478"/>
    <cellStyle name="20% - Accent3 3 3 3 3" xfId="5479"/>
    <cellStyle name="20% - Accent3 3 3 3 3 2" xfId="5480"/>
    <cellStyle name="20% - Accent3 3 3 3 3 2 2" xfId="5481"/>
    <cellStyle name="20% - Accent3 3 3 3 3 2 3" xfId="51023"/>
    <cellStyle name="20% - Accent3 3 3 3 3 3" xfId="5482"/>
    <cellStyle name="20% - Accent3 3 3 3 3 4" xfId="5483"/>
    <cellStyle name="20% - Accent3 3 3 3 4" xfId="5484"/>
    <cellStyle name="20% - Accent3 3 3 3 4 2" xfId="5485"/>
    <cellStyle name="20% - Accent3 3 3 3 4 3" xfId="51024"/>
    <cellStyle name="20% - Accent3 3 3 3 5" xfId="5486"/>
    <cellStyle name="20% - Accent3 3 3 3 6" xfId="5487"/>
    <cellStyle name="20% - Accent3 3 3 4" xfId="5488"/>
    <cellStyle name="20% - Accent3 3 3 4 2" xfId="5489"/>
    <cellStyle name="20% - Accent3 3 3 4 2 2" xfId="5490"/>
    <cellStyle name="20% - Accent3 3 3 4 2 2 2" xfId="5491"/>
    <cellStyle name="20% - Accent3 3 3 4 2 2 3" xfId="51025"/>
    <cellStyle name="20% - Accent3 3 3 4 2 3" xfId="5492"/>
    <cellStyle name="20% - Accent3 3 3 4 2 4" xfId="5493"/>
    <cellStyle name="20% - Accent3 3 3 4 3" xfId="5494"/>
    <cellStyle name="20% - Accent3 3 3 4 3 2" xfId="5495"/>
    <cellStyle name="20% - Accent3 3 3 4 3 3" xfId="51026"/>
    <cellStyle name="20% - Accent3 3 3 4 4" xfId="5496"/>
    <cellStyle name="20% - Accent3 3 3 4 5" xfId="5497"/>
    <cellStyle name="20% - Accent3 3 3 5" xfId="5498"/>
    <cellStyle name="20% - Accent3 3 3 5 2" xfId="5499"/>
    <cellStyle name="20% - Accent3 3 3 5 2 2" xfId="5500"/>
    <cellStyle name="20% - Accent3 3 3 5 2 3" xfId="51027"/>
    <cellStyle name="20% - Accent3 3 3 5 3" xfId="5501"/>
    <cellStyle name="20% - Accent3 3 3 5 4" xfId="5502"/>
    <cellStyle name="20% - Accent3 3 3 6" xfId="5503"/>
    <cellStyle name="20% - Accent3 3 3 6 2" xfId="5504"/>
    <cellStyle name="20% - Accent3 3 3 6 2 2" xfId="5505"/>
    <cellStyle name="20% - Accent3 3 3 6 2 3" xfId="51028"/>
    <cellStyle name="20% - Accent3 3 3 6 3" xfId="5506"/>
    <cellStyle name="20% - Accent3 3 3 6 4" xfId="5507"/>
    <cellStyle name="20% - Accent3 3 3 7" xfId="5508"/>
    <cellStyle name="20% - Accent3 3 3 7 2" xfId="5509"/>
    <cellStyle name="20% - Accent3 3 3 7 3" xfId="51029"/>
    <cellStyle name="20% - Accent3 3 3 8" xfId="5510"/>
    <cellStyle name="20% - Accent3 3 3 9" xfId="5511"/>
    <cellStyle name="20% - Accent3 3 4" xfId="5512"/>
    <cellStyle name="20% - Accent3 3 4 2" xfId="5513"/>
    <cellStyle name="20% - Accent3 3 4 2 2" xfId="5514"/>
    <cellStyle name="20% - Accent3 3 4 2 2 2" xfId="5515"/>
    <cellStyle name="20% - Accent3 3 4 2 2 2 2" xfId="5516"/>
    <cellStyle name="20% - Accent3 3 4 2 2 2 3" xfId="51030"/>
    <cellStyle name="20% - Accent3 3 4 2 2 3" xfId="5517"/>
    <cellStyle name="20% - Accent3 3 4 2 2 4" xfId="5518"/>
    <cellStyle name="20% - Accent3 3 4 2 3" xfId="5519"/>
    <cellStyle name="20% - Accent3 3 4 2 3 2" xfId="5520"/>
    <cellStyle name="20% - Accent3 3 4 2 3 2 2" xfId="5521"/>
    <cellStyle name="20% - Accent3 3 4 2 3 2 3" xfId="51031"/>
    <cellStyle name="20% - Accent3 3 4 2 3 3" xfId="5522"/>
    <cellStyle name="20% - Accent3 3 4 2 3 4" xfId="5523"/>
    <cellStyle name="20% - Accent3 3 4 2 4" xfId="5524"/>
    <cellStyle name="20% - Accent3 3 4 2 4 2" xfId="5525"/>
    <cellStyle name="20% - Accent3 3 4 2 4 3" xfId="51032"/>
    <cellStyle name="20% - Accent3 3 4 2 5" xfId="5526"/>
    <cellStyle name="20% - Accent3 3 4 2 6" xfId="5527"/>
    <cellStyle name="20% - Accent3 3 4 3" xfId="5528"/>
    <cellStyle name="20% - Accent3 3 4 3 2" xfId="5529"/>
    <cellStyle name="20% - Accent3 3 4 3 2 2" xfId="5530"/>
    <cellStyle name="20% - Accent3 3 4 3 2 3" xfId="51033"/>
    <cellStyle name="20% - Accent3 3 4 3 3" xfId="5531"/>
    <cellStyle name="20% - Accent3 3 4 3 4" xfId="5532"/>
    <cellStyle name="20% - Accent3 3 4 4" xfId="5533"/>
    <cellStyle name="20% - Accent3 3 4 4 2" xfId="5534"/>
    <cellStyle name="20% - Accent3 3 4 4 2 2" xfId="5535"/>
    <cellStyle name="20% - Accent3 3 4 4 2 3" xfId="51034"/>
    <cellStyle name="20% - Accent3 3 4 4 3" xfId="5536"/>
    <cellStyle name="20% - Accent3 3 4 4 4" xfId="5537"/>
    <cellStyle name="20% - Accent3 3 4 5" xfId="5538"/>
    <cellStyle name="20% - Accent3 3 4 5 2" xfId="5539"/>
    <cellStyle name="20% - Accent3 3 4 5 3" xfId="51035"/>
    <cellStyle name="20% - Accent3 3 4 6" xfId="5540"/>
    <cellStyle name="20% - Accent3 3 4 7" xfId="5541"/>
    <cellStyle name="20% - Accent3 3 5" xfId="5542"/>
    <cellStyle name="20% - Accent3 3 5 2" xfId="5543"/>
    <cellStyle name="20% - Accent3 3 5 2 2" xfId="5544"/>
    <cellStyle name="20% - Accent3 3 5 2 2 2" xfId="5545"/>
    <cellStyle name="20% - Accent3 3 5 2 2 3" xfId="51036"/>
    <cellStyle name="20% - Accent3 3 5 2 3" xfId="5546"/>
    <cellStyle name="20% - Accent3 3 5 2 4" xfId="5547"/>
    <cellStyle name="20% - Accent3 3 5 3" xfId="5548"/>
    <cellStyle name="20% - Accent3 3 5 3 2" xfId="5549"/>
    <cellStyle name="20% - Accent3 3 5 3 2 2" xfId="5550"/>
    <cellStyle name="20% - Accent3 3 5 3 2 3" xfId="51037"/>
    <cellStyle name="20% - Accent3 3 5 3 3" xfId="5551"/>
    <cellStyle name="20% - Accent3 3 5 3 4" xfId="5552"/>
    <cellStyle name="20% - Accent3 3 5 4" xfId="5553"/>
    <cellStyle name="20% - Accent3 3 5 4 2" xfId="5554"/>
    <cellStyle name="20% - Accent3 3 5 4 3" xfId="51038"/>
    <cellStyle name="20% - Accent3 3 5 5" xfId="5555"/>
    <cellStyle name="20% - Accent3 3 5 6" xfId="5556"/>
    <cellStyle name="20% - Accent3 3 6" xfId="5557"/>
    <cellStyle name="20% - Accent3 3 6 2" xfId="5558"/>
    <cellStyle name="20% - Accent3 3 6 2 2" xfId="5559"/>
    <cellStyle name="20% - Accent3 3 6 2 2 2" xfId="5560"/>
    <cellStyle name="20% - Accent3 3 6 2 2 3" xfId="51039"/>
    <cellStyle name="20% - Accent3 3 6 2 3" xfId="5561"/>
    <cellStyle name="20% - Accent3 3 6 2 4" xfId="5562"/>
    <cellStyle name="20% - Accent3 3 6 3" xfId="5563"/>
    <cellStyle name="20% - Accent3 3 6 3 2" xfId="5564"/>
    <cellStyle name="20% - Accent3 3 6 3 3" xfId="51040"/>
    <cellStyle name="20% - Accent3 3 6 4" xfId="5565"/>
    <cellStyle name="20% - Accent3 3 6 5" xfId="5566"/>
    <cellStyle name="20% - Accent3 3 7" xfId="5567"/>
    <cellStyle name="20% - Accent3 3 7 2" xfId="5568"/>
    <cellStyle name="20% - Accent3 3 7 2 2" xfId="5569"/>
    <cellStyle name="20% - Accent3 3 7 2 3" xfId="51041"/>
    <cellStyle name="20% - Accent3 3 7 3" xfId="5570"/>
    <cellStyle name="20% - Accent3 3 7 4" xfId="5571"/>
    <cellStyle name="20% - Accent3 3 8" xfId="5572"/>
    <cellStyle name="20% - Accent3 3 8 2" xfId="5573"/>
    <cellStyle name="20% - Accent3 3 8 2 2" xfId="5574"/>
    <cellStyle name="20% - Accent3 3 8 2 3" xfId="51042"/>
    <cellStyle name="20% - Accent3 3 8 3" xfId="5575"/>
    <cellStyle name="20% - Accent3 3 8 4" xfId="5576"/>
    <cellStyle name="20% - Accent3 3 9" xfId="5577"/>
    <cellStyle name="20% - Accent3 3 9 2" xfId="5578"/>
    <cellStyle name="20% - Accent3 3 9 3" xfId="51043"/>
    <cellStyle name="20% - Accent3 4" xfId="5579"/>
    <cellStyle name="20% - Accent3 4 10" xfId="5580"/>
    <cellStyle name="20% - Accent3 4 11" xfId="5581"/>
    <cellStyle name="20% - Accent3 4 12" xfId="60185"/>
    <cellStyle name="20% - Accent3 4 2" xfId="5582"/>
    <cellStyle name="20% - Accent3 4 2 10" xfId="5583"/>
    <cellStyle name="20% - Accent3 4 2 11" xfId="60368"/>
    <cellStyle name="20% - Accent3 4 2 2" xfId="5584"/>
    <cellStyle name="20% - Accent3 4 2 2 2" xfId="5585"/>
    <cellStyle name="20% - Accent3 4 2 2 2 2" xfId="5586"/>
    <cellStyle name="20% - Accent3 4 2 2 2 2 2" xfId="5587"/>
    <cellStyle name="20% - Accent3 4 2 2 2 2 2 2" xfId="5588"/>
    <cellStyle name="20% - Accent3 4 2 2 2 2 2 2 2" xfId="5589"/>
    <cellStyle name="20% - Accent3 4 2 2 2 2 2 2 3" xfId="51044"/>
    <cellStyle name="20% - Accent3 4 2 2 2 2 2 3" xfId="5590"/>
    <cellStyle name="20% - Accent3 4 2 2 2 2 2 4" xfId="5591"/>
    <cellStyle name="20% - Accent3 4 2 2 2 2 3" xfId="5592"/>
    <cellStyle name="20% - Accent3 4 2 2 2 2 3 2" xfId="5593"/>
    <cellStyle name="20% - Accent3 4 2 2 2 2 3 2 2" xfId="5594"/>
    <cellStyle name="20% - Accent3 4 2 2 2 2 3 2 3" xfId="51045"/>
    <cellStyle name="20% - Accent3 4 2 2 2 2 3 3" xfId="5595"/>
    <cellStyle name="20% - Accent3 4 2 2 2 2 3 4" xfId="5596"/>
    <cellStyle name="20% - Accent3 4 2 2 2 2 4" xfId="5597"/>
    <cellStyle name="20% - Accent3 4 2 2 2 2 4 2" xfId="5598"/>
    <cellStyle name="20% - Accent3 4 2 2 2 2 4 3" xfId="51046"/>
    <cellStyle name="20% - Accent3 4 2 2 2 2 5" xfId="5599"/>
    <cellStyle name="20% - Accent3 4 2 2 2 2 6" xfId="5600"/>
    <cellStyle name="20% - Accent3 4 2 2 2 3" xfId="5601"/>
    <cellStyle name="20% - Accent3 4 2 2 2 3 2" xfId="5602"/>
    <cellStyle name="20% - Accent3 4 2 2 2 3 2 2" xfId="5603"/>
    <cellStyle name="20% - Accent3 4 2 2 2 3 2 3" xfId="51047"/>
    <cellStyle name="20% - Accent3 4 2 2 2 3 3" xfId="5604"/>
    <cellStyle name="20% - Accent3 4 2 2 2 3 4" xfId="5605"/>
    <cellStyle name="20% - Accent3 4 2 2 2 4" xfId="5606"/>
    <cellStyle name="20% - Accent3 4 2 2 2 4 2" xfId="5607"/>
    <cellStyle name="20% - Accent3 4 2 2 2 4 2 2" xfId="5608"/>
    <cellStyle name="20% - Accent3 4 2 2 2 4 2 3" xfId="51048"/>
    <cellStyle name="20% - Accent3 4 2 2 2 4 3" xfId="5609"/>
    <cellStyle name="20% - Accent3 4 2 2 2 4 4" xfId="5610"/>
    <cellStyle name="20% - Accent3 4 2 2 2 5" xfId="5611"/>
    <cellStyle name="20% - Accent3 4 2 2 2 5 2" xfId="5612"/>
    <cellStyle name="20% - Accent3 4 2 2 2 5 3" xfId="51049"/>
    <cellStyle name="20% - Accent3 4 2 2 2 6" xfId="5613"/>
    <cellStyle name="20% - Accent3 4 2 2 2 7" xfId="5614"/>
    <cellStyle name="20% - Accent3 4 2 2 3" xfId="5615"/>
    <cellStyle name="20% - Accent3 4 2 2 3 2" xfId="5616"/>
    <cellStyle name="20% - Accent3 4 2 2 3 2 2" xfId="5617"/>
    <cellStyle name="20% - Accent3 4 2 2 3 2 2 2" xfId="5618"/>
    <cellStyle name="20% - Accent3 4 2 2 3 2 2 3" xfId="51050"/>
    <cellStyle name="20% - Accent3 4 2 2 3 2 3" xfId="5619"/>
    <cellStyle name="20% - Accent3 4 2 2 3 2 4" xfId="5620"/>
    <cellStyle name="20% - Accent3 4 2 2 3 3" xfId="5621"/>
    <cellStyle name="20% - Accent3 4 2 2 3 3 2" xfId="5622"/>
    <cellStyle name="20% - Accent3 4 2 2 3 3 2 2" xfId="5623"/>
    <cellStyle name="20% - Accent3 4 2 2 3 3 2 3" xfId="51051"/>
    <cellStyle name="20% - Accent3 4 2 2 3 3 3" xfId="5624"/>
    <cellStyle name="20% - Accent3 4 2 2 3 3 4" xfId="5625"/>
    <cellStyle name="20% - Accent3 4 2 2 3 4" xfId="5626"/>
    <cellStyle name="20% - Accent3 4 2 2 3 4 2" xfId="5627"/>
    <cellStyle name="20% - Accent3 4 2 2 3 4 3" xfId="51052"/>
    <cellStyle name="20% - Accent3 4 2 2 3 5" xfId="5628"/>
    <cellStyle name="20% - Accent3 4 2 2 3 6" xfId="5629"/>
    <cellStyle name="20% - Accent3 4 2 2 4" xfId="5630"/>
    <cellStyle name="20% - Accent3 4 2 2 4 2" xfId="5631"/>
    <cellStyle name="20% - Accent3 4 2 2 4 2 2" xfId="5632"/>
    <cellStyle name="20% - Accent3 4 2 2 4 2 3" xfId="51053"/>
    <cellStyle name="20% - Accent3 4 2 2 4 3" xfId="5633"/>
    <cellStyle name="20% - Accent3 4 2 2 4 4" xfId="5634"/>
    <cellStyle name="20% - Accent3 4 2 2 5" xfId="5635"/>
    <cellStyle name="20% - Accent3 4 2 2 5 2" xfId="5636"/>
    <cellStyle name="20% - Accent3 4 2 2 5 2 2" xfId="5637"/>
    <cellStyle name="20% - Accent3 4 2 2 5 2 3" xfId="51054"/>
    <cellStyle name="20% - Accent3 4 2 2 5 3" xfId="5638"/>
    <cellStyle name="20% - Accent3 4 2 2 5 4" xfId="5639"/>
    <cellStyle name="20% - Accent3 4 2 2 6" xfId="5640"/>
    <cellStyle name="20% - Accent3 4 2 2 6 2" xfId="5641"/>
    <cellStyle name="20% - Accent3 4 2 2 6 3" xfId="51055"/>
    <cellStyle name="20% - Accent3 4 2 2 7" xfId="5642"/>
    <cellStyle name="20% - Accent3 4 2 2 8" xfId="5643"/>
    <cellStyle name="20% - Accent3 4 2 2 9" xfId="60736"/>
    <cellStyle name="20% - Accent3 4 2 3" xfId="5644"/>
    <cellStyle name="20% - Accent3 4 2 3 2" xfId="5645"/>
    <cellStyle name="20% - Accent3 4 2 3 2 2" xfId="5646"/>
    <cellStyle name="20% - Accent3 4 2 3 2 2 2" xfId="5647"/>
    <cellStyle name="20% - Accent3 4 2 3 2 2 2 2" xfId="5648"/>
    <cellStyle name="20% - Accent3 4 2 3 2 2 2 3" xfId="51056"/>
    <cellStyle name="20% - Accent3 4 2 3 2 2 3" xfId="5649"/>
    <cellStyle name="20% - Accent3 4 2 3 2 2 4" xfId="5650"/>
    <cellStyle name="20% - Accent3 4 2 3 2 3" xfId="5651"/>
    <cellStyle name="20% - Accent3 4 2 3 2 3 2" xfId="5652"/>
    <cellStyle name="20% - Accent3 4 2 3 2 3 2 2" xfId="5653"/>
    <cellStyle name="20% - Accent3 4 2 3 2 3 2 3" xfId="51057"/>
    <cellStyle name="20% - Accent3 4 2 3 2 3 3" xfId="5654"/>
    <cellStyle name="20% - Accent3 4 2 3 2 3 4" xfId="5655"/>
    <cellStyle name="20% - Accent3 4 2 3 2 4" xfId="5656"/>
    <cellStyle name="20% - Accent3 4 2 3 2 4 2" xfId="5657"/>
    <cellStyle name="20% - Accent3 4 2 3 2 4 3" xfId="51058"/>
    <cellStyle name="20% - Accent3 4 2 3 2 5" xfId="5658"/>
    <cellStyle name="20% - Accent3 4 2 3 2 6" xfId="5659"/>
    <cellStyle name="20% - Accent3 4 2 3 3" xfId="5660"/>
    <cellStyle name="20% - Accent3 4 2 3 3 2" xfId="5661"/>
    <cellStyle name="20% - Accent3 4 2 3 3 2 2" xfId="5662"/>
    <cellStyle name="20% - Accent3 4 2 3 3 2 3" xfId="51059"/>
    <cellStyle name="20% - Accent3 4 2 3 3 3" xfId="5663"/>
    <cellStyle name="20% - Accent3 4 2 3 3 4" xfId="5664"/>
    <cellStyle name="20% - Accent3 4 2 3 4" xfId="5665"/>
    <cellStyle name="20% - Accent3 4 2 3 4 2" xfId="5666"/>
    <cellStyle name="20% - Accent3 4 2 3 4 2 2" xfId="5667"/>
    <cellStyle name="20% - Accent3 4 2 3 4 2 3" xfId="51060"/>
    <cellStyle name="20% - Accent3 4 2 3 4 3" xfId="5668"/>
    <cellStyle name="20% - Accent3 4 2 3 4 4" xfId="5669"/>
    <cellStyle name="20% - Accent3 4 2 3 5" xfId="5670"/>
    <cellStyle name="20% - Accent3 4 2 3 5 2" xfId="5671"/>
    <cellStyle name="20% - Accent3 4 2 3 5 3" xfId="51061"/>
    <cellStyle name="20% - Accent3 4 2 3 6" xfId="5672"/>
    <cellStyle name="20% - Accent3 4 2 3 7" xfId="5673"/>
    <cellStyle name="20% - Accent3 4 2 4" xfId="5674"/>
    <cellStyle name="20% - Accent3 4 2 4 2" xfId="5675"/>
    <cellStyle name="20% - Accent3 4 2 4 2 2" xfId="5676"/>
    <cellStyle name="20% - Accent3 4 2 4 2 2 2" xfId="5677"/>
    <cellStyle name="20% - Accent3 4 2 4 2 2 3" xfId="51062"/>
    <cellStyle name="20% - Accent3 4 2 4 2 3" xfId="5678"/>
    <cellStyle name="20% - Accent3 4 2 4 2 4" xfId="5679"/>
    <cellStyle name="20% - Accent3 4 2 4 3" xfId="5680"/>
    <cellStyle name="20% - Accent3 4 2 4 3 2" xfId="5681"/>
    <cellStyle name="20% - Accent3 4 2 4 3 2 2" xfId="5682"/>
    <cellStyle name="20% - Accent3 4 2 4 3 2 3" xfId="51063"/>
    <cellStyle name="20% - Accent3 4 2 4 3 3" xfId="5683"/>
    <cellStyle name="20% - Accent3 4 2 4 3 4" xfId="5684"/>
    <cellStyle name="20% - Accent3 4 2 4 4" xfId="5685"/>
    <cellStyle name="20% - Accent3 4 2 4 4 2" xfId="5686"/>
    <cellStyle name="20% - Accent3 4 2 4 4 3" xfId="51064"/>
    <cellStyle name="20% - Accent3 4 2 4 5" xfId="5687"/>
    <cellStyle name="20% - Accent3 4 2 4 6" xfId="5688"/>
    <cellStyle name="20% - Accent3 4 2 5" xfId="5689"/>
    <cellStyle name="20% - Accent3 4 2 5 2" xfId="5690"/>
    <cellStyle name="20% - Accent3 4 2 5 2 2" xfId="5691"/>
    <cellStyle name="20% - Accent3 4 2 5 2 2 2" xfId="5692"/>
    <cellStyle name="20% - Accent3 4 2 5 2 2 3" xfId="51065"/>
    <cellStyle name="20% - Accent3 4 2 5 2 3" xfId="5693"/>
    <cellStyle name="20% - Accent3 4 2 5 2 4" xfId="5694"/>
    <cellStyle name="20% - Accent3 4 2 5 3" xfId="5695"/>
    <cellStyle name="20% - Accent3 4 2 5 3 2" xfId="5696"/>
    <cellStyle name="20% - Accent3 4 2 5 3 3" xfId="51066"/>
    <cellStyle name="20% - Accent3 4 2 5 4" xfId="5697"/>
    <cellStyle name="20% - Accent3 4 2 5 5" xfId="5698"/>
    <cellStyle name="20% - Accent3 4 2 6" xfId="5699"/>
    <cellStyle name="20% - Accent3 4 2 6 2" xfId="5700"/>
    <cellStyle name="20% - Accent3 4 2 6 2 2" xfId="5701"/>
    <cellStyle name="20% - Accent3 4 2 6 2 3" xfId="51067"/>
    <cellStyle name="20% - Accent3 4 2 6 3" xfId="5702"/>
    <cellStyle name="20% - Accent3 4 2 6 4" xfId="5703"/>
    <cellStyle name="20% - Accent3 4 2 7" xfId="5704"/>
    <cellStyle name="20% - Accent3 4 2 7 2" xfId="5705"/>
    <cellStyle name="20% - Accent3 4 2 7 2 2" xfId="5706"/>
    <cellStyle name="20% - Accent3 4 2 7 2 3" xfId="51068"/>
    <cellStyle name="20% - Accent3 4 2 7 3" xfId="5707"/>
    <cellStyle name="20% - Accent3 4 2 7 4" xfId="5708"/>
    <cellStyle name="20% - Accent3 4 2 8" xfId="5709"/>
    <cellStyle name="20% - Accent3 4 2 8 2" xfId="5710"/>
    <cellStyle name="20% - Accent3 4 2 8 3" xfId="51069"/>
    <cellStyle name="20% - Accent3 4 2 9" xfId="5711"/>
    <cellStyle name="20% - Accent3 4 3" xfId="5712"/>
    <cellStyle name="20% - Accent3 4 3 2" xfId="5713"/>
    <cellStyle name="20% - Accent3 4 3 2 2" xfId="5714"/>
    <cellStyle name="20% - Accent3 4 3 2 2 2" xfId="5715"/>
    <cellStyle name="20% - Accent3 4 3 2 2 2 2" xfId="5716"/>
    <cellStyle name="20% - Accent3 4 3 2 2 2 2 2" xfId="5717"/>
    <cellStyle name="20% - Accent3 4 3 2 2 2 2 3" xfId="51070"/>
    <cellStyle name="20% - Accent3 4 3 2 2 2 3" xfId="5718"/>
    <cellStyle name="20% - Accent3 4 3 2 2 2 4" xfId="5719"/>
    <cellStyle name="20% - Accent3 4 3 2 2 3" xfId="5720"/>
    <cellStyle name="20% - Accent3 4 3 2 2 3 2" xfId="5721"/>
    <cellStyle name="20% - Accent3 4 3 2 2 3 2 2" xfId="5722"/>
    <cellStyle name="20% - Accent3 4 3 2 2 3 2 3" xfId="51071"/>
    <cellStyle name="20% - Accent3 4 3 2 2 3 3" xfId="5723"/>
    <cellStyle name="20% - Accent3 4 3 2 2 3 4" xfId="5724"/>
    <cellStyle name="20% - Accent3 4 3 2 2 4" xfId="5725"/>
    <cellStyle name="20% - Accent3 4 3 2 2 4 2" xfId="5726"/>
    <cellStyle name="20% - Accent3 4 3 2 2 4 3" xfId="51072"/>
    <cellStyle name="20% - Accent3 4 3 2 2 5" xfId="5727"/>
    <cellStyle name="20% - Accent3 4 3 2 2 6" xfId="5728"/>
    <cellStyle name="20% - Accent3 4 3 2 3" xfId="5729"/>
    <cellStyle name="20% - Accent3 4 3 2 3 2" xfId="5730"/>
    <cellStyle name="20% - Accent3 4 3 2 3 2 2" xfId="5731"/>
    <cellStyle name="20% - Accent3 4 3 2 3 2 3" xfId="51073"/>
    <cellStyle name="20% - Accent3 4 3 2 3 3" xfId="5732"/>
    <cellStyle name="20% - Accent3 4 3 2 3 4" xfId="5733"/>
    <cellStyle name="20% - Accent3 4 3 2 4" xfId="5734"/>
    <cellStyle name="20% - Accent3 4 3 2 4 2" xfId="5735"/>
    <cellStyle name="20% - Accent3 4 3 2 4 2 2" xfId="5736"/>
    <cellStyle name="20% - Accent3 4 3 2 4 2 3" xfId="51074"/>
    <cellStyle name="20% - Accent3 4 3 2 4 3" xfId="5737"/>
    <cellStyle name="20% - Accent3 4 3 2 4 4" xfId="5738"/>
    <cellStyle name="20% - Accent3 4 3 2 5" xfId="5739"/>
    <cellStyle name="20% - Accent3 4 3 2 5 2" xfId="5740"/>
    <cellStyle name="20% - Accent3 4 3 2 5 3" xfId="51075"/>
    <cellStyle name="20% - Accent3 4 3 2 6" xfId="5741"/>
    <cellStyle name="20% - Accent3 4 3 2 7" xfId="5742"/>
    <cellStyle name="20% - Accent3 4 3 3" xfId="5743"/>
    <cellStyle name="20% - Accent3 4 3 3 2" xfId="5744"/>
    <cellStyle name="20% - Accent3 4 3 3 2 2" xfId="5745"/>
    <cellStyle name="20% - Accent3 4 3 3 2 2 2" xfId="5746"/>
    <cellStyle name="20% - Accent3 4 3 3 2 2 3" xfId="51076"/>
    <cellStyle name="20% - Accent3 4 3 3 2 3" xfId="5747"/>
    <cellStyle name="20% - Accent3 4 3 3 2 4" xfId="5748"/>
    <cellStyle name="20% - Accent3 4 3 3 3" xfId="5749"/>
    <cellStyle name="20% - Accent3 4 3 3 3 2" xfId="5750"/>
    <cellStyle name="20% - Accent3 4 3 3 3 2 2" xfId="5751"/>
    <cellStyle name="20% - Accent3 4 3 3 3 2 3" xfId="51077"/>
    <cellStyle name="20% - Accent3 4 3 3 3 3" xfId="5752"/>
    <cellStyle name="20% - Accent3 4 3 3 3 4" xfId="5753"/>
    <cellStyle name="20% - Accent3 4 3 3 4" xfId="5754"/>
    <cellStyle name="20% - Accent3 4 3 3 4 2" xfId="5755"/>
    <cellStyle name="20% - Accent3 4 3 3 4 3" xfId="51078"/>
    <cellStyle name="20% - Accent3 4 3 3 5" xfId="5756"/>
    <cellStyle name="20% - Accent3 4 3 3 6" xfId="5757"/>
    <cellStyle name="20% - Accent3 4 3 4" xfId="5758"/>
    <cellStyle name="20% - Accent3 4 3 4 2" xfId="5759"/>
    <cellStyle name="20% - Accent3 4 3 4 2 2" xfId="5760"/>
    <cellStyle name="20% - Accent3 4 3 4 2 3" xfId="51079"/>
    <cellStyle name="20% - Accent3 4 3 4 3" xfId="5761"/>
    <cellStyle name="20% - Accent3 4 3 4 4" xfId="5762"/>
    <cellStyle name="20% - Accent3 4 3 5" xfId="5763"/>
    <cellStyle name="20% - Accent3 4 3 5 2" xfId="5764"/>
    <cellStyle name="20% - Accent3 4 3 5 2 2" xfId="5765"/>
    <cellStyle name="20% - Accent3 4 3 5 2 3" xfId="51080"/>
    <cellStyle name="20% - Accent3 4 3 5 3" xfId="5766"/>
    <cellStyle name="20% - Accent3 4 3 5 4" xfId="5767"/>
    <cellStyle name="20% - Accent3 4 3 6" xfId="5768"/>
    <cellStyle name="20% - Accent3 4 3 6 2" xfId="5769"/>
    <cellStyle name="20% - Accent3 4 3 6 3" xfId="51081"/>
    <cellStyle name="20% - Accent3 4 3 7" xfId="5770"/>
    <cellStyle name="20% - Accent3 4 3 8" xfId="5771"/>
    <cellStyle name="20% - Accent3 4 3 9" xfId="60553"/>
    <cellStyle name="20% - Accent3 4 4" xfId="5772"/>
    <cellStyle name="20% - Accent3 4 4 2" xfId="5773"/>
    <cellStyle name="20% - Accent3 4 4 2 2" xfId="5774"/>
    <cellStyle name="20% - Accent3 4 4 2 2 2" xfId="5775"/>
    <cellStyle name="20% - Accent3 4 4 2 2 2 2" xfId="5776"/>
    <cellStyle name="20% - Accent3 4 4 2 2 2 3" xfId="51082"/>
    <cellStyle name="20% - Accent3 4 4 2 2 3" xfId="5777"/>
    <cellStyle name="20% - Accent3 4 4 2 2 4" xfId="5778"/>
    <cellStyle name="20% - Accent3 4 4 2 3" xfId="5779"/>
    <cellStyle name="20% - Accent3 4 4 2 3 2" xfId="5780"/>
    <cellStyle name="20% - Accent3 4 4 2 3 2 2" xfId="5781"/>
    <cellStyle name="20% - Accent3 4 4 2 3 2 3" xfId="51083"/>
    <cellStyle name="20% - Accent3 4 4 2 3 3" xfId="5782"/>
    <cellStyle name="20% - Accent3 4 4 2 3 4" xfId="5783"/>
    <cellStyle name="20% - Accent3 4 4 2 4" xfId="5784"/>
    <cellStyle name="20% - Accent3 4 4 2 4 2" xfId="5785"/>
    <cellStyle name="20% - Accent3 4 4 2 4 3" xfId="51084"/>
    <cellStyle name="20% - Accent3 4 4 2 5" xfId="5786"/>
    <cellStyle name="20% - Accent3 4 4 2 6" xfId="5787"/>
    <cellStyle name="20% - Accent3 4 4 3" xfId="5788"/>
    <cellStyle name="20% - Accent3 4 4 3 2" xfId="5789"/>
    <cellStyle name="20% - Accent3 4 4 3 2 2" xfId="5790"/>
    <cellStyle name="20% - Accent3 4 4 3 2 3" xfId="51085"/>
    <cellStyle name="20% - Accent3 4 4 3 3" xfId="5791"/>
    <cellStyle name="20% - Accent3 4 4 3 4" xfId="5792"/>
    <cellStyle name="20% - Accent3 4 4 4" xfId="5793"/>
    <cellStyle name="20% - Accent3 4 4 4 2" xfId="5794"/>
    <cellStyle name="20% - Accent3 4 4 4 2 2" xfId="5795"/>
    <cellStyle name="20% - Accent3 4 4 4 2 3" xfId="51086"/>
    <cellStyle name="20% - Accent3 4 4 4 3" xfId="5796"/>
    <cellStyle name="20% - Accent3 4 4 4 4" xfId="5797"/>
    <cellStyle name="20% - Accent3 4 4 5" xfId="5798"/>
    <cellStyle name="20% - Accent3 4 4 5 2" xfId="5799"/>
    <cellStyle name="20% - Accent3 4 4 5 3" xfId="51087"/>
    <cellStyle name="20% - Accent3 4 4 6" xfId="5800"/>
    <cellStyle name="20% - Accent3 4 4 7" xfId="5801"/>
    <cellStyle name="20% - Accent3 4 5" xfId="5802"/>
    <cellStyle name="20% - Accent3 4 5 2" xfId="5803"/>
    <cellStyle name="20% - Accent3 4 5 2 2" xfId="5804"/>
    <cellStyle name="20% - Accent3 4 5 2 2 2" xfId="5805"/>
    <cellStyle name="20% - Accent3 4 5 2 2 3" xfId="51088"/>
    <cellStyle name="20% - Accent3 4 5 2 3" xfId="5806"/>
    <cellStyle name="20% - Accent3 4 5 2 4" xfId="5807"/>
    <cellStyle name="20% - Accent3 4 5 3" xfId="5808"/>
    <cellStyle name="20% - Accent3 4 5 3 2" xfId="5809"/>
    <cellStyle name="20% - Accent3 4 5 3 2 2" xfId="5810"/>
    <cellStyle name="20% - Accent3 4 5 3 2 3" xfId="51089"/>
    <cellStyle name="20% - Accent3 4 5 3 3" xfId="5811"/>
    <cellStyle name="20% - Accent3 4 5 3 4" xfId="5812"/>
    <cellStyle name="20% - Accent3 4 5 4" xfId="5813"/>
    <cellStyle name="20% - Accent3 4 5 4 2" xfId="5814"/>
    <cellStyle name="20% - Accent3 4 5 4 3" xfId="51090"/>
    <cellStyle name="20% - Accent3 4 5 5" xfId="5815"/>
    <cellStyle name="20% - Accent3 4 5 6" xfId="5816"/>
    <cellStyle name="20% - Accent3 4 6" xfId="5817"/>
    <cellStyle name="20% - Accent3 4 6 2" xfId="5818"/>
    <cellStyle name="20% - Accent3 4 6 2 2" xfId="5819"/>
    <cellStyle name="20% - Accent3 4 6 2 2 2" xfId="5820"/>
    <cellStyle name="20% - Accent3 4 6 2 2 3" xfId="51091"/>
    <cellStyle name="20% - Accent3 4 6 2 3" xfId="5821"/>
    <cellStyle name="20% - Accent3 4 6 2 4" xfId="5822"/>
    <cellStyle name="20% - Accent3 4 6 3" xfId="5823"/>
    <cellStyle name="20% - Accent3 4 6 3 2" xfId="5824"/>
    <cellStyle name="20% - Accent3 4 6 3 3" xfId="51092"/>
    <cellStyle name="20% - Accent3 4 6 4" xfId="5825"/>
    <cellStyle name="20% - Accent3 4 6 5" xfId="5826"/>
    <cellStyle name="20% - Accent3 4 7" xfId="5827"/>
    <cellStyle name="20% - Accent3 4 7 2" xfId="5828"/>
    <cellStyle name="20% - Accent3 4 7 2 2" xfId="5829"/>
    <cellStyle name="20% - Accent3 4 7 2 3" xfId="51093"/>
    <cellStyle name="20% - Accent3 4 7 3" xfId="5830"/>
    <cellStyle name="20% - Accent3 4 7 4" xfId="5831"/>
    <cellStyle name="20% - Accent3 4 8" xfId="5832"/>
    <cellStyle name="20% - Accent3 4 8 2" xfId="5833"/>
    <cellStyle name="20% - Accent3 4 8 2 2" xfId="5834"/>
    <cellStyle name="20% - Accent3 4 8 2 3" xfId="51094"/>
    <cellStyle name="20% - Accent3 4 8 3" xfId="5835"/>
    <cellStyle name="20% - Accent3 4 8 4" xfId="5836"/>
    <cellStyle name="20% - Accent3 4 9" xfId="5837"/>
    <cellStyle name="20% - Accent3 4 9 2" xfId="5838"/>
    <cellStyle name="20% - Accent3 4 9 3" xfId="51095"/>
    <cellStyle name="20% - Accent3 5" xfId="5839"/>
    <cellStyle name="20% - Accent3 5 10" xfId="5840"/>
    <cellStyle name="20% - Accent3 5 11" xfId="60199"/>
    <cellStyle name="20% - Accent3 5 2" xfId="5841"/>
    <cellStyle name="20% - Accent3 5 2 2" xfId="5842"/>
    <cellStyle name="20% - Accent3 5 2 2 2" xfId="5843"/>
    <cellStyle name="20% - Accent3 5 2 2 2 2" xfId="5844"/>
    <cellStyle name="20% - Accent3 5 2 2 2 2 2" xfId="5845"/>
    <cellStyle name="20% - Accent3 5 2 2 2 2 2 2" xfId="5846"/>
    <cellStyle name="20% - Accent3 5 2 2 2 2 2 3" xfId="51096"/>
    <cellStyle name="20% - Accent3 5 2 2 2 2 3" xfId="5847"/>
    <cellStyle name="20% - Accent3 5 2 2 2 2 4" xfId="5848"/>
    <cellStyle name="20% - Accent3 5 2 2 2 3" xfId="5849"/>
    <cellStyle name="20% - Accent3 5 2 2 2 3 2" xfId="5850"/>
    <cellStyle name="20% - Accent3 5 2 2 2 3 2 2" xfId="5851"/>
    <cellStyle name="20% - Accent3 5 2 2 2 3 2 3" xfId="51097"/>
    <cellStyle name="20% - Accent3 5 2 2 2 3 3" xfId="5852"/>
    <cellStyle name="20% - Accent3 5 2 2 2 3 4" xfId="5853"/>
    <cellStyle name="20% - Accent3 5 2 2 2 4" xfId="5854"/>
    <cellStyle name="20% - Accent3 5 2 2 2 4 2" xfId="5855"/>
    <cellStyle name="20% - Accent3 5 2 2 2 4 3" xfId="51098"/>
    <cellStyle name="20% - Accent3 5 2 2 2 5" xfId="5856"/>
    <cellStyle name="20% - Accent3 5 2 2 2 6" xfId="5857"/>
    <cellStyle name="20% - Accent3 5 2 2 3" xfId="5858"/>
    <cellStyle name="20% - Accent3 5 2 2 3 2" xfId="5859"/>
    <cellStyle name="20% - Accent3 5 2 2 3 2 2" xfId="5860"/>
    <cellStyle name="20% - Accent3 5 2 2 3 2 3" xfId="51099"/>
    <cellStyle name="20% - Accent3 5 2 2 3 3" xfId="5861"/>
    <cellStyle name="20% - Accent3 5 2 2 3 4" xfId="5862"/>
    <cellStyle name="20% - Accent3 5 2 2 4" xfId="5863"/>
    <cellStyle name="20% - Accent3 5 2 2 4 2" xfId="5864"/>
    <cellStyle name="20% - Accent3 5 2 2 4 2 2" xfId="5865"/>
    <cellStyle name="20% - Accent3 5 2 2 4 2 3" xfId="51100"/>
    <cellStyle name="20% - Accent3 5 2 2 4 3" xfId="5866"/>
    <cellStyle name="20% - Accent3 5 2 2 4 4" xfId="5867"/>
    <cellStyle name="20% - Accent3 5 2 2 5" xfId="5868"/>
    <cellStyle name="20% - Accent3 5 2 2 5 2" xfId="5869"/>
    <cellStyle name="20% - Accent3 5 2 2 5 3" xfId="51101"/>
    <cellStyle name="20% - Accent3 5 2 2 6" xfId="5870"/>
    <cellStyle name="20% - Accent3 5 2 2 7" xfId="5871"/>
    <cellStyle name="20% - Accent3 5 2 2 8" xfId="60750"/>
    <cellStyle name="20% - Accent3 5 2 3" xfId="5872"/>
    <cellStyle name="20% - Accent3 5 2 3 2" xfId="5873"/>
    <cellStyle name="20% - Accent3 5 2 3 2 2" xfId="5874"/>
    <cellStyle name="20% - Accent3 5 2 3 2 2 2" xfId="5875"/>
    <cellStyle name="20% - Accent3 5 2 3 2 2 3" xfId="51102"/>
    <cellStyle name="20% - Accent3 5 2 3 2 3" xfId="5876"/>
    <cellStyle name="20% - Accent3 5 2 3 2 4" xfId="5877"/>
    <cellStyle name="20% - Accent3 5 2 3 3" xfId="5878"/>
    <cellStyle name="20% - Accent3 5 2 3 3 2" xfId="5879"/>
    <cellStyle name="20% - Accent3 5 2 3 3 2 2" xfId="5880"/>
    <cellStyle name="20% - Accent3 5 2 3 3 2 3" xfId="51103"/>
    <cellStyle name="20% - Accent3 5 2 3 3 3" xfId="5881"/>
    <cellStyle name="20% - Accent3 5 2 3 3 4" xfId="5882"/>
    <cellStyle name="20% - Accent3 5 2 3 4" xfId="5883"/>
    <cellStyle name="20% - Accent3 5 2 3 4 2" xfId="5884"/>
    <cellStyle name="20% - Accent3 5 2 3 4 3" xfId="51104"/>
    <cellStyle name="20% - Accent3 5 2 3 5" xfId="5885"/>
    <cellStyle name="20% - Accent3 5 2 3 6" xfId="5886"/>
    <cellStyle name="20% - Accent3 5 2 4" xfId="5887"/>
    <cellStyle name="20% - Accent3 5 2 4 2" xfId="5888"/>
    <cellStyle name="20% - Accent3 5 2 4 2 2" xfId="5889"/>
    <cellStyle name="20% - Accent3 5 2 4 2 3" xfId="51105"/>
    <cellStyle name="20% - Accent3 5 2 4 3" xfId="5890"/>
    <cellStyle name="20% - Accent3 5 2 4 4" xfId="5891"/>
    <cellStyle name="20% - Accent3 5 2 5" xfId="5892"/>
    <cellStyle name="20% - Accent3 5 2 5 2" xfId="5893"/>
    <cellStyle name="20% - Accent3 5 2 5 2 2" xfId="5894"/>
    <cellStyle name="20% - Accent3 5 2 5 2 3" xfId="51106"/>
    <cellStyle name="20% - Accent3 5 2 5 3" xfId="5895"/>
    <cellStyle name="20% - Accent3 5 2 5 4" xfId="5896"/>
    <cellStyle name="20% - Accent3 5 2 6" xfId="5897"/>
    <cellStyle name="20% - Accent3 5 2 6 2" xfId="5898"/>
    <cellStyle name="20% - Accent3 5 2 6 3" xfId="51107"/>
    <cellStyle name="20% - Accent3 5 2 7" xfId="5899"/>
    <cellStyle name="20% - Accent3 5 2 8" xfId="5900"/>
    <cellStyle name="20% - Accent3 5 2 9" xfId="60382"/>
    <cellStyle name="20% - Accent3 5 3" xfId="5901"/>
    <cellStyle name="20% - Accent3 5 3 2" xfId="5902"/>
    <cellStyle name="20% - Accent3 5 3 2 2" xfId="5903"/>
    <cellStyle name="20% - Accent3 5 3 2 2 2" xfId="5904"/>
    <cellStyle name="20% - Accent3 5 3 2 2 2 2" xfId="5905"/>
    <cellStyle name="20% - Accent3 5 3 2 2 2 3" xfId="51108"/>
    <cellStyle name="20% - Accent3 5 3 2 2 3" xfId="5906"/>
    <cellStyle name="20% - Accent3 5 3 2 2 4" xfId="5907"/>
    <cellStyle name="20% - Accent3 5 3 2 3" xfId="5908"/>
    <cellStyle name="20% - Accent3 5 3 2 3 2" xfId="5909"/>
    <cellStyle name="20% - Accent3 5 3 2 3 2 2" xfId="5910"/>
    <cellStyle name="20% - Accent3 5 3 2 3 2 3" xfId="51109"/>
    <cellStyle name="20% - Accent3 5 3 2 3 3" xfId="5911"/>
    <cellStyle name="20% - Accent3 5 3 2 3 4" xfId="5912"/>
    <cellStyle name="20% - Accent3 5 3 2 4" xfId="5913"/>
    <cellStyle name="20% - Accent3 5 3 2 4 2" xfId="5914"/>
    <cellStyle name="20% - Accent3 5 3 2 4 3" xfId="51110"/>
    <cellStyle name="20% - Accent3 5 3 2 5" xfId="5915"/>
    <cellStyle name="20% - Accent3 5 3 2 6" xfId="5916"/>
    <cellStyle name="20% - Accent3 5 3 3" xfId="5917"/>
    <cellStyle name="20% - Accent3 5 3 3 2" xfId="5918"/>
    <cellStyle name="20% - Accent3 5 3 3 2 2" xfId="5919"/>
    <cellStyle name="20% - Accent3 5 3 3 2 3" xfId="51111"/>
    <cellStyle name="20% - Accent3 5 3 3 3" xfId="5920"/>
    <cellStyle name="20% - Accent3 5 3 3 4" xfId="5921"/>
    <cellStyle name="20% - Accent3 5 3 4" xfId="5922"/>
    <cellStyle name="20% - Accent3 5 3 4 2" xfId="5923"/>
    <cellStyle name="20% - Accent3 5 3 4 2 2" xfId="5924"/>
    <cellStyle name="20% - Accent3 5 3 4 2 3" xfId="51112"/>
    <cellStyle name="20% - Accent3 5 3 4 3" xfId="5925"/>
    <cellStyle name="20% - Accent3 5 3 4 4" xfId="5926"/>
    <cellStyle name="20% - Accent3 5 3 5" xfId="5927"/>
    <cellStyle name="20% - Accent3 5 3 5 2" xfId="5928"/>
    <cellStyle name="20% - Accent3 5 3 5 3" xfId="51113"/>
    <cellStyle name="20% - Accent3 5 3 6" xfId="5929"/>
    <cellStyle name="20% - Accent3 5 3 7" xfId="5930"/>
    <cellStyle name="20% - Accent3 5 3 8" xfId="60567"/>
    <cellStyle name="20% - Accent3 5 4" xfId="5931"/>
    <cellStyle name="20% - Accent3 5 4 2" xfId="5932"/>
    <cellStyle name="20% - Accent3 5 4 2 2" xfId="5933"/>
    <cellStyle name="20% - Accent3 5 4 2 2 2" xfId="5934"/>
    <cellStyle name="20% - Accent3 5 4 2 2 3" xfId="51114"/>
    <cellStyle name="20% - Accent3 5 4 2 3" xfId="5935"/>
    <cellStyle name="20% - Accent3 5 4 2 4" xfId="5936"/>
    <cellStyle name="20% - Accent3 5 4 3" xfId="5937"/>
    <cellStyle name="20% - Accent3 5 4 3 2" xfId="5938"/>
    <cellStyle name="20% - Accent3 5 4 3 2 2" xfId="5939"/>
    <cellStyle name="20% - Accent3 5 4 3 2 3" xfId="51115"/>
    <cellStyle name="20% - Accent3 5 4 3 3" xfId="5940"/>
    <cellStyle name="20% - Accent3 5 4 3 4" xfId="5941"/>
    <cellStyle name="20% - Accent3 5 4 4" xfId="5942"/>
    <cellStyle name="20% - Accent3 5 4 4 2" xfId="5943"/>
    <cellStyle name="20% - Accent3 5 4 4 3" xfId="51116"/>
    <cellStyle name="20% - Accent3 5 4 5" xfId="5944"/>
    <cellStyle name="20% - Accent3 5 4 6" xfId="5945"/>
    <cellStyle name="20% - Accent3 5 5" xfId="5946"/>
    <cellStyle name="20% - Accent3 5 5 2" xfId="5947"/>
    <cellStyle name="20% - Accent3 5 5 2 2" xfId="5948"/>
    <cellStyle name="20% - Accent3 5 5 2 2 2" xfId="5949"/>
    <cellStyle name="20% - Accent3 5 5 2 2 3" xfId="51117"/>
    <cellStyle name="20% - Accent3 5 5 2 3" xfId="5950"/>
    <cellStyle name="20% - Accent3 5 5 2 4" xfId="5951"/>
    <cellStyle name="20% - Accent3 5 5 3" xfId="5952"/>
    <cellStyle name="20% - Accent3 5 5 3 2" xfId="5953"/>
    <cellStyle name="20% - Accent3 5 5 3 3" xfId="51118"/>
    <cellStyle name="20% - Accent3 5 5 4" xfId="5954"/>
    <cellStyle name="20% - Accent3 5 5 5" xfId="5955"/>
    <cellStyle name="20% - Accent3 5 6" xfId="5956"/>
    <cellStyle name="20% - Accent3 5 6 2" xfId="5957"/>
    <cellStyle name="20% - Accent3 5 6 2 2" xfId="5958"/>
    <cellStyle name="20% - Accent3 5 6 2 3" xfId="51119"/>
    <cellStyle name="20% - Accent3 5 6 3" xfId="5959"/>
    <cellStyle name="20% - Accent3 5 6 4" xfId="5960"/>
    <cellStyle name="20% - Accent3 5 7" xfId="5961"/>
    <cellStyle name="20% - Accent3 5 7 2" xfId="5962"/>
    <cellStyle name="20% - Accent3 5 7 2 2" xfId="5963"/>
    <cellStyle name="20% - Accent3 5 7 2 3" xfId="51120"/>
    <cellStyle name="20% - Accent3 5 7 3" xfId="5964"/>
    <cellStyle name="20% - Accent3 5 7 4" xfId="5965"/>
    <cellStyle name="20% - Accent3 5 8" xfId="5966"/>
    <cellStyle name="20% - Accent3 5 8 2" xfId="5967"/>
    <cellStyle name="20% - Accent3 5 8 3" xfId="51121"/>
    <cellStyle name="20% - Accent3 5 9" xfId="5968"/>
    <cellStyle name="20% - Accent3 6" xfId="5969"/>
    <cellStyle name="20% - Accent3 6 10" xfId="5970"/>
    <cellStyle name="20% - Accent3 6 11" xfId="60213"/>
    <cellStyle name="20% - Accent3 6 2" xfId="5971"/>
    <cellStyle name="20% - Accent3 6 2 2" xfId="5972"/>
    <cellStyle name="20% - Accent3 6 2 2 2" xfId="5973"/>
    <cellStyle name="20% - Accent3 6 2 2 2 2" xfId="5974"/>
    <cellStyle name="20% - Accent3 6 2 2 2 2 2" xfId="5975"/>
    <cellStyle name="20% - Accent3 6 2 2 2 2 2 2" xfId="5976"/>
    <cellStyle name="20% - Accent3 6 2 2 2 2 2 3" xfId="51122"/>
    <cellStyle name="20% - Accent3 6 2 2 2 2 3" xfId="5977"/>
    <cellStyle name="20% - Accent3 6 2 2 2 2 4" xfId="5978"/>
    <cellStyle name="20% - Accent3 6 2 2 2 3" xfId="5979"/>
    <cellStyle name="20% - Accent3 6 2 2 2 3 2" xfId="5980"/>
    <cellStyle name="20% - Accent3 6 2 2 2 3 2 2" xfId="5981"/>
    <cellStyle name="20% - Accent3 6 2 2 2 3 2 3" xfId="51123"/>
    <cellStyle name="20% - Accent3 6 2 2 2 3 3" xfId="5982"/>
    <cellStyle name="20% - Accent3 6 2 2 2 3 4" xfId="5983"/>
    <cellStyle name="20% - Accent3 6 2 2 2 4" xfId="5984"/>
    <cellStyle name="20% - Accent3 6 2 2 2 4 2" xfId="5985"/>
    <cellStyle name="20% - Accent3 6 2 2 2 4 3" xfId="51124"/>
    <cellStyle name="20% - Accent3 6 2 2 2 5" xfId="5986"/>
    <cellStyle name="20% - Accent3 6 2 2 2 6" xfId="5987"/>
    <cellStyle name="20% - Accent3 6 2 2 3" xfId="5988"/>
    <cellStyle name="20% - Accent3 6 2 2 3 2" xfId="5989"/>
    <cellStyle name="20% - Accent3 6 2 2 3 2 2" xfId="5990"/>
    <cellStyle name="20% - Accent3 6 2 2 3 2 3" xfId="51125"/>
    <cellStyle name="20% - Accent3 6 2 2 3 3" xfId="5991"/>
    <cellStyle name="20% - Accent3 6 2 2 3 4" xfId="5992"/>
    <cellStyle name="20% - Accent3 6 2 2 4" xfId="5993"/>
    <cellStyle name="20% - Accent3 6 2 2 4 2" xfId="5994"/>
    <cellStyle name="20% - Accent3 6 2 2 4 2 2" xfId="5995"/>
    <cellStyle name="20% - Accent3 6 2 2 4 2 3" xfId="51126"/>
    <cellStyle name="20% - Accent3 6 2 2 4 3" xfId="5996"/>
    <cellStyle name="20% - Accent3 6 2 2 4 4" xfId="5997"/>
    <cellStyle name="20% - Accent3 6 2 2 5" xfId="5998"/>
    <cellStyle name="20% - Accent3 6 2 2 5 2" xfId="5999"/>
    <cellStyle name="20% - Accent3 6 2 2 5 3" xfId="51127"/>
    <cellStyle name="20% - Accent3 6 2 2 6" xfId="6000"/>
    <cellStyle name="20% - Accent3 6 2 2 7" xfId="6001"/>
    <cellStyle name="20% - Accent3 6 2 2 8" xfId="60764"/>
    <cellStyle name="20% - Accent3 6 2 3" xfId="6002"/>
    <cellStyle name="20% - Accent3 6 2 3 2" xfId="6003"/>
    <cellStyle name="20% - Accent3 6 2 3 2 2" xfId="6004"/>
    <cellStyle name="20% - Accent3 6 2 3 2 2 2" xfId="6005"/>
    <cellStyle name="20% - Accent3 6 2 3 2 2 3" xfId="51128"/>
    <cellStyle name="20% - Accent3 6 2 3 2 3" xfId="6006"/>
    <cellStyle name="20% - Accent3 6 2 3 2 4" xfId="6007"/>
    <cellStyle name="20% - Accent3 6 2 3 3" xfId="6008"/>
    <cellStyle name="20% - Accent3 6 2 3 3 2" xfId="6009"/>
    <cellStyle name="20% - Accent3 6 2 3 3 2 2" xfId="6010"/>
    <cellStyle name="20% - Accent3 6 2 3 3 2 3" xfId="51129"/>
    <cellStyle name="20% - Accent3 6 2 3 3 3" xfId="6011"/>
    <cellStyle name="20% - Accent3 6 2 3 3 4" xfId="6012"/>
    <cellStyle name="20% - Accent3 6 2 3 4" xfId="6013"/>
    <cellStyle name="20% - Accent3 6 2 3 4 2" xfId="6014"/>
    <cellStyle name="20% - Accent3 6 2 3 4 3" xfId="51130"/>
    <cellStyle name="20% - Accent3 6 2 3 5" xfId="6015"/>
    <cellStyle name="20% - Accent3 6 2 3 6" xfId="6016"/>
    <cellStyle name="20% - Accent3 6 2 4" xfId="6017"/>
    <cellStyle name="20% - Accent3 6 2 4 2" xfId="6018"/>
    <cellStyle name="20% - Accent3 6 2 4 2 2" xfId="6019"/>
    <cellStyle name="20% - Accent3 6 2 4 2 3" xfId="51131"/>
    <cellStyle name="20% - Accent3 6 2 4 3" xfId="6020"/>
    <cellStyle name="20% - Accent3 6 2 4 4" xfId="6021"/>
    <cellStyle name="20% - Accent3 6 2 5" xfId="6022"/>
    <cellStyle name="20% - Accent3 6 2 5 2" xfId="6023"/>
    <cellStyle name="20% - Accent3 6 2 5 2 2" xfId="6024"/>
    <cellStyle name="20% - Accent3 6 2 5 2 3" xfId="51132"/>
    <cellStyle name="20% - Accent3 6 2 5 3" xfId="6025"/>
    <cellStyle name="20% - Accent3 6 2 5 4" xfId="6026"/>
    <cellStyle name="20% - Accent3 6 2 6" xfId="6027"/>
    <cellStyle name="20% - Accent3 6 2 6 2" xfId="6028"/>
    <cellStyle name="20% - Accent3 6 2 6 3" xfId="51133"/>
    <cellStyle name="20% - Accent3 6 2 7" xfId="6029"/>
    <cellStyle name="20% - Accent3 6 2 8" xfId="6030"/>
    <cellStyle name="20% - Accent3 6 2 9" xfId="60396"/>
    <cellStyle name="20% - Accent3 6 3" xfId="6031"/>
    <cellStyle name="20% - Accent3 6 3 2" xfId="6032"/>
    <cellStyle name="20% - Accent3 6 3 2 2" xfId="6033"/>
    <cellStyle name="20% - Accent3 6 3 2 2 2" xfId="6034"/>
    <cellStyle name="20% - Accent3 6 3 2 2 2 2" xfId="6035"/>
    <cellStyle name="20% - Accent3 6 3 2 2 2 3" xfId="51134"/>
    <cellStyle name="20% - Accent3 6 3 2 2 3" xfId="6036"/>
    <cellStyle name="20% - Accent3 6 3 2 2 4" xfId="6037"/>
    <cellStyle name="20% - Accent3 6 3 2 3" xfId="6038"/>
    <cellStyle name="20% - Accent3 6 3 2 3 2" xfId="6039"/>
    <cellStyle name="20% - Accent3 6 3 2 3 2 2" xfId="6040"/>
    <cellStyle name="20% - Accent3 6 3 2 3 2 3" xfId="51135"/>
    <cellStyle name="20% - Accent3 6 3 2 3 3" xfId="6041"/>
    <cellStyle name="20% - Accent3 6 3 2 3 4" xfId="6042"/>
    <cellStyle name="20% - Accent3 6 3 2 4" xfId="6043"/>
    <cellStyle name="20% - Accent3 6 3 2 4 2" xfId="6044"/>
    <cellStyle name="20% - Accent3 6 3 2 4 3" xfId="51136"/>
    <cellStyle name="20% - Accent3 6 3 2 5" xfId="6045"/>
    <cellStyle name="20% - Accent3 6 3 2 6" xfId="6046"/>
    <cellStyle name="20% - Accent3 6 3 3" xfId="6047"/>
    <cellStyle name="20% - Accent3 6 3 3 2" xfId="6048"/>
    <cellStyle name="20% - Accent3 6 3 3 2 2" xfId="6049"/>
    <cellStyle name="20% - Accent3 6 3 3 2 3" xfId="51137"/>
    <cellStyle name="20% - Accent3 6 3 3 3" xfId="6050"/>
    <cellStyle name="20% - Accent3 6 3 3 4" xfId="6051"/>
    <cellStyle name="20% - Accent3 6 3 4" xfId="6052"/>
    <cellStyle name="20% - Accent3 6 3 4 2" xfId="6053"/>
    <cellStyle name="20% - Accent3 6 3 4 2 2" xfId="6054"/>
    <cellStyle name="20% - Accent3 6 3 4 2 3" xfId="51138"/>
    <cellStyle name="20% - Accent3 6 3 4 3" xfId="6055"/>
    <cellStyle name="20% - Accent3 6 3 4 4" xfId="6056"/>
    <cellStyle name="20% - Accent3 6 3 5" xfId="6057"/>
    <cellStyle name="20% - Accent3 6 3 5 2" xfId="6058"/>
    <cellStyle name="20% - Accent3 6 3 5 3" xfId="51139"/>
    <cellStyle name="20% - Accent3 6 3 6" xfId="6059"/>
    <cellStyle name="20% - Accent3 6 3 7" xfId="6060"/>
    <cellStyle name="20% - Accent3 6 3 8" xfId="60581"/>
    <cellStyle name="20% - Accent3 6 4" xfId="6061"/>
    <cellStyle name="20% - Accent3 6 4 2" xfId="6062"/>
    <cellStyle name="20% - Accent3 6 4 2 2" xfId="6063"/>
    <cellStyle name="20% - Accent3 6 4 2 2 2" xfId="6064"/>
    <cellStyle name="20% - Accent3 6 4 2 2 3" xfId="51140"/>
    <cellStyle name="20% - Accent3 6 4 2 3" xfId="6065"/>
    <cellStyle name="20% - Accent3 6 4 2 4" xfId="6066"/>
    <cellStyle name="20% - Accent3 6 4 3" xfId="6067"/>
    <cellStyle name="20% - Accent3 6 4 3 2" xfId="6068"/>
    <cellStyle name="20% - Accent3 6 4 3 2 2" xfId="6069"/>
    <cellStyle name="20% - Accent3 6 4 3 2 3" xfId="51141"/>
    <cellStyle name="20% - Accent3 6 4 3 3" xfId="6070"/>
    <cellStyle name="20% - Accent3 6 4 3 4" xfId="6071"/>
    <cellStyle name="20% - Accent3 6 4 4" xfId="6072"/>
    <cellStyle name="20% - Accent3 6 4 4 2" xfId="6073"/>
    <cellStyle name="20% - Accent3 6 4 4 3" xfId="51142"/>
    <cellStyle name="20% - Accent3 6 4 5" xfId="6074"/>
    <cellStyle name="20% - Accent3 6 4 6" xfId="6075"/>
    <cellStyle name="20% - Accent3 6 5" xfId="6076"/>
    <cellStyle name="20% - Accent3 6 5 2" xfId="6077"/>
    <cellStyle name="20% - Accent3 6 5 2 2" xfId="6078"/>
    <cellStyle name="20% - Accent3 6 5 2 2 2" xfId="6079"/>
    <cellStyle name="20% - Accent3 6 5 2 2 3" xfId="51143"/>
    <cellStyle name="20% - Accent3 6 5 2 3" xfId="6080"/>
    <cellStyle name="20% - Accent3 6 5 2 4" xfId="6081"/>
    <cellStyle name="20% - Accent3 6 5 3" xfId="6082"/>
    <cellStyle name="20% - Accent3 6 5 3 2" xfId="6083"/>
    <cellStyle name="20% - Accent3 6 5 3 3" xfId="51144"/>
    <cellStyle name="20% - Accent3 6 5 4" xfId="6084"/>
    <cellStyle name="20% - Accent3 6 5 5" xfId="6085"/>
    <cellStyle name="20% - Accent3 6 6" xfId="6086"/>
    <cellStyle name="20% - Accent3 6 6 2" xfId="6087"/>
    <cellStyle name="20% - Accent3 6 6 2 2" xfId="6088"/>
    <cellStyle name="20% - Accent3 6 6 2 3" xfId="51145"/>
    <cellStyle name="20% - Accent3 6 6 3" xfId="6089"/>
    <cellStyle name="20% - Accent3 6 6 4" xfId="6090"/>
    <cellStyle name="20% - Accent3 6 7" xfId="6091"/>
    <cellStyle name="20% - Accent3 6 7 2" xfId="6092"/>
    <cellStyle name="20% - Accent3 6 7 2 2" xfId="6093"/>
    <cellStyle name="20% - Accent3 6 7 2 3" xfId="51146"/>
    <cellStyle name="20% - Accent3 6 7 3" xfId="6094"/>
    <cellStyle name="20% - Accent3 6 7 4" xfId="6095"/>
    <cellStyle name="20% - Accent3 6 8" xfId="6096"/>
    <cellStyle name="20% - Accent3 6 8 2" xfId="6097"/>
    <cellStyle name="20% - Accent3 6 8 3" xfId="51147"/>
    <cellStyle name="20% - Accent3 6 9" xfId="6098"/>
    <cellStyle name="20% - Accent3 7" xfId="6099"/>
    <cellStyle name="20% - Accent3 7 10" xfId="6100"/>
    <cellStyle name="20% - Accent3 7 11" xfId="60227"/>
    <cellStyle name="20% - Accent3 7 2" xfId="6101"/>
    <cellStyle name="20% - Accent3 7 2 2" xfId="6102"/>
    <cellStyle name="20% - Accent3 7 2 2 2" xfId="6103"/>
    <cellStyle name="20% - Accent3 7 2 2 2 2" xfId="6104"/>
    <cellStyle name="20% - Accent3 7 2 2 2 2 2" xfId="6105"/>
    <cellStyle name="20% - Accent3 7 2 2 2 2 2 2" xfId="6106"/>
    <cellStyle name="20% - Accent3 7 2 2 2 2 2 3" xfId="51148"/>
    <cellStyle name="20% - Accent3 7 2 2 2 2 3" xfId="6107"/>
    <cellStyle name="20% - Accent3 7 2 2 2 2 4" xfId="6108"/>
    <cellStyle name="20% - Accent3 7 2 2 2 3" xfId="6109"/>
    <cellStyle name="20% - Accent3 7 2 2 2 3 2" xfId="6110"/>
    <cellStyle name="20% - Accent3 7 2 2 2 3 2 2" xfId="6111"/>
    <cellStyle name="20% - Accent3 7 2 2 2 3 2 3" xfId="51149"/>
    <cellStyle name="20% - Accent3 7 2 2 2 3 3" xfId="6112"/>
    <cellStyle name="20% - Accent3 7 2 2 2 3 4" xfId="6113"/>
    <cellStyle name="20% - Accent3 7 2 2 2 4" xfId="6114"/>
    <cellStyle name="20% - Accent3 7 2 2 2 4 2" xfId="6115"/>
    <cellStyle name="20% - Accent3 7 2 2 2 4 3" xfId="51150"/>
    <cellStyle name="20% - Accent3 7 2 2 2 5" xfId="6116"/>
    <cellStyle name="20% - Accent3 7 2 2 2 6" xfId="6117"/>
    <cellStyle name="20% - Accent3 7 2 2 3" xfId="6118"/>
    <cellStyle name="20% - Accent3 7 2 2 3 2" xfId="6119"/>
    <cellStyle name="20% - Accent3 7 2 2 3 2 2" xfId="6120"/>
    <cellStyle name="20% - Accent3 7 2 2 3 2 3" xfId="51151"/>
    <cellStyle name="20% - Accent3 7 2 2 3 3" xfId="6121"/>
    <cellStyle name="20% - Accent3 7 2 2 3 4" xfId="6122"/>
    <cellStyle name="20% - Accent3 7 2 2 4" xfId="6123"/>
    <cellStyle name="20% - Accent3 7 2 2 4 2" xfId="6124"/>
    <cellStyle name="20% - Accent3 7 2 2 4 2 2" xfId="6125"/>
    <cellStyle name="20% - Accent3 7 2 2 4 2 3" xfId="51152"/>
    <cellStyle name="20% - Accent3 7 2 2 4 3" xfId="6126"/>
    <cellStyle name="20% - Accent3 7 2 2 4 4" xfId="6127"/>
    <cellStyle name="20% - Accent3 7 2 2 5" xfId="6128"/>
    <cellStyle name="20% - Accent3 7 2 2 5 2" xfId="6129"/>
    <cellStyle name="20% - Accent3 7 2 2 5 3" xfId="51153"/>
    <cellStyle name="20% - Accent3 7 2 2 6" xfId="6130"/>
    <cellStyle name="20% - Accent3 7 2 2 7" xfId="6131"/>
    <cellStyle name="20% - Accent3 7 2 2 8" xfId="60778"/>
    <cellStyle name="20% - Accent3 7 2 3" xfId="6132"/>
    <cellStyle name="20% - Accent3 7 2 3 2" xfId="6133"/>
    <cellStyle name="20% - Accent3 7 2 3 2 2" xfId="6134"/>
    <cellStyle name="20% - Accent3 7 2 3 2 2 2" xfId="6135"/>
    <cellStyle name="20% - Accent3 7 2 3 2 2 3" xfId="51154"/>
    <cellStyle name="20% - Accent3 7 2 3 2 3" xfId="6136"/>
    <cellStyle name="20% - Accent3 7 2 3 2 4" xfId="6137"/>
    <cellStyle name="20% - Accent3 7 2 3 3" xfId="6138"/>
    <cellStyle name="20% - Accent3 7 2 3 3 2" xfId="6139"/>
    <cellStyle name="20% - Accent3 7 2 3 3 2 2" xfId="6140"/>
    <cellStyle name="20% - Accent3 7 2 3 3 2 3" xfId="51155"/>
    <cellStyle name="20% - Accent3 7 2 3 3 3" xfId="6141"/>
    <cellStyle name="20% - Accent3 7 2 3 3 4" xfId="6142"/>
    <cellStyle name="20% - Accent3 7 2 3 4" xfId="6143"/>
    <cellStyle name="20% - Accent3 7 2 3 4 2" xfId="6144"/>
    <cellStyle name="20% - Accent3 7 2 3 4 3" xfId="51156"/>
    <cellStyle name="20% - Accent3 7 2 3 5" xfId="6145"/>
    <cellStyle name="20% - Accent3 7 2 3 6" xfId="6146"/>
    <cellStyle name="20% - Accent3 7 2 4" xfId="6147"/>
    <cellStyle name="20% - Accent3 7 2 4 2" xfId="6148"/>
    <cellStyle name="20% - Accent3 7 2 4 2 2" xfId="6149"/>
    <cellStyle name="20% - Accent3 7 2 4 2 3" xfId="51157"/>
    <cellStyle name="20% - Accent3 7 2 4 3" xfId="6150"/>
    <cellStyle name="20% - Accent3 7 2 4 4" xfId="6151"/>
    <cellStyle name="20% - Accent3 7 2 5" xfId="6152"/>
    <cellStyle name="20% - Accent3 7 2 5 2" xfId="6153"/>
    <cellStyle name="20% - Accent3 7 2 5 2 2" xfId="6154"/>
    <cellStyle name="20% - Accent3 7 2 5 2 3" xfId="51158"/>
    <cellStyle name="20% - Accent3 7 2 5 3" xfId="6155"/>
    <cellStyle name="20% - Accent3 7 2 5 4" xfId="6156"/>
    <cellStyle name="20% - Accent3 7 2 6" xfId="6157"/>
    <cellStyle name="20% - Accent3 7 2 6 2" xfId="6158"/>
    <cellStyle name="20% - Accent3 7 2 6 3" xfId="51159"/>
    <cellStyle name="20% - Accent3 7 2 7" xfId="6159"/>
    <cellStyle name="20% - Accent3 7 2 8" xfId="6160"/>
    <cellStyle name="20% - Accent3 7 2 9" xfId="60410"/>
    <cellStyle name="20% - Accent3 7 3" xfId="6161"/>
    <cellStyle name="20% - Accent3 7 3 2" xfId="6162"/>
    <cellStyle name="20% - Accent3 7 3 2 2" xfId="6163"/>
    <cellStyle name="20% - Accent3 7 3 2 2 2" xfId="6164"/>
    <cellStyle name="20% - Accent3 7 3 2 2 2 2" xfId="6165"/>
    <cellStyle name="20% - Accent3 7 3 2 2 2 3" xfId="51160"/>
    <cellStyle name="20% - Accent3 7 3 2 2 3" xfId="6166"/>
    <cellStyle name="20% - Accent3 7 3 2 2 4" xfId="6167"/>
    <cellStyle name="20% - Accent3 7 3 2 3" xfId="6168"/>
    <cellStyle name="20% - Accent3 7 3 2 3 2" xfId="6169"/>
    <cellStyle name="20% - Accent3 7 3 2 3 2 2" xfId="6170"/>
    <cellStyle name="20% - Accent3 7 3 2 3 2 3" xfId="51161"/>
    <cellStyle name="20% - Accent3 7 3 2 3 3" xfId="6171"/>
    <cellStyle name="20% - Accent3 7 3 2 3 4" xfId="6172"/>
    <cellStyle name="20% - Accent3 7 3 2 4" xfId="6173"/>
    <cellStyle name="20% - Accent3 7 3 2 4 2" xfId="6174"/>
    <cellStyle name="20% - Accent3 7 3 2 4 3" xfId="51162"/>
    <cellStyle name="20% - Accent3 7 3 2 5" xfId="6175"/>
    <cellStyle name="20% - Accent3 7 3 2 6" xfId="6176"/>
    <cellStyle name="20% - Accent3 7 3 3" xfId="6177"/>
    <cellStyle name="20% - Accent3 7 3 3 2" xfId="6178"/>
    <cellStyle name="20% - Accent3 7 3 3 2 2" xfId="6179"/>
    <cellStyle name="20% - Accent3 7 3 3 2 3" xfId="51163"/>
    <cellStyle name="20% - Accent3 7 3 3 3" xfId="6180"/>
    <cellStyle name="20% - Accent3 7 3 3 4" xfId="6181"/>
    <cellStyle name="20% - Accent3 7 3 4" xfId="6182"/>
    <cellStyle name="20% - Accent3 7 3 4 2" xfId="6183"/>
    <cellStyle name="20% - Accent3 7 3 4 2 2" xfId="6184"/>
    <cellStyle name="20% - Accent3 7 3 4 2 3" xfId="51164"/>
    <cellStyle name="20% - Accent3 7 3 4 3" xfId="6185"/>
    <cellStyle name="20% - Accent3 7 3 4 4" xfId="6186"/>
    <cellStyle name="20% - Accent3 7 3 5" xfId="6187"/>
    <cellStyle name="20% - Accent3 7 3 5 2" xfId="6188"/>
    <cellStyle name="20% - Accent3 7 3 5 3" xfId="51165"/>
    <cellStyle name="20% - Accent3 7 3 6" xfId="6189"/>
    <cellStyle name="20% - Accent3 7 3 7" xfId="6190"/>
    <cellStyle name="20% - Accent3 7 3 8" xfId="60595"/>
    <cellStyle name="20% - Accent3 7 4" xfId="6191"/>
    <cellStyle name="20% - Accent3 7 4 2" xfId="6192"/>
    <cellStyle name="20% - Accent3 7 4 2 2" xfId="6193"/>
    <cellStyle name="20% - Accent3 7 4 2 2 2" xfId="6194"/>
    <cellStyle name="20% - Accent3 7 4 2 2 3" xfId="51166"/>
    <cellStyle name="20% - Accent3 7 4 2 3" xfId="6195"/>
    <cellStyle name="20% - Accent3 7 4 2 4" xfId="6196"/>
    <cellStyle name="20% - Accent3 7 4 3" xfId="6197"/>
    <cellStyle name="20% - Accent3 7 4 3 2" xfId="6198"/>
    <cellStyle name="20% - Accent3 7 4 3 2 2" xfId="6199"/>
    <cellStyle name="20% - Accent3 7 4 3 2 3" xfId="51167"/>
    <cellStyle name="20% - Accent3 7 4 3 3" xfId="6200"/>
    <cellStyle name="20% - Accent3 7 4 3 4" xfId="6201"/>
    <cellStyle name="20% - Accent3 7 4 4" xfId="6202"/>
    <cellStyle name="20% - Accent3 7 4 4 2" xfId="6203"/>
    <cellStyle name="20% - Accent3 7 4 4 3" xfId="51168"/>
    <cellStyle name="20% - Accent3 7 4 5" xfId="6204"/>
    <cellStyle name="20% - Accent3 7 4 6" xfId="6205"/>
    <cellStyle name="20% - Accent3 7 5" xfId="6206"/>
    <cellStyle name="20% - Accent3 7 5 2" xfId="6207"/>
    <cellStyle name="20% - Accent3 7 5 2 2" xfId="6208"/>
    <cellStyle name="20% - Accent3 7 5 2 2 2" xfId="6209"/>
    <cellStyle name="20% - Accent3 7 5 2 2 3" xfId="51169"/>
    <cellStyle name="20% - Accent3 7 5 2 3" xfId="6210"/>
    <cellStyle name="20% - Accent3 7 5 2 4" xfId="6211"/>
    <cellStyle name="20% - Accent3 7 5 3" xfId="6212"/>
    <cellStyle name="20% - Accent3 7 5 3 2" xfId="6213"/>
    <cellStyle name="20% - Accent3 7 5 3 3" xfId="51170"/>
    <cellStyle name="20% - Accent3 7 5 4" xfId="6214"/>
    <cellStyle name="20% - Accent3 7 5 5" xfId="6215"/>
    <cellStyle name="20% - Accent3 7 6" xfId="6216"/>
    <cellStyle name="20% - Accent3 7 6 2" xfId="6217"/>
    <cellStyle name="20% - Accent3 7 6 2 2" xfId="6218"/>
    <cellStyle name="20% - Accent3 7 6 2 3" xfId="51171"/>
    <cellStyle name="20% - Accent3 7 6 3" xfId="6219"/>
    <cellStyle name="20% - Accent3 7 6 4" xfId="6220"/>
    <cellStyle name="20% - Accent3 7 7" xfId="6221"/>
    <cellStyle name="20% - Accent3 7 7 2" xfId="6222"/>
    <cellStyle name="20% - Accent3 7 7 2 2" xfId="6223"/>
    <cellStyle name="20% - Accent3 7 7 2 3" xfId="51172"/>
    <cellStyle name="20% - Accent3 7 7 3" xfId="6224"/>
    <cellStyle name="20% - Accent3 7 7 4" xfId="6225"/>
    <cellStyle name="20% - Accent3 7 8" xfId="6226"/>
    <cellStyle name="20% - Accent3 7 8 2" xfId="6227"/>
    <cellStyle name="20% - Accent3 7 8 3" xfId="51173"/>
    <cellStyle name="20% - Accent3 7 9" xfId="6228"/>
    <cellStyle name="20% - Accent3 8" xfId="6229"/>
    <cellStyle name="20% - Accent3 8 2" xfId="6230"/>
    <cellStyle name="20% - Accent3 8 2 2" xfId="6231"/>
    <cellStyle name="20% - Accent3 8 2 2 2" xfId="6232"/>
    <cellStyle name="20% - Accent3 8 2 2 2 2" xfId="6233"/>
    <cellStyle name="20% - Accent3 8 2 2 2 2 2" xfId="6234"/>
    <cellStyle name="20% - Accent3 8 2 2 2 2 3" xfId="51174"/>
    <cellStyle name="20% - Accent3 8 2 2 2 3" xfId="6235"/>
    <cellStyle name="20% - Accent3 8 2 2 2 4" xfId="6236"/>
    <cellStyle name="20% - Accent3 8 2 2 3" xfId="6237"/>
    <cellStyle name="20% - Accent3 8 2 2 3 2" xfId="6238"/>
    <cellStyle name="20% - Accent3 8 2 2 3 2 2" xfId="6239"/>
    <cellStyle name="20% - Accent3 8 2 2 3 2 3" xfId="51175"/>
    <cellStyle name="20% - Accent3 8 2 2 3 3" xfId="6240"/>
    <cellStyle name="20% - Accent3 8 2 2 3 4" xfId="6241"/>
    <cellStyle name="20% - Accent3 8 2 2 4" xfId="6242"/>
    <cellStyle name="20% - Accent3 8 2 2 4 2" xfId="6243"/>
    <cellStyle name="20% - Accent3 8 2 2 4 3" xfId="51176"/>
    <cellStyle name="20% - Accent3 8 2 2 5" xfId="6244"/>
    <cellStyle name="20% - Accent3 8 2 2 6" xfId="6245"/>
    <cellStyle name="20% - Accent3 8 2 2 7" xfId="60792"/>
    <cellStyle name="20% - Accent3 8 2 3" xfId="6246"/>
    <cellStyle name="20% - Accent3 8 2 3 2" xfId="6247"/>
    <cellStyle name="20% - Accent3 8 2 3 2 2" xfId="6248"/>
    <cellStyle name="20% - Accent3 8 2 3 2 3" xfId="51177"/>
    <cellStyle name="20% - Accent3 8 2 3 3" xfId="6249"/>
    <cellStyle name="20% - Accent3 8 2 3 4" xfId="6250"/>
    <cellStyle name="20% - Accent3 8 2 4" xfId="6251"/>
    <cellStyle name="20% - Accent3 8 2 4 2" xfId="6252"/>
    <cellStyle name="20% - Accent3 8 2 4 2 2" xfId="6253"/>
    <cellStyle name="20% - Accent3 8 2 4 2 3" xfId="51178"/>
    <cellStyle name="20% - Accent3 8 2 4 3" xfId="6254"/>
    <cellStyle name="20% - Accent3 8 2 4 4" xfId="6255"/>
    <cellStyle name="20% - Accent3 8 2 5" xfId="6256"/>
    <cellStyle name="20% - Accent3 8 2 5 2" xfId="6257"/>
    <cellStyle name="20% - Accent3 8 2 5 3" xfId="51179"/>
    <cellStyle name="20% - Accent3 8 2 6" xfId="6258"/>
    <cellStyle name="20% - Accent3 8 2 7" xfId="6259"/>
    <cellStyle name="20% - Accent3 8 2 8" xfId="60424"/>
    <cellStyle name="20% - Accent3 8 3" xfId="6260"/>
    <cellStyle name="20% - Accent3 8 3 2" xfId="6261"/>
    <cellStyle name="20% - Accent3 8 3 2 2" xfId="6262"/>
    <cellStyle name="20% - Accent3 8 3 2 2 2" xfId="6263"/>
    <cellStyle name="20% - Accent3 8 3 2 2 3" xfId="51180"/>
    <cellStyle name="20% - Accent3 8 3 2 3" xfId="6264"/>
    <cellStyle name="20% - Accent3 8 3 2 4" xfId="6265"/>
    <cellStyle name="20% - Accent3 8 3 3" xfId="6266"/>
    <cellStyle name="20% - Accent3 8 3 3 2" xfId="6267"/>
    <cellStyle name="20% - Accent3 8 3 3 2 2" xfId="6268"/>
    <cellStyle name="20% - Accent3 8 3 3 2 3" xfId="51181"/>
    <cellStyle name="20% - Accent3 8 3 3 3" xfId="6269"/>
    <cellStyle name="20% - Accent3 8 3 3 4" xfId="6270"/>
    <cellStyle name="20% - Accent3 8 3 4" xfId="6271"/>
    <cellStyle name="20% - Accent3 8 3 4 2" xfId="6272"/>
    <cellStyle name="20% - Accent3 8 3 4 3" xfId="51182"/>
    <cellStyle name="20% - Accent3 8 3 5" xfId="6273"/>
    <cellStyle name="20% - Accent3 8 3 6" xfId="6274"/>
    <cellStyle name="20% - Accent3 8 3 7" xfId="60609"/>
    <cellStyle name="20% - Accent3 8 4" xfId="6275"/>
    <cellStyle name="20% - Accent3 8 4 2" xfId="6276"/>
    <cellStyle name="20% - Accent3 8 4 2 2" xfId="6277"/>
    <cellStyle name="20% - Accent3 8 4 2 3" xfId="51183"/>
    <cellStyle name="20% - Accent3 8 4 3" xfId="6278"/>
    <cellStyle name="20% - Accent3 8 4 4" xfId="6279"/>
    <cellStyle name="20% - Accent3 8 5" xfId="6280"/>
    <cellStyle name="20% - Accent3 8 5 2" xfId="6281"/>
    <cellStyle name="20% - Accent3 8 5 2 2" xfId="6282"/>
    <cellStyle name="20% - Accent3 8 5 2 3" xfId="51184"/>
    <cellStyle name="20% - Accent3 8 5 3" xfId="6283"/>
    <cellStyle name="20% - Accent3 8 5 4" xfId="6284"/>
    <cellStyle name="20% - Accent3 8 6" xfId="6285"/>
    <cellStyle name="20% - Accent3 8 6 2" xfId="6286"/>
    <cellStyle name="20% - Accent3 8 6 3" xfId="51185"/>
    <cellStyle name="20% - Accent3 8 7" xfId="6287"/>
    <cellStyle name="20% - Accent3 8 8" xfId="6288"/>
    <cellStyle name="20% - Accent3 8 9" xfId="60241"/>
    <cellStyle name="20% - Accent3 9" xfId="6289"/>
    <cellStyle name="20% - Accent3 9 2" xfId="6290"/>
    <cellStyle name="20% - Accent3 9 2 2" xfId="6291"/>
    <cellStyle name="20% - Accent3 9 2 2 2" xfId="6292"/>
    <cellStyle name="20% - Accent3 9 2 2 2 2" xfId="6293"/>
    <cellStyle name="20% - Accent3 9 2 2 2 3" xfId="51186"/>
    <cellStyle name="20% - Accent3 9 2 2 3" xfId="6294"/>
    <cellStyle name="20% - Accent3 9 2 2 4" xfId="6295"/>
    <cellStyle name="20% - Accent3 9 2 2 5" xfId="60806"/>
    <cellStyle name="20% - Accent3 9 2 3" xfId="6296"/>
    <cellStyle name="20% - Accent3 9 2 3 2" xfId="6297"/>
    <cellStyle name="20% - Accent3 9 2 3 2 2" xfId="6298"/>
    <cellStyle name="20% - Accent3 9 2 3 2 3" xfId="51187"/>
    <cellStyle name="20% - Accent3 9 2 3 3" xfId="6299"/>
    <cellStyle name="20% - Accent3 9 2 3 4" xfId="6300"/>
    <cellStyle name="20% - Accent3 9 2 4" xfId="6301"/>
    <cellStyle name="20% - Accent3 9 2 4 2" xfId="6302"/>
    <cellStyle name="20% - Accent3 9 2 4 3" xfId="51188"/>
    <cellStyle name="20% - Accent3 9 2 5" xfId="6303"/>
    <cellStyle name="20% - Accent3 9 2 6" xfId="6304"/>
    <cellStyle name="20% - Accent3 9 2 7" xfId="60438"/>
    <cellStyle name="20% - Accent3 9 3" xfId="6305"/>
    <cellStyle name="20% - Accent3 9 3 2" xfId="6306"/>
    <cellStyle name="20% - Accent3 9 3 2 2" xfId="6307"/>
    <cellStyle name="20% - Accent3 9 3 2 3" xfId="51189"/>
    <cellStyle name="20% - Accent3 9 3 3" xfId="6308"/>
    <cellStyle name="20% - Accent3 9 3 4" xfId="6309"/>
    <cellStyle name="20% - Accent3 9 3 5" xfId="60623"/>
    <cellStyle name="20% - Accent3 9 4" xfId="6310"/>
    <cellStyle name="20% - Accent3 9 4 2" xfId="6311"/>
    <cellStyle name="20% - Accent3 9 4 2 2" xfId="6312"/>
    <cellStyle name="20% - Accent3 9 4 2 3" xfId="51190"/>
    <cellStyle name="20% - Accent3 9 4 3" xfId="6313"/>
    <cellStyle name="20% - Accent3 9 4 4" xfId="6314"/>
    <cellStyle name="20% - Accent3 9 5" xfId="6315"/>
    <cellStyle name="20% - Accent3 9 5 2" xfId="6316"/>
    <cellStyle name="20% - Accent3 9 5 3" xfId="51191"/>
    <cellStyle name="20% - Accent3 9 6" xfId="6317"/>
    <cellStyle name="20% - Accent3 9 7" xfId="6318"/>
    <cellStyle name="20% - Accent3 9 8" xfId="60255"/>
    <cellStyle name="20% - Accent4 10" xfId="6319"/>
    <cellStyle name="20% - Accent4 10 2" xfId="6320"/>
    <cellStyle name="20% - Accent4 10 2 2" xfId="6321"/>
    <cellStyle name="20% - Accent4 10 2 2 2" xfId="6322"/>
    <cellStyle name="20% - Accent4 10 2 2 3" xfId="51192"/>
    <cellStyle name="20% - Accent4 10 2 2 4" xfId="60822"/>
    <cellStyle name="20% - Accent4 10 2 3" xfId="6323"/>
    <cellStyle name="20% - Accent4 10 2 4" xfId="6324"/>
    <cellStyle name="20% - Accent4 10 2 5" xfId="60454"/>
    <cellStyle name="20% - Accent4 10 3" xfId="6325"/>
    <cellStyle name="20% - Accent4 10 3 2" xfId="6326"/>
    <cellStyle name="20% - Accent4 10 3 2 2" xfId="6327"/>
    <cellStyle name="20% - Accent4 10 3 2 3" xfId="51193"/>
    <cellStyle name="20% - Accent4 10 3 3" xfId="6328"/>
    <cellStyle name="20% - Accent4 10 3 4" xfId="6329"/>
    <cellStyle name="20% - Accent4 10 3 5" xfId="60639"/>
    <cellStyle name="20% - Accent4 10 4" xfId="6330"/>
    <cellStyle name="20% - Accent4 10 4 2" xfId="6331"/>
    <cellStyle name="20% - Accent4 10 4 3" xfId="51194"/>
    <cellStyle name="20% - Accent4 10 5" xfId="6332"/>
    <cellStyle name="20% - Accent4 10 6" xfId="6333"/>
    <cellStyle name="20% - Accent4 10 7" xfId="60271"/>
    <cellStyle name="20% - Accent4 11" xfId="6334"/>
    <cellStyle name="20% - Accent4 11 2" xfId="6335"/>
    <cellStyle name="20% - Accent4 11 2 2" xfId="6336"/>
    <cellStyle name="20% - Accent4 11 2 2 2" xfId="6337"/>
    <cellStyle name="20% - Accent4 11 2 2 3" xfId="51195"/>
    <cellStyle name="20% - Accent4 11 2 2 4" xfId="60836"/>
    <cellStyle name="20% - Accent4 11 2 3" xfId="6338"/>
    <cellStyle name="20% - Accent4 11 2 4" xfId="6339"/>
    <cellStyle name="20% - Accent4 11 2 5" xfId="60468"/>
    <cellStyle name="20% - Accent4 11 3" xfId="6340"/>
    <cellStyle name="20% - Accent4 11 3 2" xfId="6341"/>
    <cellStyle name="20% - Accent4 11 3 3" xfId="51196"/>
    <cellStyle name="20% - Accent4 11 3 4" xfId="60653"/>
    <cellStyle name="20% - Accent4 11 4" xfId="6342"/>
    <cellStyle name="20% - Accent4 11 5" xfId="6343"/>
    <cellStyle name="20% - Accent4 11 6" xfId="60285"/>
    <cellStyle name="20% - Accent4 12" xfId="6344"/>
    <cellStyle name="20% - Accent4 12 2" xfId="6345"/>
    <cellStyle name="20% - Accent4 12 2 2" xfId="6346"/>
    <cellStyle name="20% - Accent4 12 2 2 2" xfId="60850"/>
    <cellStyle name="20% - Accent4 12 2 3" xfId="51197"/>
    <cellStyle name="20% - Accent4 12 2 4" xfId="60482"/>
    <cellStyle name="20% - Accent4 12 3" xfId="6347"/>
    <cellStyle name="20% - Accent4 12 3 2" xfId="60667"/>
    <cellStyle name="20% - Accent4 12 4" xfId="6348"/>
    <cellStyle name="20% - Accent4 12 5" xfId="60299"/>
    <cellStyle name="20% - Accent4 13" xfId="6349"/>
    <cellStyle name="20% - Accent4 13 2" xfId="6350"/>
    <cellStyle name="20% - Accent4 13 2 2" xfId="6351"/>
    <cellStyle name="20% - Accent4 13 2 2 2" xfId="60864"/>
    <cellStyle name="20% - Accent4 13 2 3" xfId="51198"/>
    <cellStyle name="20% - Accent4 13 2 4" xfId="60496"/>
    <cellStyle name="20% - Accent4 13 3" xfId="6352"/>
    <cellStyle name="20% - Accent4 13 3 2" xfId="60681"/>
    <cellStyle name="20% - Accent4 13 4" xfId="6353"/>
    <cellStyle name="20% - Accent4 13 5" xfId="60313"/>
    <cellStyle name="20% - Accent4 14" xfId="6354"/>
    <cellStyle name="20% - Accent4 14 2" xfId="6355"/>
    <cellStyle name="20% - Accent4 14 2 2" xfId="60694"/>
    <cellStyle name="20% - Accent4 14 3" xfId="51199"/>
    <cellStyle name="20% - Accent4 14 4" xfId="60326"/>
    <cellStyle name="20% - Accent4 15" xfId="6356"/>
    <cellStyle name="20% - Accent4 15 2" xfId="60510"/>
    <cellStyle name="20% - Accent4 16" xfId="6357"/>
    <cellStyle name="20% - Accent4 16 2" xfId="60878"/>
    <cellStyle name="20% - Accent4 17" xfId="51200"/>
    <cellStyle name="20% - Accent4 17 2" xfId="60892"/>
    <cellStyle name="20% - Accent4 18" xfId="51201"/>
    <cellStyle name="20% - Accent4 18 2" xfId="60906"/>
    <cellStyle name="20% - Accent4 19" xfId="60137"/>
    <cellStyle name="20% - Accent4 2" xfId="6358"/>
    <cellStyle name="20% - Accent4 2 10" xfId="6359"/>
    <cellStyle name="20% - Accent4 2 10 2" xfId="6360"/>
    <cellStyle name="20% - Accent4 2 10 2 2" xfId="6361"/>
    <cellStyle name="20% - Accent4 2 10 2 2 2" xfId="6362"/>
    <cellStyle name="20% - Accent4 2 10 2 2 3" xfId="51202"/>
    <cellStyle name="20% - Accent4 2 10 2 3" xfId="6363"/>
    <cellStyle name="20% - Accent4 2 10 2 4" xfId="6364"/>
    <cellStyle name="20% - Accent4 2 10 3" xfId="6365"/>
    <cellStyle name="20% - Accent4 2 10 3 2" xfId="6366"/>
    <cellStyle name="20% - Accent4 2 10 3 3" xfId="51203"/>
    <cellStyle name="20% - Accent4 2 10 4" xfId="6367"/>
    <cellStyle name="20% - Accent4 2 10 5" xfId="6368"/>
    <cellStyle name="20% - Accent4 2 11" xfId="6369"/>
    <cellStyle name="20% - Accent4 2 11 2" xfId="6370"/>
    <cellStyle name="20% - Accent4 2 11 2 2" xfId="6371"/>
    <cellStyle name="20% - Accent4 2 11 2 3" xfId="51204"/>
    <cellStyle name="20% - Accent4 2 11 3" xfId="6372"/>
    <cellStyle name="20% - Accent4 2 11 4" xfId="6373"/>
    <cellStyle name="20% - Accent4 2 12" xfId="6374"/>
    <cellStyle name="20% - Accent4 2 12 2" xfId="6375"/>
    <cellStyle name="20% - Accent4 2 12 2 2" xfId="6376"/>
    <cellStyle name="20% - Accent4 2 12 2 3" xfId="51205"/>
    <cellStyle name="20% - Accent4 2 12 3" xfId="6377"/>
    <cellStyle name="20% - Accent4 2 12 4" xfId="6378"/>
    <cellStyle name="20% - Accent4 2 13" xfId="6379"/>
    <cellStyle name="20% - Accent4 2 13 2" xfId="6380"/>
    <cellStyle name="20% - Accent4 2 13 3" xfId="51206"/>
    <cellStyle name="20% - Accent4 2 14" xfId="6381"/>
    <cellStyle name="20% - Accent4 2 15" xfId="6382"/>
    <cellStyle name="20% - Accent4 2 16" xfId="60158"/>
    <cellStyle name="20% - Accent4 2 2" xfId="6383"/>
    <cellStyle name="20% - Accent4 2 2 10" xfId="6384"/>
    <cellStyle name="20% - Accent4 2 2 11" xfId="6385"/>
    <cellStyle name="20% - Accent4 2 2 12" xfId="60342"/>
    <cellStyle name="20% - Accent4 2 2 2" xfId="6386"/>
    <cellStyle name="20% - Accent4 2 2 2 10" xfId="6387"/>
    <cellStyle name="20% - Accent4 2 2 2 11" xfId="60710"/>
    <cellStyle name="20% - Accent4 2 2 2 2" xfId="6388"/>
    <cellStyle name="20% - Accent4 2 2 2 2 2" xfId="6389"/>
    <cellStyle name="20% - Accent4 2 2 2 2 2 2" xfId="6390"/>
    <cellStyle name="20% - Accent4 2 2 2 2 2 2 2" xfId="6391"/>
    <cellStyle name="20% - Accent4 2 2 2 2 2 2 2 2" xfId="6392"/>
    <cellStyle name="20% - Accent4 2 2 2 2 2 2 2 2 2" xfId="6393"/>
    <cellStyle name="20% - Accent4 2 2 2 2 2 2 2 2 3" xfId="51207"/>
    <cellStyle name="20% - Accent4 2 2 2 2 2 2 2 3" xfId="6394"/>
    <cellStyle name="20% - Accent4 2 2 2 2 2 2 2 4" xfId="6395"/>
    <cellStyle name="20% - Accent4 2 2 2 2 2 2 3" xfId="6396"/>
    <cellStyle name="20% - Accent4 2 2 2 2 2 2 3 2" xfId="6397"/>
    <cellStyle name="20% - Accent4 2 2 2 2 2 2 3 2 2" xfId="6398"/>
    <cellStyle name="20% - Accent4 2 2 2 2 2 2 3 2 3" xfId="51208"/>
    <cellStyle name="20% - Accent4 2 2 2 2 2 2 3 3" xfId="6399"/>
    <cellStyle name="20% - Accent4 2 2 2 2 2 2 3 4" xfId="6400"/>
    <cellStyle name="20% - Accent4 2 2 2 2 2 2 4" xfId="6401"/>
    <cellStyle name="20% - Accent4 2 2 2 2 2 2 4 2" xfId="6402"/>
    <cellStyle name="20% - Accent4 2 2 2 2 2 2 4 3" xfId="51209"/>
    <cellStyle name="20% - Accent4 2 2 2 2 2 2 5" xfId="6403"/>
    <cellStyle name="20% - Accent4 2 2 2 2 2 2 6" xfId="6404"/>
    <cellStyle name="20% - Accent4 2 2 2 2 2 3" xfId="6405"/>
    <cellStyle name="20% - Accent4 2 2 2 2 2 3 2" xfId="6406"/>
    <cellStyle name="20% - Accent4 2 2 2 2 2 3 2 2" xfId="6407"/>
    <cellStyle name="20% - Accent4 2 2 2 2 2 3 2 3" xfId="51210"/>
    <cellStyle name="20% - Accent4 2 2 2 2 2 3 3" xfId="6408"/>
    <cellStyle name="20% - Accent4 2 2 2 2 2 3 4" xfId="6409"/>
    <cellStyle name="20% - Accent4 2 2 2 2 2 4" xfId="6410"/>
    <cellStyle name="20% - Accent4 2 2 2 2 2 4 2" xfId="6411"/>
    <cellStyle name="20% - Accent4 2 2 2 2 2 4 2 2" xfId="6412"/>
    <cellStyle name="20% - Accent4 2 2 2 2 2 4 2 3" xfId="51211"/>
    <cellStyle name="20% - Accent4 2 2 2 2 2 4 3" xfId="6413"/>
    <cellStyle name="20% - Accent4 2 2 2 2 2 4 4" xfId="6414"/>
    <cellStyle name="20% - Accent4 2 2 2 2 2 5" xfId="6415"/>
    <cellStyle name="20% - Accent4 2 2 2 2 2 5 2" xfId="6416"/>
    <cellStyle name="20% - Accent4 2 2 2 2 2 5 3" xfId="51212"/>
    <cellStyle name="20% - Accent4 2 2 2 2 2 6" xfId="6417"/>
    <cellStyle name="20% - Accent4 2 2 2 2 2 7" xfId="6418"/>
    <cellStyle name="20% - Accent4 2 2 2 2 3" xfId="6419"/>
    <cellStyle name="20% - Accent4 2 2 2 2 3 2" xfId="6420"/>
    <cellStyle name="20% - Accent4 2 2 2 2 3 2 2" xfId="6421"/>
    <cellStyle name="20% - Accent4 2 2 2 2 3 2 2 2" xfId="6422"/>
    <cellStyle name="20% - Accent4 2 2 2 2 3 2 2 3" xfId="51213"/>
    <cellStyle name="20% - Accent4 2 2 2 2 3 2 3" xfId="6423"/>
    <cellStyle name="20% - Accent4 2 2 2 2 3 2 4" xfId="6424"/>
    <cellStyle name="20% - Accent4 2 2 2 2 3 3" xfId="6425"/>
    <cellStyle name="20% - Accent4 2 2 2 2 3 3 2" xfId="6426"/>
    <cellStyle name="20% - Accent4 2 2 2 2 3 3 2 2" xfId="6427"/>
    <cellStyle name="20% - Accent4 2 2 2 2 3 3 2 3" xfId="51214"/>
    <cellStyle name="20% - Accent4 2 2 2 2 3 3 3" xfId="6428"/>
    <cellStyle name="20% - Accent4 2 2 2 2 3 3 4" xfId="6429"/>
    <cellStyle name="20% - Accent4 2 2 2 2 3 4" xfId="6430"/>
    <cellStyle name="20% - Accent4 2 2 2 2 3 4 2" xfId="6431"/>
    <cellStyle name="20% - Accent4 2 2 2 2 3 4 3" xfId="51215"/>
    <cellStyle name="20% - Accent4 2 2 2 2 3 5" xfId="6432"/>
    <cellStyle name="20% - Accent4 2 2 2 2 3 6" xfId="6433"/>
    <cellStyle name="20% - Accent4 2 2 2 2 4" xfId="6434"/>
    <cellStyle name="20% - Accent4 2 2 2 2 4 2" xfId="6435"/>
    <cellStyle name="20% - Accent4 2 2 2 2 4 2 2" xfId="6436"/>
    <cellStyle name="20% - Accent4 2 2 2 2 4 2 3" xfId="51216"/>
    <cellStyle name="20% - Accent4 2 2 2 2 4 3" xfId="6437"/>
    <cellStyle name="20% - Accent4 2 2 2 2 4 4" xfId="6438"/>
    <cellStyle name="20% - Accent4 2 2 2 2 5" xfId="6439"/>
    <cellStyle name="20% - Accent4 2 2 2 2 5 2" xfId="6440"/>
    <cellStyle name="20% - Accent4 2 2 2 2 5 2 2" xfId="6441"/>
    <cellStyle name="20% - Accent4 2 2 2 2 5 2 3" xfId="51217"/>
    <cellStyle name="20% - Accent4 2 2 2 2 5 3" xfId="6442"/>
    <cellStyle name="20% - Accent4 2 2 2 2 5 4" xfId="6443"/>
    <cellStyle name="20% - Accent4 2 2 2 2 6" xfId="6444"/>
    <cellStyle name="20% - Accent4 2 2 2 2 6 2" xfId="6445"/>
    <cellStyle name="20% - Accent4 2 2 2 2 6 3" xfId="51218"/>
    <cellStyle name="20% - Accent4 2 2 2 2 7" xfId="6446"/>
    <cellStyle name="20% - Accent4 2 2 2 2 8" xfId="6447"/>
    <cellStyle name="20% - Accent4 2 2 2 3" xfId="6448"/>
    <cellStyle name="20% - Accent4 2 2 2 3 2" xfId="6449"/>
    <cellStyle name="20% - Accent4 2 2 2 3 2 2" xfId="6450"/>
    <cellStyle name="20% - Accent4 2 2 2 3 2 2 2" xfId="6451"/>
    <cellStyle name="20% - Accent4 2 2 2 3 2 2 2 2" xfId="6452"/>
    <cellStyle name="20% - Accent4 2 2 2 3 2 2 2 3" xfId="51219"/>
    <cellStyle name="20% - Accent4 2 2 2 3 2 2 3" xfId="6453"/>
    <cellStyle name="20% - Accent4 2 2 2 3 2 2 4" xfId="6454"/>
    <cellStyle name="20% - Accent4 2 2 2 3 2 3" xfId="6455"/>
    <cellStyle name="20% - Accent4 2 2 2 3 2 3 2" xfId="6456"/>
    <cellStyle name="20% - Accent4 2 2 2 3 2 3 2 2" xfId="6457"/>
    <cellStyle name="20% - Accent4 2 2 2 3 2 3 2 3" xfId="51220"/>
    <cellStyle name="20% - Accent4 2 2 2 3 2 3 3" xfId="6458"/>
    <cellStyle name="20% - Accent4 2 2 2 3 2 3 4" xfId="6459"/>
    <cellStyle name="20% - Accent4 2 2 2 3 2 4" xfId="6460"/>
    <cellStyle name="20% - Accent4 2 2 2 3 2 4 2" xfId="6461"/>
    <cellStyle name="20% - Accent4 2 2 2 3 2 4 3" xfId="51221"/>
    <cellStyle name="20% - Accent4 2 2 2 3 2 5" xfId="6462"/>
    <cellStyle name="20% - Accent4 2 2 2 3 2 6" xfId="6463"/>
    <cellStyle name="20% - Accent4 2 2 2 3 3" xfId="6464"/>
    <cellStyle name="20% - Accent4 2 2 2 3 3 2" xfId="6465"/>
    <cellStyle name="20% - Accent4 2 2 2 3 3 2 2" xfId="6466"/>
    <cellStyle name="20% - Accent4 2 2 2 3 3 2 3" xfId="51222"/>
    <cellStyle name="20% - Accent4 2 2 2 3 3 3" xfId="6467"/>
    <cellStyle name="20% - Accent4 2 2 2 3 3 4" xfId="6468"/>
    <cellStyle name="20% - Accent4 2 2 2 3 4" xfId="6469"/>
    <cellStyle name="20% - Accent4 2 2 2 3 4 2" xfId="6470"/>
    <cellStyle name="20% - Accent4 2 2 2 3 4 2 2" xfId="6471"/>
    <cellStyle name="20% - Accent4 2 2 2 3 4 2 3" xfId="51223"/>
    <cellStyle name="20% - Accent4 2 2 2 3 4 3" xfId="6472"/>
    <cellStyle name="20% - Accent4 2 2 2 3 4 4" xfId="6473"/>
    <cellStyle name="20% - Accent4 2 2 2 3 5" xfId="6474"/>
    <cellStyle name="20% - Accent4 2 2 2 3 5 2" xfId="6475"/>
    <cellStyle name="20% - Accent4 2 2 2 3 5 3" xfId="51224"/>
    <cellStyle name="20% - Accent4 2 2 2 3 6" xfId="6476"/>
    <cellStyle name="20% - Accent4 2 2 2 3 7" xfId="6477"/>
    <cellStyle name="20% - Accent4 2 2 2 4" xfId="6478"/>
    <cellStyle name="20% - Accent4 2 2 2 4 2" xfId="6479"/>
    <cellStyle name="20% - Accent4 2 2 2 4 2 2" xfId="6480"/>
    <cellStyle name="20% - Accent4 2 2 2 4 2 2 2" xfId="6481"/>
    <cellStyle name="20% - Accent4 2 2 2 4 2 2 3" xfId="51225"/>
    <cellStyle name="20% - Accent4 2 2 2 4 2 3" xfId="6482"/>
    <cellStyle name="20% - Accent4 2 2 2 4 2 4" xfId="6483"/>
    <cellStyle name="20% - Accent4 2 2 2 4 3" xfId="6484"/>
    <cellStyle name="20% - Accent4 2 2 2 4 3 2" xfId="6485"/>
    <cellStyle name="20% - Accent4 2 2 2 4 3 2 2" xfId="6486"/>
    <cellStyle name="20% - Accent4 2 2 2 4 3 2 3" xfId="51226"/>
    <cellStyle name="20% - Accent4 2 2 2 4 3 3" xfId="6487"/>
    <cellStyle name="20% - Accent4 2 2 2 4 3 4" xfId="6488"/>
    <cellStyle name="20% - Accent4 2 2 2 4 4" xfId="6489"/>
    <cellStyle name="20% - Accent4 2 2 2 4 4 2" xfId="6490"/>
    <cellStyle name="20% - Accent4 2 2 2 4 4 3" xfId="51227"/>
    <cellStyle name="20% - Accent4 2 2 2 4 5" xfId="6491"/>
    <cellStyle name="20% - Accent4 2 2 2 4 6" xfId="6492"/>
    <cellStyle name="20% - Accent4 2 2 2 5" xfId="6493"/>
    <cellStyle name="20% - Accent4 2 2 2 5 2" xfId="6494"/>
    <cellStyle name="20% - Accent4 2 2 2 5 2 2" xfId="6495"/>
    <cellStyle name="20% - Accent4 2 2 2 5 2 2 2" xfId="6496"/>
    <cellStyle name="20% - Accent4 2 2 2 5 2 2 3" xfId="51228"/>
    <cellStyle name="20% - Accent4 2 2 2 5 2 3" xfId="6497"/>
    <cellStyle name="20% - Accent4 2 2 2 5 2 4" xfId="6498"/>
    <cellStyle name="20% - Accent4 2 2 2 5 3" xfId="6499"/>
    <cellStyle name="20% - Accent4 2 2 2 5 3 2" xfId="6500"/>
    <cellStyle name="20% - Accent4 2 2 2 5 3 3" xfId="51229"/>
    <cellStyle name="20% - Accent4 2 2 2 5 4" xfId="6501"/>
    <cellStyle name="20% - Accent4 2 2 2 5 5" xfId="6502"/>
    <cellStyle name="20% - Accent4 2 2 2 6" xfId="6503"/>
    <cellStyle name="20% - Accent4 2 2 2 6 2" xfId="6504"/>
    <cellStyle name="20% - Accent4 2 2 2 6 2 2" xfId="6505"/>
    <cellStyle name="20% - Accent4 2 2 2 6 2 3" xfId="51230"/>
    <cellStyle name="20% - Accent4 2 2 2 6 3" xfId="6506"/>
    <cellStyle name="20% - Accent4 2 2 2 6 4" xfId="6507"/>
    <cellStyle name="20% - Accent4 2 2 2 7" xfId="6508"/>
    <cellStyle name="20% - Accent4 2 2 2 7 2" xfId="6509"/>
    <cellStyle name="20% - Accent4 2 2 2 7 2 2" xfId="6510"/>
    <cellStyle name="20% - Accent4 2 2 2 7 2 3" xfId="51231"/>
    <cellStyle name="20% - Accent4 2 2 2 7 3" xfId="6511"/>
    <cellStyle name="20% - Accent4 2 2 2 7 4" xfId="6512"/>
    <cellStyle name="20% - Accent4 2 2 2 8" xfId="6513"/>
    <cellStyle name="20% - Accent4 2 2 2 8 2" xfId="6514"/>
    <cellStyle name="20% - Accent4 2 2 2 8 3" xfId="51232"/>
    <cellStyle name="20% - Accent4 2 2 2 9" xfId="6515"/>
    <cellStyle name="20% - Accent4 2 2 3" xfId="6516"/>
    <cellStyle name="20% - Accent4 2 2 3 2" xfId="6517"/>
    <cellStyle name="20% - Accent4 2 2 3 2 2" xfId="6518"/>
    <cellStyle name="20% - Accent4 2 2 3 2 2 2" xfId="6519"/>
    <cellStyle name="20% - Accent4 2 2 3 2 2 2 2" xfId="6520"/>
    <cellStyle name="20% - Accent4 2 2 3 2 2 2 2 2" xfId="6521"/>
    <cellStyle name="20% - Accent4 2 2 3 2 2 2 2 3" xfId="51233"/>
    <cellStyle name="20% - Accent4 2 2 3 2 2 2 3" xfId="6522"/>
    <cellStyle name="20% - Accent4 2 2 3 2 2 2 4" xfId="6523"/>
    <cellStyle name="20% - Accent4 2 2 3 2 2 3" xfId="6524"/>
    <cellStyle name="20% - Accent4 2 2 3 2 2 3 2" xfId="6525"/>
    <cellStyle name="20% - Accent4 2 2 3 2 2 3 2 2" xfId="6526"/>
    <cellStyle name="20% - Accent4 2 2 3 2 2 3 2 3" xfId="51234"/>
    <cellStyle name="20% - Accent4 2 2 3 2 2 3 3" xfId="6527"/>
    <cellStyle name="20% - Accent4 2 2 3 2 2 3 4" xfId="6528"/>
    <cellStyle name="20% - Accent4 2 2 3 2 2 4" xfId="6529"/>
    <cellStyle name="20% - Accent4 2 2 3 2 2 4 2" xfId="6530"/>
    <cellStyle name="20% - Accent4 2 2 3 2 2 4 3" xfId="51235"/>
    <cellStyle name="20% - Accent4 2 2 3 2 2 5" xfId="6531"/>
    <cellStyle name="20% - Accent4 2 2 3 2 2 6" xfId="6532"/>
    <cellStyle name="20% - Accent4 2 2 3 2 3" xfId="6533"/>
    <cellStyle name="20% - Accent4 2 2 3 2 3 2" xfId="6534"/>
    <cellStyle name="20% - Accent4 2 2 3 2 3 2 2" xfId="6535"/>
    <cellStyle name="20% - Accent4 2 2 3 2 3 2 3" xfId="51236"/>
    <cellStyle name="20% - Accent4 2 2 3 2 3 3" xfId="6536"/>
    <cellStyle name="20% - Accent4 2 2 3 2 3 4" xfId="6537"/>
    <cellStyle name="20% - Accent4 2 2 3 2 4" xfId="6538"/>
    <cellStyle name="20% - Accent4 2 2 3 2 4 2" xfId="6539"/>
    <cellStyle name="20% - Accent4 2 2 3 2 4 2 2" xfId="6540"/>
    <cellStyle name="20% - Accent4 2 2 3 2 4 2 3" xfId="51237"/>
    <cellStyle name="20% - Accent4 2 2 3 2 4 3" xfId="6541"/>
    <cellStyle name="20% - Accent4 2 2 3 2 4 4" xfId="6542"/>
    <cellStyle name="20% - Accent4 2 2 3 2 5" xfId="6543"/>
    <cellStyle name="20% - Accent4 2 2 3 2 5 2" xfId="6544"/>
    <cellStyle name="20% - Accent4 2 2 3 2 5 3" xfId="51238"/>
    <cellStyle name="20% - Accent4 2 2 3 2 6" xfId="6545"/>
    <cellStyle name="20% - Accent4 2 2 3 2 7" xfId="6546"/>
    <cellStyle name="20% - Accent4 2 2 3 3" xfId="6547"/>
    <cellStyle name="20% - Accent4 2 2 3 3 2" xfId="6548"/>
    <cellStyle name="20% - Accent4 2 2 3 3 2 2" xfId="6549"/>
    <cellStyle name="20% - Accent4 2 2 3 3 2 2 2" xfId="6550"/>
    <cellStyle name="20% - Accent4 2 2 3 3 2 2 3" xfId="51239"/>
    <cellStyle name="20% - Accent4 2 2 3 3 2 3" xfId="6551"/>
    <cellStyle name="20% - Accent4 2 2 3 3 2 4" xfId="6552"/>
    <cellStyle name="20% - Accent4 2 2 3 3 3" xfId="6553"/>
    <cellStyle name="20% - Accent4 2 2 3 3 3 2" xfId="6554"/>
    <cellStyle name="20% - Accent4 2 2 3 3 3 2 2" xfId="6555"/>
    <cellStyle name="20% - Accent4 2 2 3 3 3 2 3" xfId="51240"/>
    <cellStyle name="20% - Accent4 2 2 3 3 3 3" xfId="6556"/>
    <cellStyle name="20% - Accent4 2 2 3 3 3 4" xfId="6557"/>
    <cellStyle name="20% - Accent4 2 2 3 3 4" xfId="6558"/>
    <cellStyle name="20% - Accent4 2 2 3 3 4 2" xfId="6559"/>
    <cellStyle name="20% - Accent4 2 2 3 3 4 3" xfId="51241"/>
    <cellStyle name="20% - Accent4 2 2 3 3 5" xfId="6560"/>
    <cellStyle name="20% - Accent4 2 2 3 3 6" xfId="6561"/>
    <cellStyle name="20% - Accent4 2 2 3 4" xfId="6562"/>
    <cellStyle name="20% - Accent4 2 2 3 4 2" xfId="6563"/>
    <cellStyle name="20% - Accent4 2 2 3 4 2 2" xfId="6564"/>
    <cellStyle name="20% - Accent4 2 2 3 4 2 2 2" xfId="6565"/>
    <cellStyle name="20% - Accent4 2 2 3 4 2 2 3" xfId="51242"/>
    <cellStyle name="20% - Accent4 2 2 3 4 2 3" xfId="6566"/>
    <cellStyle name="20% - Accent4 2 2 3 4 2 4" xfId="6567"/>
    <cellStyle name="20% - Accent4 2 2 3 4 3" xfId="6568"/>
    <cellStyle name="20% - Accent4 2 2 3 4 3 2" xfId="6569"/>
    <cellStyle name="20% - Accent4 2 2 3 4 3 3" xfId="51243"/>
    <cellStyle name="20% - Accent4 2 2 3 4 4" xfId="6570"/>
    <cellStyle name="20% - Accent4 2 2 3 4 5" xfId="6571"/>
    <cellStyle name="20% - Accent4 2 2 3 5" xfId="6572"/>
    <cellStyle name="20% - Accent4 2 2 3 5 2" xfId="6573"/>
    <cellStyle name="20% - Accent4 2 2 3 5 2 2" xfId="6574"/>
    <cellStyle name="20% - Accent4 2 2 3 5 2 3" xfId="51244"/>
    <cellStyle name="20% - Accent4 2 2 3 5 3" xfId="6575"/>
    <cellStyle name="20% - Accent4 2 2 3 5 4" xfId="6576"/>
    <cellStyle name="20% - Accent4 2 2 3 6" xfId="6577"/>
    <cellStyle name="20% - Accent4 2 2 3 6 2" xfId="6578"/>
    <cellStyle name="20% - Accent4 2 2 3 6 2 2" xfId="6579"/>
    <cellStyle name="20% - Accent4 2 2 3 6 2 3" xfId="51245"/>
    <cellStyle name="20% - Accent4 2 2 3 6 3" xfId="6580"/>
    <cellStyle name="20% - Accent4 2 2 3 6 4" xfId="6581"/>
    <cellStyle name="20% - Accent4 2 2 3 7" xfId="6582"/>
    <cellStyle name="20% - Accent4 2 2 3 7 2" xfId="6583"/>
    <cellStyle name="20% - Accent4 2 2 3 7 3" xfId="51246"/>
    <cellStyle name="20% - Accent4 2 2 3 8" xfId="6584"/>
    <cellStyle name="20% - Accent4 2 2 3 9" xfId="6585"/>
    <cellStyle name="20% - Accent4 2 2 4" xfId="6586"/>
    <cellStyle name="20% - Accent4 2 2 4 2" xfId="6587"/>
    <cellStyle name="20% - Accent4 2 2 4 2 2" xfId="6588"/>
    <cellStyle name="20% - Accent4 2 2 4 2 2 2" xfId="6589"/>
    <cellStyle name="20% - Accent4 2 2 4 2 2 2 2" xfId="6590"/>
    <cellStyle name="20% - Accent4 2 2 4 2 2 2 3" xfId="51247"/>
    <cellStyle name="20% - Accent4 2 2 4 2 2 3" xfId="6591"/>
    <cellStyle name="20% - Accent4 2 2 4 2 2 4" xfId="6592"/>
    <cellStyle name="20% - Accent4 2 2 4 2 3" xfId="6593"/>
    <cellStyle name="20% - Accent4 2 2 4 2 3 2" xfId="6594"/>
    <cellStyle name="20% - Accent4 2 2 4 2 3 2 2" xfId="6595"/>
    <cellStyle name="20% - Accent4 2 2 4 2 3 2 3" xfId="51248"/>
    <cellStyle name="20% - Accent4 2 2 4 2 3 3" xfId="6596"/>
    <cellStyle name="20% - Accent4 2 2 4 2 3 4" xfId="6597"/>
    <cellStyle name="20% - Accent4 2 2 4 2 4" xfId="6598"/>
    <cellStyle name="20% - Accent4 2 2 4 2 4 2" xfId="6599"/>
    <cellStyle name="20% - Accent4 2 2 4 2 4 3" xfId="51249"/>
    <cellStyle name="20% - Accent4 2 2 4 2 5" xfId="6600"/>
    <cellStyle name="20% - Accent4 2 2 4 2 6" xfId="6601"/>
    <cellStyle name="20% - Accent4 2 2 4 3" xfId="6602"/>
    <cellStyle name="20% - Accent4 2 2 4 3 2" xfId="6603"/>
    <cellStyle name="20% - Accent4 2 2 4 3 2 2" xfId="6604"/>
    <cellStyle name="20% - Accent4 2 2 4 3 2 3" xfId="51250"/>
    <cellStyle name="20% - Accent4 2 2 4 3 3" xfId="6605"/>
    <cellStyle name="20% - Accent4 2 2 4 3 4" xfId="6606"/>
    <cellStyle name="20% - Accent4 2 2 4 4" xfId="6607"/>
    <cellStyle name="20% - Accent4 2 2 4 4 2" xfId="6608"/>
    <cellStyle name="20% - Accent4 2 2 4 4 2 2" xfId="6609"/>
    <cellStyle name="20% - Accent4 2 2 4 4 2 3" xfId="51251"/>
    <cellStyle name="20% - Accent4 2 2 4 4 3" xfId="6610"/>
    <cellStyle name="20% - Accent4 2 2 4 4 4" xfId="6611"/>
    <cellStyle name="20% - Accent4 2 2 4 5" xfId="6612"/>
    <cellStyle name="20% - Accent4 2 2 4 5 2" xfId="6613"/>
    <cellStyle name="20% - Accent4 2 2 4 5 3" xfId="51252"/>
    <cellStyle name="20% - Accent4 2 2 4 6" xfId="6614"/>
    <cellStyle name="20% - Accent4 2 2 4 7" xfId="6615"/>
    <cellStyle name="20% - Accent4 2 2 5" xfId="6616"/>
    <cellStyle name="20% - Accent4 2 2 5 2" xfId="6617"/>
    <cellStyle name="20% - Accent4 2 2 5 2 2" xfId="6618"/>
    <cellStyle name="20% - Accent4 2 2 5 2 2 2" xfId="6619"/>
    <cellStyle name="20% - Accent4 2 2 5 2 2 3" xfId="51253"/>
    <cellStyle name="20% - Accent4 2 2 5 2 3" xfId="6620"/>
    <cellStyle name="20% - Accent4 2 2 5 2 4" xfId="6621"/>
    <cellStyle name="20% - Accent4 2 2 5 3" xfId="6622"/>
    <cellStyle name="20% - Accent4 2 2 5 3 2" xfId="6623"/>
    <cellStyle name="20% - Accent4 2 2 5 3 2 2" xfId="6624"/>
    <cellStyle name="20% - Accent4 2 2 5 3 2 3" xfId="51254"/>
    <cellStyle name="20% - Accent4 2 2 5 3 3" xfId="6625"/>
    <cellStyle name="20% - Accent4 2 2 5 3 4" xfId="6626"/>
    <cellStyle name="20% - Accent4 2 2 5 4" xfId="6627"/>
    <cellStyle name="20% - Accent4 2 2 5 4 2" xfId="6628"/>
    <cellStyle name="20% - Accent4 2 2 5 4 3" xfId="51255"/>
    <cellStyle name="20% - Accent4 2 2 5 5" xfId="6629"/>
    <cellStyle name="20% - Accent4 2 2 5 6" xfId="6630"/>
    <cellStyle name="20% - Accent4 2 2 6" xfId="6631"/>
    <cellStyle name="20% - Accent4 2 2 6 2" xfId="6632"/>
    <cellStyle name="20% - Accent4 2 2 6 2 2" xfId="6633"/>
    <cellStyle name="20% - Accent4 2 2 6 2 2 2" xfId="6634"/>
    <cellStyle name="20% - Accent4 2 2 6 2 2 3" xfId="51256"/>
    <cellStyle name="20% - Accent4 2 2 6 2 3" xfId="6635"/>
    <cellStyle name="20% - Accent4 2 2 6 2 4" xfId="6636"/>
    <cellStyle name="20% - Accent4 2 2 6 3" xfId="6637"/>
    <cellStyle name="20% - Accent4 2 2 6 3 2" xfId="6638"/>
    <cellStyle name="20% - Accent4 2 2 6 3 3" xfId="51257"/>
    <cellStyle name="20% - Accent4 2 2 6 4" xfId="6639"/>
    <cellStyle name="20% - Accent4 2 2 6 5" xfId="6640"/>
    <cellStyle name="20% - Accent4 2 2 7" xfId="6641"/>
    <cellStyle name="20% - Accent4 2 2 7 2" xfId="6642"/>
    <cellStyle name="20% - Accent4 2 2 7 2 2" xfId="6643"/>
    <cellStyle name="20% - Accent4 2 2 7 2 3" xfId="51258"/>
    <cellStyle name="20% - Accent4 2 2 7 3" xfId="6644"/>
    <cellStyle name="20% - Accent4 2 2 7 4" xfId="6645"/>
    <cellStyle name="20% - Accent4 2 2 8" xfId="6646"/>
    <cellStyle name="20% - Accent4 2 2 8 2" xfId="6647"/>
    <cellStyle name="20% - Accent4 2 2 8 2 2" xfId="6648"/>
    <cellStyle name="20% - Accent4 2 2 8 2 3" xfId="51259"/>
    <cellStyle name="20% - Accent4 2 2 8 3" xfId="6649"/>
    <cellStyle name="20% - Accent4 2 2 8 4" xfId="6650"/>
    <cellStyle name="20% - Accent4 2 2 9" xfId="6651"/>
    <cellStyle name="20% - Accent4 2 2 9 2" xfId="6652"/>
    <cellStyle name="20% - Accent4 2 2 9 3" xfId="51260"/>
    <cellStyle name="20% - Accent4 2 3" xfId="6653"/>
    <cellStyle name="20% - Accent4 2 3 10" xfId="6654"/>
    <cellStyle name="20% - Accent4 2 3 11" xfId="6655"/>
    <cellStyle name="20% - Accent4 2 3 12" xfId="60527"/>
    <cellStyle name="20% - Accent4 2 3 2" xfId="6656"/>
    <cellStyle name="20% - Accent4 2 3 2 10" xfId="6657"/>
    <cellStyle name="20% - Accent4 2 3 2 2" xfId="6658"/>
    <cellStyle name="20% - Accent4 2 3 2 2 2" xfId="6659"/>
    <cellStyle name="20% - Accent4 2 3 2 2 2 2" xfId="6660"/>
    <cellStyle name="20% - Accent4 2 3 2 2 2 2 2" xfId="6661"/>
    <cellStyle name="20% - Accent4 2 3 2 2 2 2 2 2" xfId="6662"/>
    <cellStyle name="20% - Accent4 2 3 2 2 2 2 2 2 2" xfId="6663"/>
    <cellStyle name="20% - Accent4 2 3 2 2 2 2 2 2 3" xfId="51261"/>
    <cellStyle name="20% - Accent4 2 3 2 2 2 2 2 3" xfId="6664"/>
    <cellStyle name="20% - Accent4 2 3 2 2 2 2 2 4" xfId="6665"/>
    <cellStyle name="20% - Accent4 2 3 2 2 2 2 3" xfId="6666"/>
    <cellStyle name="20% - Accent4 2 3 2 2 2 2 3 2" xfId="6667"/>
    <cellStyle name="20% - Accent4 2 3 2 2 2 2 3 2 2" xfId="6668"/>
    <cellStyle name="20% - Accent4 2 3 2 2 2 2 3 2 3" xfId="51262"/>
    <cellStyle name="20% - Accent4 2 3 2 2 2 2 3 3" xfId="6669"/>
    <cellStyle name="20% - Accent4 2 3 2 2 2 2 3 4" xfId="6670"/>
    <cellStyle name="20% - Accent4 2 3 2 2 2 2 4" xfId="6671"/>
    <cellStyle name="20% - Accent4 2 3 2 2 2 2 4 2" xfId="6672"/>
    <cellStyle name="20% - Accent4 2 3 2 2 2 2 4 3" xfId="51263"/>
    <cellStyle name="20% - Accent4 2 3 2 2 2 2 5" xfId="6673"/>
    <cellStyle name="20% - Accent4 2 3 2 2 2 2 6" xfId="6674"/>
    <cellStyle name="20% - Accent4 2 3 2 2 2 3" xfId="6675"/>
    <cellStyle name="20% - Accent4 2 3 2 2 2 3 2" xfId="6676"/>
    <cellStyle name="20% - Accent4 2 3 2 2 2 3 2 2" xfId="6677"/>
    <cellStyle name="20% - Accent4 2 3 2 2 2 3 2 3" xfId="51264"/>
    <cellStyle name="20% - Accent4 2 3 2 2 2 3 3" xfId="6678"/>
    <cellStyle name="20% - Accent4 2 3 2 2 2 3 4" xfId="6679"/>
    <cellStyle name="20% - Accent4 2 3 2 2 2 4" xfId="6680"/>
    <cellStyle name="20% - Accent4 2 3 2 2 2 4 2" xfId="6681"/>
    <cellStyle name="20% - Accent4 2 3 2 2 2 4 2 2" xfId="6682"/>
    <cellStyle name="20% - Accent4 2 3 2 2 2 4 2 3" xfId="51265"/>
    <cellStyle name="20% - Accent4 2 3 2 2 2 4 3" xfId="6683"/>
    <cellStyle name="20% - Accent4 2 3 2 2 2 4 4" xfId="6684"/>
    <cellStyle name="20% - Accent4 2 3 2 2 2 5" xfId="6685"/>
    <cellStyle name="20% - Accent4 2 3 2 2 2 5 2" xfId="6686"/>
    <cellStyle name="20% - Accent4 2 3 2 2 2 5 3" xfId="51266"/>
    <cellStyle name="20% - Accent4 2 3 2 2 2 6" xfId="6687"/>
    <cellStyle name="20% - Accent4 2 3 2 2 2 7" xfId="6688"/>
    <cellStyle name="20% - Accent4 2 3 2 2 3" xfId="6689"/>
    <cellStyle name="20% - Accent4 2 3 2 2 3 2" xfId="6690"/>
    <cellStyle name="20% - Accent4 2 3 2 2 3 2 2" xfId="6691"/>
    <cellStyle name="20% - Accent4 2 3 2 2 3 2 2 2" xfId="6692"/>
    <cellStyle name="20% - Accent4 2 3 2 2 3 2 2 3" xfId="51267"/>
    <cellStyle name="20% - Accent4 2 3 2 2 3 2 3" xfId="6693"/>
    <cellStyle name="20% - Accent4 2 3 2 2 3 2 4" xfId="6694"/>
    <cellStyle name="20% - Accent4 2 3 2 2 3 3" xfId="6695"/>
    <cellStyle name="20% - Accent4 2 3 2 2 3 3 2" xfId="6696"/>
    <cellStyle name="20% - Accent4 2 3 2 2 3 3 2 2" xfId="6697"/>
    <cellStyle name="20% - Accent4 2 3 2 2 3 3 2 3" xfId="51268"/>
    <cellStyle name="20% - Accent4 2 3 2 2 3 3 3" xfId="6698"/>
    <cellStyle name="20% - Accent4 2 3 2 2 3 3 4" xfId="6699"/>
    <cellStyle name="20% - Accent4 2 3 2 2 3 4" xfId="6700"/>
    <cellStyle name="20% - Accent4 2 3 2 2 3 4 2" xfId="6701"/>
    <cellStyle name="20% - Accent4 2 3 2 2 3 4 3" xfId="51269"/>
    <cellStyle name="20% - Accent4 2 3 2 2 3 5" xfId="6702"/>
    <cellStyle name="20% - Accent4 2 3 2 2 3 6" xfId="6703"/>
    <cellStyle name="20% - Accent4 2 3 2 2 4" xfId="6704"/>
    <cellStyle name="20% - Accent4 2 3 2 2 4 2" xfId="6705"/>
    <cellStyle name="20% - Accent4 2 3 2 2 4 2 2" xfId="6706"/>
    <cellStyle name="20% - Accent4 2 3 2 2 4 2 3" xfId="51270"/>
    <cellStyle name="20% - Accent4 2 3 2 2 4 3" xfId="6707"/>
    <cellStyle name="20% - Accent4 2 3 2 2 4 4" xfId="6708"/>
    <cellStyle name="20% - Accent4 2 3 2 2 5" xfId="6709"/>
    <cellStyle name="20% - Accent4 2 3 2 2 5 2" xfId="6710"/>
    <cellStyle name="20% - Accent4 2 3 2 2 5 2 2" xfId="6711"/>
    <cellStyle name="20% - Accent4 2 3 2 2 5 2 3" xfId="51271"/>
    <cellStyle name="20% - Accent4 2 3 2 2 5 3" xfId="6712"/>
    <cellStyle name="20% - Accent4 2 3 2 2 5 4" xfId="6713"/>
    <cellStyle name="20% - Accent4 2 3 2 2 6" xfId="6714"/>
    <cellStyle name="20% - Accent4 2 3 2 2 6 2" xfId="6715"/>
    <cellStyle name="20% - Accent4 2 3 2 2 6 3" xfId="51272"/>
    <cellStyle name="20% - Accent4 2 3 2 2 7" xfId="6716"/>
    <cellStyle name="20% - Accent4 2 3 2 2 8" xfId="6717"/>
    <cellStyle name="20% - Accent4 2 3 2 3" xfId="6718"/>
    <cellStyle name="20% - Accent4 2 3 2 3 2" xfId="6719"/>
    <cellStyle name="20% - Accent4 2 3 2 3 2 2" xfId="6720"/>
    <cellStyle name="20% - Accent4 2 3 2 3 2 2 2" xfId="6721"/>
    <cellStyle name="20% - Accent4 2 3 2 3 2 2 2 2" xfId="6722"/>
    <cellStyle name="20% - Accent4 2 3 2 3 2 2 2 3" xfId="51273"/>
    <cellStyle name="20% - Accent4 2 3 2 3 2 2 3" xfId="6723"/>
    <cellStyle name="20% - Accent4 2 3 2 3 2 2 4" xfId="6724"/>
    <cellStyle name="20% - Accent4 2 3 2 3 2 3" xfId="6725"/>
    <cellStyle name="20% - Accent4 2 3 2 3 2 3 2" xfId="6726"/>
    <cellStyle name="20% - Accent4 2 3 2 3 2 3 2 2" xfId="6727"/>
    <cellStyle name="20% - Accent4 2 3 2 3 2 3 2 3" xfId="51274"/>
    <cellStyle name="20% - Accent4 2 3 2 3 2 3 3" xfId="6728"/>
    <cellStyle name="20% - Accent4 2 3 2 3 2 3 4" xfId="6729"/>
    <cellStyle name="20% - Accent4 2 3 2 3 2 4" xfId="6730"/>
    <cellStyle name="20% - Accent4 2 3 2 3 2 4 2" xfId="6731"/>
    <cellStyle name="20% - Accent4 2 3 2 3 2 4 3" xfId="51275"/>
    <cellStyle name="20% - Accent4 2 3 2 3 2 5" xfId="6732"/>
    <cellStyle name="20% - Accent4 2 3 2 3 2 6" xfId="6733"/>
    <cellStyle name="20% - Accent4 2 3 2 3 3" xfId="6734"/>
    <cellStyle name="20% - Accent4 2 3 2 3 3 2" xfId="6735"/>
    <cellStyle name="20% - Accent4 2 3 2 3 3 2 2" xfId="6736"/>
    <cellStyle name="20% - Accent4 2 3 2 3 3 2 3" xfId="51276"/>
    <cellStyle name="20% - Accent4 2 3 2 3 3 3" xfId="6737"/>
    <cellStyle name="20% - Accent4 2 3 2 3 3 4" xfId="6738"/>
    <cellStyle name="20% - Accent4 2 3 2 3 4" xfId="6739"/>
    <cellStyle name="20% - Accent4 2 3 2 3 4 2" xfId="6740"/>
    <cellStyle name="20% - Accent4 2 3 2 3 4 2 2" xfId="6741"/>
    <cellStyle name="20% - Accent4 2 3 2 3 4 2 3" xfId="51277"/>
    <cellStyle name="20% - Accent4 2 3 2 3 4 3" xfId="6742"/>
    <cellStyle name="20% - Accent4 2 3 2 3 4 4" xfId="6743"/>
    <cellStyle name="20% - Accent4 2 3 2 3 5" xfId="6744"/>
    <cellStyle name="20% - Accent4 2 3 2 3 5 2" xfId="6745"/>
    <cellStyle name="20% - Accent4 2 3 2 3 5 3" xfId="51278"/>
    <cellStyle name="20% - Accent4 2 3 2 3 6" xfId="6746"/>
    <cellStyle name="20% - Accent4 2 3 2 3 7" xfId="6747"/>
    <cellStyle name="20% - Accent4 2 3 2 4" xfId="6748"/>
    <cellStyle name="20% - Accent4 2 3 2 4 2" xfId="6749"/>
    <cellStyle name="20% - Accent4 2 3 2 4 2 2" xfId="6750"/>
    <cellStyle name="20% - Accent4 2 3 2 4 2 2 2" xfId="6751"/>
    <cellStyle name="20% - Accent4 2 3 2 4 2 2 3" xfId="51279"/>
    <cellStyle name="20% - Accent4 2 3 2 4 2 3" xfId="6752"/>
    <cellStyle name="20% - Accent4 2 3 2 4 2 4" xfId="6753"/>
    <cellStyle name="20% - Accent4 2 3 2 4 3" xfId="6754"/>
    <cellStyle name="20% - Accent4 2 3 2 4 3 2" xfId="6755"/>
    <cellStyle name="20% - Accent4 2 3 2 4 3 2 2" xfId="6756"/>
    <cellStyle name="20% - Accent4 2 3 2 4 3 2 3" xfId="51280"/>
    <cellStyle name="20% - Accent4 2 3 2 4 3 3" xfId="6757"/>
    <cellStyle name="20% - Accent4 2 3 2 4 3 4" xfId="6758"/>
    <cellStyle name="20% - Accent4 2 3 2 4 4" xfId="6759"/>
    <cellStyle name="20% - Accent4 2 3 2 4 4 2" xfId="6760"/>
    <cellStyle name="20% - Accent4 2 3 2 4 4 3" xfId="51281"/>
    <cellStyle name="20% - Accent4 2 3 2 4 5" xfId="6761"/>
    <cellStyle name="20% - Accent4 2 3 2 4 6" xfId="6762"/>
    <cellStyle name="20% - Accent4 2 3 2 5" xfId="6763"/>
    <cellStyle name="20% - Accent4 2 3 2 5 2" xfId="6764"/>
    <cellStyle name="20% - Accent4 2 3 2 5 2 2" xfId="6765"/>
    <cellStyle name="20% - Accent4 2 3 2 5 2 2 2" xfId="6766"/>
    <cellStyle name="20% - Accent4 2 3 2 5 2 2 3" xfId="51282"/>
    <cellStyle name="20% - Accent4 2 3 2 5 2 3" xfId="6767"/>
    <cellStyle name="20% - Accent4 2 3 2 5 2 4" xfId="6768"/>
    <cellStyle name="20% - Accent4 2 3 2 5 3" xfId="6769"/>
    <cellStyle name="20% - Accent4 2 3 2 5 3 2" xfId="6770"/>
    <cellStyle name="20% - Accent4 2 3 2 5 3 3" xfId="51283"/>
    <cellStyle name="20% - Accent4 2 3 2 5 4" xfId="6771"/>
    <cellStyle name="20% - Accent4 2 3 2 5 5" xfId="6772"/>
    <cellStyle name="20% - Accent4 2 3 2 6" xfId="6773"/>
    <cellStyle name="20% - Accent4 2 3 2 6 2" xfId="6774"/>
    <cellStyle name="20% - Accent4 2 3 2 6 2 2" xfId="6775"/>
    <cellStyle name="20% - Accent4 2 3 2 6 2 3" xfId="51284"/>
    <cellStyle name="20% - Accent4 2 3 2 6 3" xfId="6776"/>
    <cellStyle name="20% - Accent4 2 3 2 6 4" xfId="6777"/>
    <cellStyle name="20% - Accent4 2 3 2 7" xfId="6778"/>
    <cellStyle name="20% - Accent4 2 3 2 7 2" xfId="6779"/>
    <cellStyle name="20% - Accent4 2 3 2 7 2 2" xfId="6780"/>
    <cellStyle name="20% - Accent4 2 3 2 7 2 3" xfId="51285"/>
    <cellStyle name="20% - Accent4 2 3 2 7 3" xfId="6781"/>
    <cellStyle name="20% - Accent4 2 3 2 7 4" xfId="6782"/>
    <cellStyle name="20% - Accent4 2 3 2 8" xfId="6783"/>
    <cellStyle name="20% - Accent4 2 3 2 8 2" xfId="6784"/>
    <cellStyle name="20% - Accent4 2 3 2 8 3" xfId="51286"/>
    <cellStyle name="20% - Accent4 2 3 2 9" xfId="6785"/>
    <cellStyle name="20% - Accent4 2 3 3" xfId="6786"/>
    <cellStyle name="20% - Accent4 2 3 3 2" xfId="6787"/>
    <cellStyle name="20% - Accent4 2 3 3 2 2" xfId="6788"/>
    <cellStyle name="20% - Accent4 2 3 3 2 2 2" xfId="6789"/>
    <cellStyle name="20% - Accent4 2 3 3 2 2 2 2" xfId="6790"/>
    <cellStyle name="20% - Accent4 2 3 3 2 2 2 2 2" xfId="6791"/>
    <cellStyle name="20% - Accent4 2 3 3 2 2 2 2 3" xfId="51287"/>
    <cellStyle name="20% - Accent4 2 3 3 2 2 2 3" xfId="6792"/>
    <cellStyle name="20% - Accent4 2 3 3 2 2 2 4" xfId="6793"/>
    <cellStyle name="20% - Accent4 2 3 3 2 2 3" xfId="6794"/>
    <cellStyle name="20% - Accent4 2 3 3 2 2 3 2" xfId="6795"/>
    <cellStyle name="20% - Accent4 2 3 3 2 2 3 2 2" xfId="6796"/>
    <cellStyle name="20% - Accent4 2 3 3 2 2 3 2 3" xfId="51288"/>
    <cellStyle name="20% - Accent4 2 3 3 2 2 3 3" xfId="6797"/>
    <cellStyle name="20% - Accent4 2 3 3 2 2 3 4" xfId="6798"/>
    <cellStyle name="20% - Accent4 2 3 3 2 2 4" xfId="6799"/>
    <cellStyle name="20% - Accent4 2 3 3 2 2 4 2" xfId="6800"/>
    <cellStyle name="20% - Accent4 2 3 3 2 2 4 3" xfId="51289"/>
    <cellStyle name="20% - Accent4 2 3 3 2 2 5" xfId="6801"/>
    <cellStyle name="20% - Accent4 2 3 3 2 2 6" xfId="6802"/>
    <cellStyle name="20% - Accent4 2 3 3 2 3" xfId="6803"/>
    <cellStyle name="20% - Accent4 2 3 3 2 3 2" xfId="6804"/>
    <cellStyle name="20% - Accent4 2 3 3 2 3 2 2" xfId="6805"/>
    <cellStyle name="20% - Accent4 2 3 3 2 3 2 3" xfId="51290"/>
    <cellStyle name="20% - Accent4 2 3 3 2 3 3" xfId="6806"/>
    <cellStyle name="20% - Accent4 2 3 3 2 3 4" xfId="6807"/>
    <cellStyle name="20% - Accent4 2 3 3 2 4" xfId="6808"/>
    <cellStyle name="20% - Accent4 2 3 3 2 4 2" xfId="6809"/>
    <cellStyle name="20% - Accent4 2 3 3 2 4 2 2" xfId="6810"/>
    <cellStyle name="20% - Accent4 2 3 3 2 4 2 3" xfId="51291"/>
    <cellStyle name="20% - Accent4 2 3 3 2 4 3" xfId="6811"/>
    <cellStyle name="20% - Accent4 2 3 3 2 4 4" xfId="6812"/>
    <cellStyle name="20% - Accent4 2 3 3 2 5" xfId="6813"/>
    <cellStyle name="20% - Accent4 2 3 3 2 5 2" xfId="6814"/>
    <cellStyle name="20% - Accent4 2 3 3 2 5 3" xfId="51292"/>
    <cellStyle name="20% - Accent4 2 3 3 2 6" xfId="6815"/>
    <cellStyle name="20% - Accent4 2 3 3 2 7" xfId="6816"/>
    <cellStyle name="20% - Accent4 2 3 3 3" xfId="6817"/>
    <cellStyle name="20% - Accent4 2 3 3 3 2" xfId="6818"/>
    <cellStyle name="20% - Accent4 2 3 3 3 2 2" xfId="6819"/>
    <cellStyle name="20% - Accent4 2 3 3 3 2 2 2" xfId="6820"/>
    <cellStyle name="20% - Accent4 2 3 3 3 2 2 3" xfId="51293"/>
    <cellStyle name="20% - Accent4 2 3 3 3 2 3" xfId="6821"/>
    <cellStyle name="20% - Accent4 2 3 3 3 2 4" xfId="6822"/>
    <cellStyle name="20% - Accent4 2 3 3 3 3" xfId="6823"/>
    <cellStyle name="20% - Accent4 2 3 3 3 3 2" xfId="6824"/>
    <cellStyle name="20% - Accent4 2 3 3 3 3 2 2" xfId="6825"/>
    <cellStyle name="20% - Accent4 2 3 3 3 3 2 3" xfId="51294"/>
    <cellStyle name="20% - Accent4 2 3 3 3 3 3" xfId="6826"/>
    <cellStyle name="20% - Accent4 2 3 3 3 3 4" xfId="6827"/>
    <cellStyle name="20% - Accent4 2 3 3 3 4" xfId="6828"/>
    <cellStyle name="20% - Accent4 2 3 3 3 4 2" xfId="6829"/>
    <cellStyle name="20% - Accent4 2 3 3 3 4 3" xfId="51295"/>
    <cellStyle name="20% - Accent4 2 3 3 3 5" xfId="6830"/>
    <cellStyle name="20% - Accent4 2 3 3 3 6" xfId="6831"/>
    <cellStyle name="20% - Accent4 2 3 3 4" xfId="6832"/>
    <cellStyle name="20% - Accent4 2 3 3 4 2" xfId="6833"/>
    <cellStyle name="20% - Accent4 2 3 3 4 2 2" xfId="6834"/>
    <cellStyle name="20% - Accent4 2 3 3 4 2 3" xfId="51296"/>
    <cellStyle name="20% - Accent4 2 3 3 4 3" xfId="6835"/>
    <cellStyle name="20% - Accent4 2 3 3 4 4" xfId="6836"/>
    <cellStyle name="20% - Accent4 2 3 3 5" xfId="6837"/>
    <cellStyle name="20% - Accent4 2 3 3 5 2" xfId="6838"/>
    <cellStyle name="20% - Accent4 2 3 3 5 2 2" xfId="6839"/>
    <cellStyle name="20% - Accent4 2 3 3 5 2 3" xfId="51297"/>
    <cellStyle name="20% - Accent4 2 3 3 5 3" xfId="6840"/>
    <cellStyle name="20% - Accent4 2 3 3 5 4" xfId="6841"/>
    <cellStyle name="20% - Accent4 2 3 3 6" xfId="6842"/>
    <cellStyle name="20% - Accent4 2 3 3 6 2" xfId="6843"/>
    <cellStyle name="20% - Accent4 2 3 3 6 3" xfId="51298"/>
    <cellStyle name="20% - Accent4 2 3 3 7" xfId="6844"/>
    <cellStyle name="20% - Accent4 2 3 3 8" xfId="6845"/>
    <cellStyle name="20% - Accent4 2 3 4" xfId="6846"/>
    <cellStyle name="20% - Accent4 2 3 4 2" xfId="6847"/>
    <cellStyle name="20% - Accent4 2 3 4 2 2" xfId="6848"/>
    <cellStyle name="20% - Accent4 2 3 4 2 2 2" xfId="6849"/>
    <cellStyle name="20% - Accent4 2 3 4 2 2 2 2" xfId="6850"/>
    <cellStyle name="20% - Accent4 2 3 4 2 2 2 3" xfId="51299"/>
    <cellStyle name="20% - Accent4 2 3 4 2 2 3" xfId="6851"/>
    <cellStyle name="20% - Accent4 2 3 4 2 2 4" xfId="6852"/>
    <cellStyle name="20% - Accent4 2 3 4 2 3" xfId="6853"/>
    <cellStyle name="20% - Accent4 2 3 4 2 3 2" xfId="6854"/>
    <cellStyle name="20% - Accent4 2 3 4 2 3 2 2" xfId="6855"/>
    <cellStyle name="20% - Accent4 2 3 4 2 3 2 3" xfId="51300"/>
    <cellStyle name="20% - Accent4 2 3 4 2 3 3" xfId="6856"/>
    <cellStyle name="20% - Accent4 2 3 4 2 3 4" xfId="6857"/>
    <cellStyle name="20% - Accent4 2 3 4 2 4" xfId="6858"/>
    <cellStyle name="20% - Accent4 2 3 4 2 4 2" xfId="6859"/>
    <cellStyle name="20% - Accent4 2 3 4 2 4 3" xfId="51301"/>
    <cellStyle name="20% - Accent4 2 3 4 2 5" xfId="6860"/>
    <cellStyle name="20% - Accent4 2 3 4 2 6" xfId="6861"/>
    <cellStyle name="20% - Accent4 2 3 4 3" xfId="6862"/>
    <cellStyle name="20% - Accent4 2 3 4 3 2" xfId="6863"/>
    <cellStyle name="20% - Accent4 2 3 4 3 2 2" xfId="6864"/>
    <cellStyle name="20% - Accent4 2 3 4 3 2 3" xfId="51302"/>
    <cellStyle name="20% - Accent4 2 3 4 3 3" xfId="6865"/>
    <cellStyle name="20% - Accent4 2 3 4 3 4" xfId="6866"/>
    <cellStyle name="20% - Accent4 2 3 4 4" xfId="6867"/>
    <cellStyle name="20% - Accent4 2 3 4 4 2" xfId="6868"/>
    <cellStyle name="20% - Accent4 2 3 4 4 2 2" xfId="6869"/>
    <cellStyle name="20% - Accent4 2 3 4 4 2 3" xfId="51303"/>
    <cellStyle name="20% - Accent4 2 3 4 4 3" xfId="6870"/>
    <cellStyle name="20% - Accent4 2 3 4 4 4" xfId="6871"/>
    <cellStyle name="20% - Accent4 2 3 4 5" xfId="6872"/>
    <cellStyle name="20% - Accent4 2 3 4 5 2" xfId="6873"/>
    <cellStyle name="20% - Accent4 2 3 4 5 3" xfId="51304"/>
    <cellStyle name="20% - Accent4 2 3 4 6" xfId="6874"/>
    <cellStyle name="20% - Accent4 2 3 4 7" xfId="6875"/>
    <cellStyle name="20% - Accent4 2 3 5" xfId="6876"/>
    <cellStyle name="20% - Accent4 2 3 5 2" xfId="6877"/>
    <cellStyle name="20% - Accent4 2 3 5 2 2" xfId="6878"/>
    <cellStyle name="20% - Accent4 2 3 5 2 2 2" xfId="6879"/>
    <cellStyle name="20% - Accent4 2 3 5 2 2 3" xfId="51305"/>
    <cellStyle name="20% - Accent4 2 3 5 2 3" xfId="6880"/>
    <cellStyle name="20% - Accent4 2 3 5 2 4" xfId="6881"/>
    <cellStyle name="20% - Accent4 2 3 5 3" xfId="6882"/>
    <cellStyle name="20% - Accent4 2 3 5 3 2" xfId="6883"/>
    <cellStyle name="20% - Accent4 2 3 5 3 2 2" xfId="6884"/>
    <cellStyle name="20% - Accent4 2 3 5 3 2 3" xfId="51306"/>
    <cellStyle name="20% - Accent4 2 3 5 3 3" xfId="6885"/>
    <cellStyle name="20% - Accent4 2 3 5 3 4" xfId="6886"/>
    <cellStyle name="20% - Accent4 2 3 5 4" xfId="6887"/>
    <cellStyle name="20% - Accent4 2 3 5 4 2" xfId="6888"/>
    <cellStyle name="20% - Accent4 2 3 5 4 3" xfId="51307"/>
    <cellStyle name="20% - Accent4 2 3 5 5" xfId="6889"/>
    <cellStyle name="20% - Accent4 2 3 5 6" xfId="6890"/>
    <cellStyle name="20% - Accent4 2 3 6" xfId="6891"/>
    <cellStyle name="20% - Accent4 2 3 6 2" xfId="6892"/>
    <cellStyle name="20% - Accent4 2 3 6 2 2" xfId="6893"/>
    <cellStyle name="20% - Accent4 2 3 6 2 2 2" xfId="6894"/>
    <cellStyle name="20% - Accent4 2 3 6 2 2 3" xfId="51308"/>
    <cellStyle name="20% - Accent4 2 3 6 2 3" xfId="6895"/>
    <cellStyle name="20% - Accent4 2 3 6 2 4" xfId="6896"/>
    <cellStyle name="20% - Accent4 2 3 6 3" xfId="6897"/>
    <cellStyle name="20% - Accent4 2 3 6 3 2" xfId="6898"/>
    <cellStyle name="20% - Accent4 2 3 6 3 3" xfId="51309"/>
    <cellStyle name="20% - Accent4 2 3 6 4" xfId="6899"/>
    <cellStyle name="20% - Accent4 2 3 6 5" xfId="6900"/>
    <cellStyle name="20% - Accent4 2 3 7" xfId="6901"/>
    <cellStyle name="20% - Accent4 2 3 7 2" xfId="6902"/>
    <cellStyle name="20% - Accent4 2 3 7 2 2" xfId="6903"/>
    <cellStyle name="20% - Accent4 2 3 7 2 3" xfId="51310"/>
    <cellStyle name="20% - Accent4 2 3 7 3" xfId="6904"/>
    <cellStyle name="20% - Accent4 2 3 7 4" xfId="6905"/>
    <cellStyle name="20% - Accent4 2 3 8" xfId="6906"/>
    <cellStyle name="20% - Accent4 2 3 8 2" xfId="6907"/>
    <cellStyle name="20% - Accent4 2 3 8 2 2" xfId="6908"/>
    <cellStyle name="20% - Accent4 2 3 8 2 3" xfId="51311"/>
    <cellStyle name="20% - Accent4 2 3 8 3" xfId="6909"/>
    <cellStyle name="20% - Accent4 2 3 8 4" xfId="6910"/>
    <cellStyle name="20% - Accent4 2 3 9" xfId="6911"/>
    <cellStyle name="20% - Accent4 2 3 9 2" xfId="6912"/>
    <cellStyle name="20% - Accent4 2 3 9 3" xfId="51312"/>
    <cellStyle name="20% - Accent4 2 4" xfId="6913"/>
    <cellStyle name="20% - Accent4 2 4 10" xfId="6914"/>
    <cellStyle name="20% - Accent4 2 4 2" xfId="6915"/>
    <cellStyle name="20% - Accent4 2 4 2 2" xfId="6916"/>
    <cellStyle name="20% - Accent4 2 4 2 2 2" xfId="6917"/>
    <cellStyle name="20% - Accent4 2 4 2 2 2 2" xfId="6918"/>
    <cellStyle name="20% - Accent4 2 4 2 2 2 2 2" xfId="6919"/>
    <cellStyle name="20% - Accent4 2 4 2 2 2 2 2 2" xfId="6920"/>
    <cellStyle name="20% - Accent4 2 4 2 2 2 2 2 3" xfId="51313"/>
    <cellStyle name="20% - Accent4 2 4 2 2 2 2 3" xfId="6921"/>
    <cellStyle name="20% - Accent4 2 4 2 2 2 2 4" xfId="6922"/>
    <cellStyle name="20% - Accent4 2 4 2 2 2 3" xfId="6923"/>
    <cellStyle name="20% - Accent4 2 4 2 2 2 3 2" xfId="6924"/>
    <cellStyle name="20% - Accent4 2 4 2 2 2 3 2 2" xfId="6925"/>
    <cellStyle name="20% - Accent4 2 4 2 2 2 3 2 3" xfId="51314"/>
    <cellStyle name="20% - Accent4 2 4 2 2 2 3 3" xfId="6926"/>
    <cellStyle name="20% - Accent4 2 4 2 2 2 3 4" xfId="6927"/>
    <cellStyle name="20% - Accent4 2 4 2 2 2 4" xfId="6928"/>
    <cellStyle name="20% - Accent4 2 4 2 2 2 4 2" xfId="6929"/>
    <cellStyle name="20% - Accent4 2 4 2 2 2 4 3" xfId="51315"/>
    <cellStyle name="20% - Accent4 2 4 2 2 2 5" xfId="6930"/>
    <cellStyle name="20% - Accent4 2 4 2 2 2 6" xfId="6931"/>
    <cellStyle name="20% - Accent4 2 4 2 2 3" xfId="6932"/>
    <cellStyle name="20% - Accent4 2 4 2 2 3 2" xfId="6933"/>
    <cellStyle name="20% - Accent4 2 4 2 2 3 2 2" xfId="6934"/>
    <cellStyle name="20% - Accent4 2 4 2 2 3 2 3" xfId="51316"/>
    <cellStyle name="20% - Accent4 2 4 2 2 3 3" xfId="6935"/>
    <cellStyle name="20% - Accent4 2 4 2 2 3 4" xfId="6936"/>
    <cellStyle name="20% - Accent4 2 4 2 2 4" xfId="6937"/>
    <cellStyle name="20% - Accent4 2 4 2 2 4 2" xfId="6938"/>
    <cellStyle name="20% - Accent4 2 4 2 2 4 2 2" xfId="6939"/>
    <cellStyle name="20% - Accent4 2 4 2 2 4 2 3" xfId="51317"/>
    <cellStyle name="20% - Accent4 2 4 2 2 4 3" xfId="6940"/>
    <cellStyle name="20% - Accent4 2 4 2 2 4 4" xfId="6941"/>
    <cellStyle name="20% - Accent4 2 4 2 2 5" xfId="6942"/>
    <cellStyle name="20% - Accent4 2 4 2 2 5 2" xfId="6943"/>
    <cellStyle name="20% - Accent4 2 4 2 2 5 3" xfId="51318"/>
    <cellStyle name="20% - Accent4 2 4 2 2 6" xfId="6944"/>
    <cellStyle name="20% - Accent4 2 4 2 2 7" xfId="6945"/>
    <cellStyle name="20% - Accent4 2 4 2 3" xfId="6946"/>
    <cellStyle name="20% - Accent4 2 4 2 3 2" xfId="6947"/>
    <cellStyle name="20% - Accent4 2 4 2 3 2 2" xfId="6948"/>
    <cellStyle name="20% - Accent4 2 4 2 3 2 2 2" xfId="6949"/>
    <cellStyle name="20% - Accent4 2 4 2 3 2 2 3" xfId="51319"/>
    <cellStyle name="20% - Accent4 2 4 2 3 2 3" xfId="6950"/>
    <cellStyle name="20% - Accent4 2 4 2 3 2 4" xfId="6951"/>
    <cellStyle name="20% - Accent4 2 4 2 3 3" xfId="6952"/>
    <cellStyle name="20% - Accent4 2 4 2 3 3 2" xfId="6953"/>
    <cellStyle name="20% - Accent4 2 4 2 3 3 2 2" xfId="6954"/>
    <cellStyle name="20% - Accent4 2 4 2 3 3 2 3" xfId="51320"/>
    <cellStyle name="20% - Accent4 2 4 2 3 3 3" xfId="6955"/>
    <cellStyle name="20% - Accent4 2 4 2 3 3 4" xfId="6956"/>
    <cellStyle name="20% - Accent4 2 4 2 3 4" xfId="6957"/>
    <cellStyle name="20% - Accent4 2 4 2 3 4 2" xfId="6958"/>
    <cellStyle name="20% - Accent4 2 4 2 3 4 3" xfId="51321"/>
    <cellStyle name="20% - Accent4 2 4 2 3 5" xfId="6959"/>
    <cellStyle name="20% - Accent4 2 4 2 3 6" xfId="6960"/>
    <cellStyle name="20% - Accent4 2 4 2 4" xfId="6961"/>
    <cellStyle name="20% - Accent4 2 4 2 4 2" xfId="6962"/>
    <cellStyle name="20% - Accent4 2 4 2 4 2 2" xfId="6963"/>
    <cellStyle name="20% - Accent4 2 4 2 4 2 3" xfId="51322"/>
    <cellStyle name="20% - Accent4 2 4 2 4 3" xfId="6964"/>
    <cellStyle name="20% - Accent4 2 4 2 4 4" xfId="6965"/>
    <cellStyle name="20% - Accent4 2 4 2 5" xfId="6966"/>
    <cellStyle name="20% - Accent4 2 4 2 5 2" xfId="6967"/>
    <cellStyle name="20% - Accent4 2 4 2 5 2 2" xfId="6968"/>
    <cellStyle name="20% - Accent4 2 4 2 5 2 3" xfId="51323"/>
    <cellStyle name="20% - Accent4 2 4 2 5 3" xfId="6969"/>
    <cellStyle name="20% - Accent4 2 4 2 5 4" xfId="6970"/>
    <cellStyle name="20% - Accent4 2 4 2 6" xfId="6971"/>
    <cellStyle name="20% - Accent4 2 4 2 6 2" xfId="6972"/>
    <cellStyle name="20% - Accent4 2 4 2 6 3" xfId="51324"/>
    <cellStyle name="20% - Accent4 2 4 2 7" xfId="6973"/>
    <cellStyle name="20% - Accent4 2 4 2 8" xfId="6974"/>
    <cellStyle name="20% - Accent4 2 4 3" xfId="6975"/>
    <cellStyle name="20% - Accent4 2 4 3 2" xfId="6976"/>
    <cellStyle name="20% - Accent4 2 4 3 2 2" xfId="6977"/>
    <cellStyle name="20% - Accent4 2 4 3 2 2 2" xfId="6978"/>
    <cellStyle name="20% - Accent4 2 4 3 2 2 2 2" xfId="6979"/>
    <cellStyle name="20% - Accent4 2 4 3 2 2 2 3" xfId="51325"/>
    <cellStyle name="20% - Accent4 2 4 3 2 2 3" xfId="6980"/>
    <cellStyle name="20% - Accent4 2 4 3 2 2 4" xfId="6981"/>
    <cellStyle name="20% - Accent4 2 4 3 2 3" xfId="6982"/>
    <cellStyle name="20% - Accent4 2 4 3 2 3 2" xfId="6983"/>
    <cellStyle name="20% - Accent4 2 4 3 2 3 2 2" xfId="6984"/>
    <cellStyle name="20% - Accent4 2 4 3 2 3 2 3" xfId="51326"/>
    <cellStyle name="20% - Accent4 2 4 3 2 3 3" xfId="6985"/>
    <cellStyle name="20% - Accent4 2 4 3 2 3 4" xfId="6986"/>
    <cellStyle name="20% - Accent4 2 4 3 2 4" xfId="6987"/>
    <cellStyle name="20% - Accent4 2 4 3 2 4 2" xfId="6988"/>
    <cellStyle name="20% - Accent4 2 4 3 2 4 3" xfId="51327"/>
    <cellStyle name="20% - Accent4 2 4 3 2 5" xfId="6989"/>
    <cellStyle name="20% - Accent4 2 4 3 2 6" xfId="6990"/>
    <cellStyle name="20% - Accent4 2 4 3 3" xfId="6991"/>
    <cellStyle name="20% - Accent4 2 4 3 3 2" xfId="6992"/>
    <cellStyle name="20% - Accent4 2 4 3 3 2 2" xfId="6993"/>
    <cellStyle name="20% - Accent4 2 4 3 3 2 3" xfId="51328"/>
    <cellStyle name="20% - Accent4 2 4 3 3 3" xfId="6994"/>
    <cellStyle name="20% - Accent4 2 4 3 3 4" xfId="6995"/>
    <cellStyle name="20% - Accent4 2 4 3 4" xfId="6996"/>
    <cellStyle name="20% - Accent4 2 4 3 4 2" xfId="6997"/>
    <cellStyle name="20% - Accent4 2 4 3 4 2 2" xfId="6998"/>
    <cellStyle name="20% - Accent4 2 4 3 4 2 3" xfId="51329"/>
    <cellStyle name="20% - Accent4 2 4 3 4 3" xfId="6999"/>
    <cellStyle name="20% - Accent4 2 4 3 4 4" xfId="7000"/>
    <cellStyle name="20% - Accent4 2 4 3 5" xfId="7001"/>
    <cellStyle name="20% - Accent4 2 4 3 5 2" xfId="7002"/>
    <cellStyle name="20% - Accent4 2 4 3 5 3" xfId="51330"/>
    <cellStyle name="20% - Accent4 2 4 3 6" xfId="7003"/>
    <cellStyle name="20% - Accent4 2 4 3 7" xfId="7004"/>
    <cellStyle name="20% - Accent4 2 4 4" xfId="7005"/>
    <cellStyle name="20% - Accent4 2 4 4 2" xfId="7006"/>
    <cellStyle name="20% - Accent4 2 4 4 2 2" xfId="7007"/>
    <cellStyle name="20% - Accent4 2 4 4 2 2 2" xfId="7008"/>
    <cellStyle name="20% - Accent4 2 4 4 2 2 3" xfId="51331"/>
    <cellStyle name="20% - Accent4 2 4 4 2 3" xfId="7009"/>
    <cellStyle name="20% - Accent4 2 4 4 2 4" xfId="7010"/>
    <cellStyle name="20% - Accent4 2 4 4 3" xfId="7011"/>
    <cellStyle name="20% - Accent4 2 4 4 3 2" xfId="7012"/>
    <cellStyle name="20% - Accent4 2 4 4 3 2 2" xfId="7013"/>
    <cellStyle name="20% - Accent4 2 4 4 3 2 3" xfId="51332"/>
    <cellStyle name="20% - Accent4 2 4 4 3 3" xfId="7014"/>
    <cellStyle name="20% - Accent4 2 4 4 3 4" xfId="7015"/>
    <cellStyle name="20% - Accent4 2 4 4 4" xfId="7016"/>
    <cellStyle name="20% - Accent4 2 4 4 4 2" xfId="7017"/>
    <cellStyle name="20% - Accent4 2 4 4 4 3" xfId="51333"/>
    <cellStyle name="20% - Accent4 2 4 4 5" xfId="7018"/>
    <cellStyle name="20% - Accent4 2 4 4 6" xfId="7019"/>
    <cellStyle name="20% - Accent4 2 4 5" xfId="7020"/>
    <cellStyle name="20% - Accent4 2 4 5 2" xfId="7021"/>
    <cellStyle name="20% - Accent4 2 4 5 2 2" xfId="7022"/>
    <cellStyle name="20% - Accent4 2 4 5 2 2 2" xfId="7023"/>
    <cellStyle name="20% - Accent4 2 4 5 2 2 3" xfId="51334"/>
    <cellStyle name="20% - Accent4 2 4 5 2 3" xfId="7024"/>
    <cellStyle name="20% - Accent4 2 4 5 2 4" xfId="7025"/>
    <cellStyle name="20% - Accent4 2 4 5 3" xfId="7026"/>
    <cellStyle name="20% - Accent4 2 4 5 3 2" xfId="7027"/>
    <cellStyle name="20% - Accent4 2 4 5 3 3" xfId="51335"/>
    <cellStyle name="20% - Accent4 2 4 5 4" xfId="7028"/>
    <cellStyle name="20% - Accent4 2 4 5 5" xfId="7029"/>
    <cellStyle name="20% - Accent4 2 4 6" xfId="7030"/>
    <cellStyle name="20% - Accent4 2 4 6 2" xfId="7031"/>
    <cellStyle name="20% - Accent4 2 4 6 2 2" xfId="7032"/>
    <cellStyle name="20% - Accent4 2 4 6 2 3" xfId="51336"/>
    <cellStyle name="20% - Accent4 2 4 6 3" xfId="7033"/>
    <cellStyle name="20% - Accent4 2 4 6 4" xfId="7034"/>
    <cellStyle name="20% - Accent4 2 4 7" xfId="7035"/>
    <cellStyle name="20% - Accent4 2 4 7 2" xfId="7036"/>
    <cellStyle name="20% - Accent4 2 4 7 2 2" xfId="7037"/>
    <cellStyle name="20% - Accent4 2 4 7 2 3" xfId="51337"/>
    <cellStyle name="20% - Accent4 2 4 7 3" xfId="7038"/>
    <cellStyle name="20% - Accent4 2 4 7 4" xfId="7039"/>
    <cellStyle name="20% - Accent4 2 4 8" xfId="7040"/>
    <cellStyle name="20% - Accent4 2 4 8 2" xfId="7041"/>
    <cellStyle name="20% - Accent4 2 4 8 3" xfId="51338"/>
    <cellStyle name="20% - Accent4 2 4 9" xfId="7042"/>
    <cellStyle name="20% - Accent4 2 5" xfId="7043"/>
    <cellStyle name="20% - Accent4 2 5 10" xfId="7044"/>
    <cellStyle name="20% - Accent4 2 5 2" xfId="7045"/>
    <cellStyle name="20% - Accent4 2 5 2 2" xfId="7046"/>
    <cellStyle name="20% - Accent4 2 5 2 2 2" xfId="7047"/>
    <cellStyle name="20% - Accent4 2 5 2 2 2 2" xfId="7048"/>
    <cellStyle name="20% - Accent4 2 5 2 2 2 2 2" xfId="7049"/>
    <cellStyle name="20% - Accent4 2 5 2 2 2 2 2 2" xfId="7050"/>
    <cellStyle name="20% - Accent4 2 5 2 2 2 2 2 3" xfId="51339"/>
    <cellStyle name="20% - Accent4 2 5 2 2 2 2 3" xfId="7051"/>
    <cellStyle name="20% - Accent4 2 5 2 2 2 2 4" xfId="7052"/>
    <cellStyle name="20% - Accent4 2 5 2 2 2 3" xfId="7053"/>
    <cellStyle name="20% - Accent4 2 5 2 2 2 3 2" xfId="7054"/>
    <cellStyle name="20% - Accent4 2 5 2 2 2 3 2 2" xfId="7055"/>
    <cellStyle name="20% - Accent4 2 5 2 2 2 3 2 3" xfId="51340"/>
    <cellStyle name="20% - Accent4 2 5 2 2 2 3 3" xfId="7056"/>
    <cellStyle name="20% - Accent4 2 5 2 2 2 3 4" xfId="7057"/>
    <cellStyle name="20% - Accent4 2 5 2 2 2 4" xfId="7058"/>
    <cellStyle name="20% - Accent4 2 5 2 2 2 4 2" xfId="7059"/>
    <cellStyle name="20% - Accent4 2 5 2 2 2 4 3" xfId="51341"/>
    <cellStyle name="20% - Accent4 2 5 2 2 2 5" xfId="7060"/>
    <cellStyle name="20% - Accent4 2 5 2 2 2 6" xfId="7061"/>
    <cellStyle name="20% - Accent4 2 5 2 2 3" xfId="7062"/>
    <cellStyle name="20% - Accent4 2 5 2 2 3 2" xfId="7063"/>
    <cellStyle name="20% - Accent4 2 5 2 2 3 2 2" xfId="7064"/>
    <cellStyle name="20% - Accent4 2 5 2 2 3 2 3" xfId="51342"/>
    <cellStyle name="20% - Accent4 2 5 2 2 3 3" xfId="7065"/>
    <cellStyle name="20% - Accent4 2 5 2 2 3 4" xfId="7066"/>
    <cellStyle name="20% - Accent4 2 5 2 2 4" xfId="7067"/>
    <cellStyle name="20% - Accent4 2 5 2 2 4 2" xfId="7068"/>
    <cellStyle name="20% - Accent4 2 5 2 2 4 2 2" xfId="7069"/>
    <cellStyle name="20% - Accent4 2 5 2 2 4 2 3" xfId="51343"/>
    <cellStyle name="20% - Accent4 2 5 2 2 4 3" xfId="7070"/>
    <cellStyle name="20% - Accent4 2 5 2 2 4 4" xfId="7071"/>
    <cellStyle name="20% - Accent4 2 5 2 2 5" xfId="7072"/>
    <cellStyle name="20% - Accent4 2 5 2 2 5 2" xfId="7073"/>
    <cellStyle name="20% - Accent4 2 5 2 2 5 3" xfId="51344"/>
    <cellStyle name="20% - Accent4 2 5 2 2 6" xfId="7074"/>
    <cellStyle name="20% - Accent4 2 5 2 2 7" xfId="7075"/>
    <cellStyle name="20% - Accent4 2 5 2 3" xfId="7076"/>
    <cellStyle name="20% - Accent4 2 5 2 3 2" xfId="7077"/>
    <cellStyle name="20% - Accent4 2 5 2 3 2 2" xfId="7078"/>
    <cellStyle name="20% - Accent4 2 5 2 3 2 2 2" xfId="7079"/>
    <cellStyle name="20% - Accent4 2 5 2 3 2 2 3" xfId="51345"/>
    <cellStyle name="20% - Accent4 2 5 2 3 2 3" xfId="7080"/>
    <cellStyle name="20% - Accent4 2 5 2 3 2 4" xfId="7081"/>
    <cellStyle name="20% - Accent4 2 5 2 3 3" xfId="7082"/>
    <cellStyle name="20% - Accent4 2 5 2 3 3 2" xfId="7083"/>
    <cellStyle name="20% - Accent4 2 5 2 3 3 2 2" xfId="7084"/>
    <cellStyle name="20% - Accent4 2 5 2 3 3 2 3" xfId="51346"/>
    <cellStyle name="20% - Accent4 2 5 2 3 3 3" xfId="7085"/>
    <cellStyle name="20% - Accent4 2 5 2 3 3 4" xfId="7086"/>
    <cellStyle name="20% - Accent4 2 5 2 3 4" xfId="7087"/>
    <cellStyle name="20% - Accent4 2 5 2 3 4 2" xfId="7088"/>
    <cellStyle name="20% - Accent4 2 5 2 3 4 3" xfId="51347"/>
    <cellStyle name="20% - Accent4 2 5 2 3 5" xfId="7089"/>
    <cellStyle name="20% - Accent4 2 5 2 3 6" xfId="7090"/>
    <cellStyle name="20% - Accent4 2 5 2 4" xfId="7091"/>
    <cellStyle name="20% - Accent4 2 5 2 4 2" xfId="7092"/>
    <cellStyle name="20% - Accent4 2 5 2 4 2 2" xfId="7093"/>
    <cellStyle name="20% - Accent4 2 5 2 4 2 3" xfId="51348"/>
    <cellStyle name="20% - Accent4 2 5 2 4 3" xfId="7094"/>
    <cellStyle name="20% - Accent4 2 5 2 4 4" xfId="7095"/>
    <cellStyle name="20% - Accent4 2 5 2 5" xfId="7096"/>
    <cellStyle name="20% - Accent4 2 5 2 5 2" xfId="7097"/>
    <cellStyle name="20% - Accent4 2 5 2 5 2 2" xfId="7098"/>
    <cellStyle name="20% - Accent4 2 5 2 5 2 3" xfId="51349"/>
    <cellStyle name="20% - Accent4 2 5 2 5 3" xfId="7099"/>
    <cellStyle name="20% - Accent4 2 5 2 5 4" xfId="7100"/>
    <cellStyle name="20% - Accent4 2 5 2 6" xfId="7101"/>
    <cellStyle name="20% - Accent4 2 5 2 6 2" xfId="7102"/>
    <cellStyle name="20% - Accent4 2 5 2 6 3" xfId="51350"/>
    <cellStyle name="20% - Accent4 2 5 2 7" xfId="7103"/>
    <cellStyle name="20% - Accent4 2 5 2 8" xfId="7104"/>
    <cellStyle name="20% - Accent4 2 5 3" xfId="7105"/>
    <cellStyle name="20% - Accent4 2 5 3 2" xfId="7106"/>
    <cellStyle name="20% - Accent4 2 5 3 2 2" xfId="7107"/>
    <cellStyle name="20% - Accent4 2 5 3 2 2 2" xfId="7108"/>
    <cellStyle name="20% - Accent4 2 5 3 2 2 2 2" xfId="7109"/>
    <cellStyle name="20% - Accent4 2 5 3 2 2 2 3" xfId="51351"/>
    <cellStyle name="20% - Accent4 2 5 3 2 2 3" xfId="7110"/>
    <cellStyle name="20% - Accent4 2 5 3 2 2 4" xfId="7111"/>
    <cellStyle name="20% - Accent4 2 5 3 2 3" xfId="7112"/>
    <cellStyle name="20% - Accent4 2 5 3 2 3 2" xfId="7113"/>
    <cellStyle name="20% - Accent4 2 5 3 2 3 2 2" xfId="7114"/>
    <cellStyle name="20% - Accent4 2 5 3 2 3 2 3" xfId="51352"/>
    <cellStyle name="20% - Accent4 2 5 3 2 3 3" xfId="7115"/>
    <cellStyle name="20% - Accent4 2 5 3 2 3 4" xfId="7116"/>
    <cellStyle name="20% - Accent4 2 5 3 2 4" xfId="7117"/>
    <cellStyle name="20% - Accent4 2 5 3 2 4 2" xfId="7118"/>
    <cellStyle name="20% - Accent4 2 5 3 2 4 3" xfId="51353"/>
    <cellStyle name="20% - Accent4 2 5 3 2 5" xfId="7119"/>
    <cellStyle name="20% - Accent4 2 5 3 2 6" xfId="7120"/>
    <cellStyle name="20% - Accent4 2 5 3 3" xfId="7121"/>
    <cellStyle name="20% - Accent4 2 5 3 3 2" xfId="7122"/>
    <cellStyle name="20% - Accent4 2 5 3 3 2 2" xfId="7123"/>
    <cellStyle name="20% - Accent4 2 5 3 3 2 3" xfId="51354"/>
    <cellStyle name="20% - Accent4 2 5 3 3 3" xfId="7124"/>
    <cellStyle name="20% - Accent4 2 5 3 3 4" xfId="7125"/>
    <cellStyle name="20% - Accent4 2 5 3 4" xfId="7126"/>
    <cellStyle name="20% - Accent4 2 5 3 4 2" xfId="7127"/>
    <cellStyle name="20% - Accent4 2 5 3 4 2 2" xfId="7128"/>
    <cellStyle name="20% - Accent4 2 5 3 4 2 3" xfId="51355"/>
    <cellStyle name="20% - Accent4 2 5 3 4 3" xfId="7129"/>
    <cellStyle name="20% - Accent4 2 5 3 4 4" xfId="7130"/>
    <cellStyle name="20% - Accent4 2 5 3 5" xfId="7131"/>
    <cellStyle name="20% - Accent4 2 5 3 5 2" xfId="7132"/>
    <cellStyle name="20% - Accent4 2 5 3 5 3" xfId="51356"/>
    <cellStyle name="20% - Accent4 2 5 3 6" xfId="7133"/>
    <cellStyle name="20% - Accent4 2 5 3 7" xfId="7134"/>
    <cellStyle name="20% - Accent4 2 5 4" xfId="7135"/>
    <cellStyle name="20% - Accent4 2 5 4 2" xfId="7136"/>
    <cellStyle name="20% - Accent4 2 5 4 2 2" xfId="7137"/>
    <cellStyle name="20% - Accent4 2 5 4 2 2 2" xfId="7138"/>
    <cellStyle name="20% - Accent4 2 5 4 2 2 3" xfId="51357"/>
    <cellStyle name="20% - Accent4 2 5 4 2 3" xfId="7139"/>
    <cellStyle name="20% - Accent4 2 5 4 2 4" xfId="7140"/>
    <cellStyle name="20% - Accent4 2 5 4 3" xfId="7141"/>
    <cellStyle name="20% - Accent4 2 5 4 3 2" xfId="7142"/>
    <cellStyle name="20% - Accent4 2 5 4 3 2 2" xfId="7143"/>
    <cellStyle name="20% - Accent4 2 5 4 3 2 3" xfId="51358"/>
    <cellStyle name="20% - Accent4 2 5 4 3 3" xfId="7144"/>
    <cellStyle name="20% - Accent4 2 5 4 3 4" xfId="7145"/>
    <cellStyle name="20% - Accent4 2 5 4 4" xfId="7146"/>
    <cellStyle name="20% - Accent4 2 5 4 4 2" xfId="7147"/>
    <cellStyle name="20% - Accent4 2 5 4 4 3" xfId="51359"/>
    <cellStyle name="20% - Accent4 2 5 4 5" xfId="7148"/>
    <cellStyle name="20% - Accent4 2 5 4 6" xfId="7149"/>
    <cellStyle name="20% - Accent4 2 5 5" xfId="7150"/>
    <cellStyle name="20% - Accent4 2 5 5 2" xfId="7151"/>
    <cellStyle name="20% - Accent4 2 5 5 2 2" xfId="7152"/>
    <cellStyle name="20% - Accent4 2 5 5 2 2 2" xfId="7153"/>
    <cellStyle name="20% - Accent4 2 5 5 2 2 3" xfId="51360"/>
    <cellStyle name="20% - Accent4 2 5 5 2 3" xfId="7154"/>
    <cellStyle name="20% - Accent4 2 5 5 2 4" xfId="7155"/>
    <cellStyle name="20% - Accent4 2 5 5 3" xfId="7156"/>
    <cellStyle name="20% - Accent4 2 5 5 3 2" xfId="7157"/>
    <cellStyle name="20% - Accent4 2 5 5 3 3" xfId="51361"/>
    <cellStyle name="20% - Accent4 2 5 5 4" xfId="7158"/>
    <cellStyle name="20% - Accent4 2 5 5 5" xfId="7159"/>
    <cellStyle name="20% - Accent4 2 5 6" xfId="7160"/>
    <cellStyle name="20% - Accent4 2 5 6 2" xfId="7161"/>
    <cellStyle name="20% - Accent4 2 5 6 2 2" xfId="7162"/>
    <cellStyle name="20% - Accent4 2 5 6 2 3" xfId="51362"/>
    <cellStyle name="20% - Accent4 2 5 6 3" xfId="7163"/>
    <cellStyle name="20% - Accent4 2 5 6 4" xfId="7164"/>
    <cellStyle name="20% - Accent4 2 5 7" xfId="7165"/>
    <cellStyle name="20% - Accent4 2 5 7 2" xfId="7166"/>
    <cellStyle name="20% - Accent4 2 5 7 2 2" xfId="7167"/>
    <cellStyle name="20% - Accent4 2 5 7 2 3" xfId="51363"/>
    <cellStyle name="20% - Accent4 2 5 7 3" xfId="7168"/>
    <cellStyle name="20% - Accent4 2 5 7 4" xfId="7169"/>
    <cellStyle name="20% - Accent4 2 5 8" xfId="7170"/>
    <cellStyle name="20% - Accent4 2 5 8 2" xfId="7171"/>
    <cellStyle name="20% - Accent4 2 5 8 3" xfId="51364"/>
    <cellStyle name="20% - Accent4 2 5 9" xfId="7172"/>
    <cellStyle name="20% - Accent4 2 6" xfId="7173"/>
    <cellStyle name="20% - Accent4 2 6 10" xfId="7174"/>
    <cellStyle name="20% - Accent4 2 6 2" xfId="7175"/>
    <cellStyle name="20% - Accent4 2 6 2 2" xfId="7176"/>
    <cellStyle name="20% - Accent4 2 6 2 2 2" xfId="7177"/>
    <cellStyle name="20% - Accent4 2 6 2 2 2 2" xfId="7178"/>
    <cellStyle name="20% - Accent4 2 6 2 2 2 2 2" xfId="7179"/>
    <cellStyle name="20% - Accent4 2 6 2 2 2 2 2 2" xfId="7180"/>
    <cellStyle name="20% - Accent4 2 6 2 2 2 2 2 3" xfId="51365"/>
    <cellStyle name="20% - Accent4 2 6 2 2 2 2 3" xfId="7181"/>
    <cellStyle name="20% - Accent4 2 6 2 2 2 2 4" xfId="7182"/>
    <cellStyle name="20% - Accent4 2 6 2 2 2 3" xfId="7183"/>
    <cellStyle name="20% - Accent4 2 6 2 2 2 3 2" xfId="7184"/>
    <cellStyle name="20% - Accent4 2 6 2 2 2 3 2 2" xfId="7185"/>
    <cellStyle name="20% - Accent4 2 6 2 2 2 3 2 3" xfId="51366"/>
    <cellStyle name="20% - Accent4 2 6 2 2 2 3 3" xfId="7186"/>
    <cellStyle name="20% - Accent4 2 6 2 2 2 3 4" xfId="7187"/>
    <cellStyle name="20% - Accent4 2 6 2 2 2 4" xfId="7188"/>
    <cellStyle name="20% - Accent4 2 6 2 2 2 4 2" xfId="7189"/>
    <cellStyle name="20% - Accent4 2 6 2 2 2 4 3" xfId="51367"/>
    <cellStyle name="20% - Accent4 2 6 2 2 2 5" xfId="7190"/>
    <cellStyle name="20% - Accent4 2 6 2 2 2 6" xfId="7191"/>
    <cellStyle name="20% - Accent4 2 6 2 2 3" xfId="7192"/>
    <cellStyle name="20% - Accent4 2 6 2 2 3 2" xfId="7193"/>
    <cellStyle name="20% - Accent4 2 6 2 2 3 2 2" xfId="7194"/>
    <cellStyle name="20% - Accent4 2 6 2 2 3 2 3" xfId="51368"/>
    <cellStyle name="20% - Accent4 2 6 2 2 3 3" xfId="7195"/>
    <cellStyle name="20% - Accent4 2 6 2 2 3 4" xfId="7196"/>
    <cellStyle name="20% - Accent4 2 6 2 2 4" xfId="7197"/>
    <cellStyle name="20% - Accent4 2 6 2 2 4 2" xfId="7198"/>
    <cellStyle name="20% - Accent4 2 6 2 2 4 2 2" xfId="7199"/>
    <cellStyle name="20% - Accent4 2 6 2 2 4 2 3" xfId="51369"/>
    <cellStyle name="20% - Accent4 2 6 2 2 4 3" xfId="7200"/>
    <cellStyle name="20% - Accent4 2 6 2 2 4 4" xfId="7201"/>
    <cellStyle name="20% - Accent4 2 6 2 2 5" xfId="7202"/>
    <cellStyle name="20% - Accent4 2 6 2 2 5 2" xfId="7203"/>
    <cellStyle name="20% - Accent4 2 6 2 2 5 3" xfId="51370"/>
    <cellStyle name="20% - Accent4 2 6 2 2 6" xfId="7204"/>
    <cellStyle name="20% - Accent4 2 6 2 2 7" xfId="7205"/>
    <cellStyle name="20% - Accent4 2 6 2 3" xfId="7206"/>
    <cellStyle name="20% - Accent4 2 6 2 3 2" xfId="7207"/>
    <cellStyle name="20% - Accent4 2 6 2 3 2 2" xfId="7208"/>
    <cellStyle name="20% - Accent4 2 6 2 3 2 2 2" xfId="7209"/>
    <cellStyle name="20% - Accent4 2 6 2 3 2 2 3" xfId="51371"/>
    <cellStyle name="20% - Accent4 2 6 2 3 2 3" xfId="7210"/>
    <cellStyle name="20% - Accent4 2 6 2 3 2 4" xfId="7211"/>
    <cellStyle name="20% - Accent4 2 6 2 3 3" xfId="7212"/>
    <cellStyle name="20% - Accent4 2 6 2 3 3 2" xfId="7213"/>
    <cellStyle name="20% - Accent4 2 6 2 3 3 2 2" xfId="7214"/>
    <cellStyle name="20% - Accent4 2 6 2 3 3 2 3" xfId="51372"/>
    <cellStyle name="20% - Accent4 2 6 2 3 3 3" xfId="7215"/>
    <cellStyle name="20% - Accent4 2 6 2 3 3 4" xfId="7216"/>
    <cellStyle name="20% - Accent4 2 6 2 3 4" xfId="7217"/>
    <cellStyle name="20% - Accent4 2 6 2 3 4 2" xfId="7218"/>
    <cellStyle name="20% - Accent4 2 6 2 3 4 3" xfId="51373"/>
    <cellStyle name="20% - Accent4 2 6 2 3 5" xfId="7219"/>
    <cellStyle name="20% - Accent4 2 6 2 3 6" xfId="7220"/>
    <cellStyle name="20% - Accent4 2 6 2 4" xfId="7221"/>
    <cellStyle name="20% - Accent4 2 6 2 4 2" xfId="7222"/>
    <cellStyle name="20% - Accent4 2 6 2 4 2 2" xfId="7223"/>
    <cellStyle name="20% - Accent4 2 6 2 4 2 3" xfId="51374"/>
    <cellStyle name="20% - Accent4 2 6 2 4 3" xfId="7224"/>
    <cellStyle name="20% - Accent4 2 6 2 4 4" xfId="7225"/>
    <cellStyle name="20% - Accent4 2 6 2 5" xfId="7226"/>
    <cellStyle name="20% - Accent4 2 6 2 5 2" xfId="7227"/>
    <cellStyle name="20% - Accent4 2 6 2 5 2 2" xfId="7228"/>
    <cellStyle name="20% - Accent4 2 6 2 5 2 3" xfId="51375"/>
    <cellStyle name="20% - Accent4 2 6 2 5 3" xfId="7229"/>
    <cellStyle name="20% - Accent4 2 6 2 5 4" xfId="7230"/>
    <cellStyle name="20% - Accent4 2 6 2 6" xfId="7231"/>
    <cellStyle name="20% - Accent4 2 6 2 6 2" xfId="7232"/>
    <cellStyle name="20% - Accent4 2 6 2 6 3" xfId="51376"/>
    <cellStyle name="20% - Accent4 2 6 2 7" xfId="7233"/>
    <cellStyle name="20% - Accent4 2 6 2 8" xfId="7234"/>
    <cellStyle name="20% - Accent4 2 6 3" xfId="7235"/>
    <cellStyle name="20% - Accent4 2 6 3 2" xfId="7236"/>
    <cellStyle name="20% - Accent4 2 6 3 2 2" xfId="7237"/>
    <cellStyle name="20% - Accent4 2 6 3 2 2 2" xfId="7238"/>
    <cellStyle name="20% - Accent4 2 6 3 2 2 2 2" xfId="7239"/>
    <cellStyle name="20% - Accent4 2 6 3 2 2 2 3" xfId="51377"/>
    <cellStyle name="20% - Accent4 2 6 3 2 2 3" xfId="7240"/>
    <cellStyle name="20% - Accent4 2 6 3 2 2 4" xfId="7241"/>
    <cellStyle name="20% - Accent4 2 6 3 2 3" xfId="7242"/>
    <cellStyle name="20% - Accent4 2 6 3 2 3 2" xfId="7243"/>
    <cellStyle name="20% - Accent4 2 6 3 2 3 2 2" xfId="7244"/>
    <cellStyle name="20% - Accent4 2 6 3 2 3 2 3" xfId="51378"/>
    <cellStyle name="20% - Accent4 2 6 3 2 3 3" xfId="7245"/>
    <cellStyle name="20% - Accent4 2 6 3 2 3 4" xfId="7246"/>
    <cellStyle name="20% - Accent4 2 6 3 2 4" xfId="7247"/>
    <cellStyle name="20% - Accent4 2 6 3 2 4 2" xfId="7248"/>
    <cellStyle name="20% - Accent4 2 6 3 2 4 3" xfId="51379"/>
    <cellStyle name="20% - Accent4 2 6 3 2 5" xfId="7249"/>
    <cellStyle name="20% - Accent4 2 6 3 2 6" xfId="7250"/>
    <cellStyle name="20% - Accent4 2 6 3 3" xfId="7251"/>
    <cellStyle name="20% - Accent4 2 6 3 3 2" xfId="7252"/>
    <cellStyle name="20% - Accent4 2 6 3 3 2 2" xfId="7253"/>
    <cellStyle name="20% - Accent4 2 6 3 3 2 3" xfId="51380"/>
    <cellStyle name="20% - Accent4 2 6 3 3 3" xfId="7254"/>
    <cellStyle name="20% - Accent4 2 6 3 3 4" xfId="7255"/>
    <cellStyle name="20% - Accent4 2 6 3 4" xfId="7256"/>
    <cellStyle name="20% - Accent4 2 6 3 4 2" xfId="7257"/>
    <cellStyle name="20% - Accent4 2 6 3 4 2 2" xfId="7258"/>
    <cellStyle name="20% - Accent4 2 6 3 4 2 3" xfId="51381"/>
    <cellStyle name="20% - Accent4 2 6 3 4 3" xfId="7259"/>
    <cellStyle name="20% - Accent4 2 6 3 4 4" xfId="7260"/>
    <cellStyle name="20% - Accent4 2 6 3 5" xfId="7261"/>
    <cellStyle name="20% - Accent4 2 6 3 5 2" xfId="7262"/>
    <cellStyle name="20% - Accent4 2 6 3 5 3" xfId="51382"/>
    <cellStyle name="20% - Accent4 2 6 3 6" xfId="7263"/>
    <cellStyle name="20% - Accent4 2 6 3 7" xfId="7264"/>
    <cellStyle name="20% - Accent4 2 6 4" xfId="7265"/>
    <cellStyle name="20% - Accent4 2 6 4 2" xfId="7266"/>
    <cellStyle name="20% - Accent4 2 6 4 2 2" xfId="7267"/>
    <cellStyle name="20% - Accent4 2 6 4 2 2 2" xfId="7268"/>
    <cellStyle name="20% - Accent4 2 6 4 2 2 3" xfId="51383"/>
    <cellStyle name="20% - Accent4 2 6 4 2 3" xfId="7269"/>
    <cellStyle name="20% - Accent4 2 6 4 2 4" xfId="7270"/>
    <cellStyle name="20% - Accent4 2 6 4 3" xfId="7271"/>
    <cellStyle name="20% - Accent4 2 6 4 3 2" xfId="7272"/>
    <cellStyle name="20% - Accent4 2 6 4 3 2 2" xfId="7273"/>
    <cellStyle name="20% - Accent4 2 6 4 3 2 3" xfId="51384"/>
    <cellStyle name="20% - Accent4 2 6 4 3 3" xfId="7274"/>
    <cellStyle name="20% - Accent4 2 6 4 3 4" xfId="7275"/>
    <cellStyle name="20% - Accent4 2 6 4 4" xfId="7276"/>
    <cellStyle name="20% - Accent4 2 6 4 4 2" xfId="7277"/>
    <cellStyle name="20% - Accent4 2 6 4 4 3" xfId="51385"/>
    <cellStyle name="20% - Accent4 2 6 4 5" xfId="7278"/>
    <cellStyle name="20% - Accent4 2 6 4 6" xfId="7279"/>
    <cellStyle name="20% - Accent4 2 6 5" xfId="7280"/>
    <cellStyle name="20% - Accent4 2 6 5 2" xfId="7281"/>
    <cellStyle name="20% - Accent4 2 6 5 2 2" xfId="7282"/>
    <cellStyle name="20% - Accent4 2 6 5 2 2 2" xfId="7283"/>
    <cellStyle name="20% - Accent4 2 6 5 2 2 3" xfId="51386"/>
    <cellStyle name="20% - Accent4 2 6 5 2 3" xfId="7284"/>
    <cellStyle name="20% - Accent4 2 6 5 2 4" xfId="7285"/>
    <cellStyle name="20% - Accent4 2 6 5 3" xfId="7286"/>
    <cellStyle name="20% - Accent4 2 6 5 3 2" xfId="7287"/>
    <cellStyle name="20% - Accent4 2 6 5 3 3" xfId="51387"/>
    <cellStyle name="20% - Accent4 2 6 5 4" xfId="7288"/>
    <cellStyle name="20% - Accent4 2 6 5 5" xfId="7289"/>
    <cellStyle name="20% - Accent4 2 6 6" xfId="7290"/>
    <cellStyle name="20% - Accent4 2 6 6 2" xfId="7291"/>
    <cellStyle name="20% - Accent4 2 6 6 2 2" xfId="7292"/>
    <cellStyle name="20% - Accent4 2 6 6 2 3" xfId="51388"/>
    <cellStyle name="20% - Accent4 2 6 6 3" xfId="7293"/>
    <cellStyle name="20% - Accent4 2 6 6 4" xfId="7294"/>
    <cellStyle name="20% - Accent4 2 6 7" xfId="7295"/>
    <cellStyle name="20% - Accent4 2 6 7 2" xfId="7296"/>
    <cellStyle name="20% - Accent4 2 6 7 2 2" xfId="7297"/>
    <cellStyle name="20% - Accent4 2 6 7 2 3" xfId="51389"/>
    <cellStyle name="20% - Accent4 2 6 7 3" xfId="7298"/>
    <cellStyle name="20% - Accent4 2 6 7 4" xfId="7299"/>
    <cellStyle name="20% - Accent4 2 6 8" xfId="7300"/>
    <cellStyle name="20% - Accent4 2 6 8 2" xfId="7301"/>
    <cellStyle name="20% - Accent4 2 6 8 3" xfId="51390"/>
    <cellStyle name="20% - Accent4 2 6 9" xfId="7302"/>
    <cellStyle name="20% - Accent4 2 7" xfId="7303"/>
    <cellStyle name="20% - Accent4 2 7 2" xfId="7304"/>
    <cellStyle name="20% - Accent4 2 7 2 2" xfId="7305"/>
    <cellStyle name="20% - Accent4 2 7 2 2 2" xfId="7306"/>
    <cellStyle name="20% - Accent4 2 7 2 2 2 2" xfId="7307"/>
    <cellStyle name="20% - Accent4 2 7 2 2 2 2 2" xfId="7308"/>
    <cellStyle name="20% - Accent4 2 7 2 2 2 2 3" xfId="51391"/>
    <cellStyle name="20% - Accent4 2 7 2 2 2 3" xfId="7309"/>
    <cellStyle name="20% - Accent4 2 7 2 2 2 4" xfId="7310"/>
    <cellStyle name="20% - Accent4 2 7 2 2 3" xfId="7311"/>
    <cellStyle name="20% - Accent4 2 7 2 2 3 2" xfId="7312"/>
    <cellStyle name="20% - Accent4 2 7 2 2 3 2 2" xfId="7313"/>
    <cellStyle name="20% - Accent4 2 7 2 2 3 2 3" xfId="51392"/>
    <cellStyle name="20% - Accent4 2 7 2 2 3 3" xfId="7314"/>
    <cellStyle name="20% - Accent4 2 7 2 2 3 4" xfId="7315"/>
    <cellStyle name="20% - Accent4 2 7 2 2 4" xfId="7316"/>
    <cellStyle name="20% - Accent4 2 7 2 2 4 2" xfId="7317"/>
    <cellStyle name="20% - Accent4 2 7 2 2 4 3" xfId="51393"/>
    <cellStyle name="20% - Accent4 2 7 2 2 5" xfId="7318"/>
    <cellStyle name="20% - Accent4 2 7 2 2 6" xfId="7319"/>
    <cellStyle name="20% - Accent4 2 7 2 3" xfId="7320"/>
    <cellStyle name="20% - Accent4 2 7 2 3 2" xfId="7321"/>
    <cellStyle name="20% - Accent4 2 7 2 3 2 2" xfId="7322"/>
    <cellStyle name="20% - Accent4 2 7 2 3 2 3" xfId="51394"/>
    <cellStyle name="20% - Accent4 2 7 2 3 3" xfId="7323"/>
    <cellStyle name="20% - Accent4 2 7 2 3 4" xfId="7324"/>
    <cellStyle name="20% - Accent4 2 7 2 4" xfId="7325"/>
    <cellStyle name="20% - Accent4 2 7 2 4 2" xfId="7326"/>
    <cellStyle name="20% - Accent4 2 7 2 4 2 2" xfId="7327"/>
    <cellStyle name="20% - Accent4 2 7 2 4 2 3" xfId="51395"/>
    <cellStyle name="20% - Accent4 2 7 2 4 3" xfId="7328"/>
    <cellStyle name="20% - Accent4 2 7 2 4 4" xfId="7329"/>
    <cellStyle name="20% - Accent4 2 7 2 5" xfId="7330"/>
    <cellStyle name="20% - Accent4 2 7 2 5 2" xfId="7331"/>
    <cellStyle name="20% - Accent4 2 7 2 5 3" xfId="51396"/>
    <cellStyle name="20% - Accent4 2 7 2 6" xfId="7332"/>
    <cellStyle name="20% - Accent4 2 7 2 7" xfId="7333"/>
    <cellStyle name="20% - Accent4 2 7 3" xfId="7334"/>
    <cellStyle name="20% - Accent4 2 7 3 2" xfId="7335"/>
    <cellStyle name="20% - Accent4 2 7 3 2 2" xfId="7336"/>
    <cellStyle name="20% - Accent4 2 7 3 2 2 2" xfId="7337"/>
    <cellStyle name="20% - Accent4 2 7 3 2 2 3" xfId="51397"/>
    <cellStyle name="20% - Accent4 2 7 3 2 3" xfId="7338"/>
    <cellStyle name="20% - Accent4 2 7 3 2 4" xfId="7339"/>
    <cellStyle name="20% - Accent4 2 7 3 3" xfId="7340"/>
    <cellStyle name="20% - Accent4 2 7 3 3 2" xfId="7341"/>
    <cellStyle name="20% - Accent4 2 7 3 3 2 2" xfId="7342"/>
    <cellStyle name="20% - Accent4 2 7 3 3 2 3" xfId="51398"/>
    <cellStyle name="20% - Accent4 2 7 3 3 3" xfId="7343"/>
    <cellStyle name="20% - Accent4 2 7 3 3 4" xfId="7344"/>
    <cellStyle name="20% - Accent4 2 7 3 4" xfId="7345"/>
    <cellStyle name="20% - Accent4 2 7 3 4 2" xfId="7346"/>
    <cellStyle name="20% - Accent4 2 7 3 4 3" xfId="51399"/>
    <cellStyle name="20% - Accent4 2 7 3 5" xfId="7347"/>
    <cellStyle name="20% - Accent4 2 7 3 6" xfId="7348"/>
    <cellStyle name="20% - Accent4 2 7 4" xfId="7349"/>
    <cellStyle name="20% - Accent4 2 7 4 2" xfId="7350"/>
    <cellStyle name="20% - Accent4 2 7 4 2 2" xfId="7351"/>
    <cellStyle name="20% - Accent4 2 7 4 2 3" xfId="51400"/>
    <cellStyle name="20% - Accent4 2 7 4 3" xfId="7352"/>
    <cellStyle name="20% - Accent4 2 7 4 4" xfId="7353"/>
    <cellStyle name="20% - Accent4 2 7 5" xfId="7354"/>
    <cellStyle name="20% - Accent4 2 7 5 2" xfId="7355"/>
    <cellStyle name="20% - Accent4 2 7 5 2 2" xfId="7356"/>
    <cellStyle name="20% - Accent4 2 7 5 2 3" xfId="51401"/>
    <cellStyle name="20% - Accent4 2 7 5 3" xfId="7357"/>
    <cellStyle name="20% - Accent4 2 7 5 4" xfId="7358"/>
    <cellStyle name="20% - Accent4 2 7 6" xfId="7359"/>
    <cellStyle name="20% - Accent4 2 7 6 2" xfId="7360"/>
    <cellStyle name="20% - Accent4 2 7 6 3" xfId="51402"/>
    <cellStyle name="20% - Accent4 2 7 7" xfId="7361"/>
    <cellStyle name="20% - Accent4 2 7 8" xfId="7362"/>
    <cellStyle name="20% - Accent4 2 8" xfId="7363"/>
    <cellStyle name="20% - Accent4 2 8 2" xfId="7364"/>
    <cellStyle name="20% - Accent4 2 8 2 2" xfId="7365"/>
    <cellStyle name="20% - Accent4 2 8 2 2 2" xfId="7366"/>
    <cellStyle name="20% - Accent4 2 8 2 2 2 2" xfId="7367"/>
    <cellStyle name="20% - Accent4 2 8 2 2 2 3" xfId="51403"/>
    <cellStyle name="20% - Accent4 2 8 2 2 3" xfId="7368"/>
    <cellStyle name="20% - Accent4 2 8 2 2 4" xfId="7369"/>
    <cellStyle name="20% - Accent4 2 8 2 3" xfId="7370"/>
    <cellStyle name="20% - Accent4 2 8 2 3 2" xfId="7371"/>
    <cellStyle name="20% - Accent4 2 8 2 3 2 2" xfId="7372"/>
    <cellStyle name="20% - Accent4 2 8 2 3 2 3" xfId="51404"/>
    <cellStyle name="20% - Accent4 2 8 2 3 3" xfId="7373"/>
    <cellStyle name="20% - Accent4 2 8 2 3 4" xfId="7374"/>
    <cellStyle name="20% - Accent4 2 8 2 4" xfId="7375"/>
    <cellStyle name="20% - Accent4 2 8 2 4 2" xfId="7376"/>
    <cellStyle name="20% - Accent4 2 8 2 4 3" xfId="51405"/>
    <cellStyle name="20% - Accent4 2 8 2 5" xfId="7377"/>
    <cellStyle name="20% - Accent4 2 8 2 6" xfId="7378"/>
    <cellStyle name="20% - Accent4 2 8 3" xfId="7379"/>
    <cellStyle name="20% - Accent4 2 8 3 2" xfId="7380"/>
    <cellStyle name="20% - Accent4 2 8 3 2 2" xfId="7381"/>
    <cellStyle name="20% - Accent4 2 8 3 2 3" xfId="51406"/>
    <cellStyle name="20% - Accent4 2 8 3 3" xfId="7382"/>
    <cellStyle name="20% - Accent4 2 8 3 4" xfId="7383"/>
    <cellStyle name="20% - Accent4 2 8 4" xfId="7384"/>
    <cellStyle name="20% - Accent4 2 8 4 2" xfId="7385"/>
    <cellStyle name="20% - Accent4 2 8 4 2 2" xfId="7386"/>
    <cellStyle name="20% - Accent4 2 8 4 2 3" xfId="51407"/>
    <cellStyle name="20% - Accent4 2 8 4 3" xfId="7387"/>
    <cellStyle name="20% - Accent4 2 8 4 4" xfId="7388"/>
    <cellStyle name="20% - Accent4 2 8 5" xfId="7389"/>
    <cellStyle name="20% - Accent4 2 8 5 2" xfId="7390"/>
    <cellStyle name="20% - Accent4 2 8 5 3" xfId="51408"/>
    <cellStyle name="20% - Accent4 2 8 6" xfId="7391"/>
    <cellStyle name="20% - Accent4 2 8 7" xfId="7392"/>
    <cellStyle name="20% - Accent4 2 9" xfId="7393"/>
    <cellStyle name="20% - Accent4 2 9 2" xfId="7394"/>
    <cellStyle name="20% - Accent4 2 9 2 2" xfId="7395"/>
    <cellStyle name="20% - Accent4 2 9 2 2 2" xfId="7396"/>
    <cellStyle name="20% - Accent4 2 9 2 2 3" xfId="51409"/>
    <cellStyle name="20% - Accent4 2 9 2 3" xfId="7397"/>
    <cellStyle name="20% - Accent4 2 9 2 4" xfId="7398"/>
    <cellStyle name="20% - Accent4 2 9 3" xfId="7399"/>
    <cellStyle name="20% - Accent4 2 9 3 2" xfId="7400"/>
    <cellStyle name="20% - Accent4 2 9 3 2 2" xfId="7401"/>
    <cellStyle name="20% - Accent4 2 9 3 2 3" xfId="51410"/>
    <cellStyle name="20% - Accent4 2 9 3 3" xfId="7402"/>
    <cellStyle name="20% - Accent4 2 9 3 4" xfId="7403"/>
    <cellStyle name="20% - Accent4 2 9 4" xfId="7404"/>
    <cellStyle name="20% - Accent4 2 9 4 2" xfId="7405"/>
    <cellStyle name="20% - Accent4 2 9 4 3" xfId="51411"/>
    <cellStyle name="20% - Accent4 2 9 5" xfId="7406"/>
    <cellStyle name="20% - Accent4 2 9 6" xfId="7407"/>
    <cellStyle name="20% - Accent4 3" xfId="7408"/>
    <cellStyle name="20% - Accent4 3 10" xfId="7409"/>
    <cellStyle name="20% - Accent4 3 11" xfId="7410"/>
    <cellStyle name="20% - Accent4 3 12" xfId="60173"/>
    <cellStyle name="20% - Accent4 3 2" xfId="7411"/>
    <cellStyle name="20% - Accent4 3 2 10" xfId="7412"/>
    <cellStyle name="20% - Accent4 3 2 11" xfId="60356"/>
    <cellStyle name="20% - Accent4 3 2 2" xfId="7413"/>
    <cellStyle name="20% - Accent4 3 2 2 2" xfId="7414"/>
    <cellStyle name="20% - Accent4 3 2 2 2 2" xfId="7415"/>
    <cellStyle name="20% - Accent4 3 2 2 2 2 2" xfId="7416"/>
    <cellStyle name="20% - Accent4 3 2 2 2 2 2 2" xfId="7417"/>
    <cellStyle name="20% - Accent4 3 2 2 2 2 2 2 2" xfId="7418"/>
    <cellStyle name="20% - Accent4 3 2 2 2 2 2 2 3" xfId="51412"/>
    <cellStyle name="20% - Accent4 3 2 2 2 2 2 3" xfId="7419"/>
    <cellStyle name="20% - Accent4 3 2 2 2 2 2 4" xfId="7420"/>
    <cellStyle name="20% - Accent4 3 2 2 2 2 3" xfId="7421"/>
    <cellStyle name="20% - Accent4 3 2 2 2 2 3 2" xfId="7422"/>
    <cellStyle name="20% - Accent4 3 2 2 2 2 3 2 2" xfId="7423"/>
    <cellStyle name="20% - Accent4 3 2 2 2 2 3 2 3" xfId="51413"/>
    <cellStyle name="20% - Accent4 3 2 2 2 2 3 3" xfId="7424"/>
    <cellStyle name="20% - Accent4 3 2 2 2 2 3 4" xfId="7425"/>
    <cellStyle name="20% - Accent4 3 2 2 2 2 4" xfId="7426"/>
    <cellStyle name="20% - Accent4 3 2 2 2 2 4 2" xfId="7427"/>
    <cellStyle name="20% - Accent4 3 2 2 2 2 4 3" xfId="51414"/>
    <cellStyle name="20% - Accent4 3 2 2 2 2 5" xfId="7428"/>
    <cellStyle name="20% - Accent4 3 2 2 2 2 6" xfId="7429"/>
    <cellStyle name="20% - Accent4 3 2 2 2 3" xfId="7430"/>
    <cellStyle name="20% - Accent4 3 2 2 2 3 2" xfId="7431"/>
    <cellStyle name="20% - Accent4 3 2 2 2 3 2 2" xfId="7432"/>
    <cellStyle name="20% - Accent4 3 2 2 2 3 2 3" xfId="51415"/>
    <cellStyle name="20% - Accent4 3 2 2 2 3 3" xfId="7433"/>
    <cellStyle name="20% - Accent4 3 2 2 2 3 4" xfId="7434"/>
    <cellStyle name="20% - Accent4 3 2 2 2 4" xfId="7435"/>
    <cellStyle name="20% - Accent4 3 2 2 2 4 2" xfId="7436"/>
    <cellStyle name="20% - Accent4 3 2 2 2 4 2 2" xfId="7437"/>
    <cellStyle name="20% - Accent4 3 2 2 2 4 2 3" xfId="51416"/>
    <cellStyle name="20% - Accent4 3 2 2 2 4 3" xfId="7438"/>
    <cellStyle name="20% - Accent4 3 2 2 2 4 4" xfId="7439"/>
    <cellStyle name="20% - Accent4 3 2 2 2 5" xfId="7440"/>
    <cellStyle name="20% - Accent4 3 2 2 2 5 2" xfId="7441"/>
    <cellStyle name="20% - Accent4 3 2 2 2 5 3" xfId="51417"/>
    <cellStyle name="20% - Accent4 3 2 2 2 6" xfId="7442"/>
    <cellStyle name="20% - Accent4 3 2 2 2 7" xfId="7443"/>
    <cellStyle name="20% - Accent4 3 2 2 3" xfId="7444"/>
    <cellStyle name="20% - Accent4 3 2 2 3 2" xfId="7445"/>
    <cellStyle name="20% - Accent4 3 2 2 3 2 2" xfId="7446"/>
    <cellStyle name="20% - Accent4 3 2 2 3 2 2 2" xfId="7447"/>
    <cellStyle name="20% - Accent4 3 2 2 3 2 2 3" xfId="51418"/>
    <cellStyle name="20% - Accent4 3 2 2 3 2 3" xfId="7448"/>
    <cellStyle name="20% - Accent4 3 2 2 3 2 4" xfId="7449"/>
    <cellStyle name="20% - Accent4 3 2 2 3 3" xfId="7450"/>
    <cellStyle name="20% - Accent4 3 2 2 3 3 2" xfId="7451"/>
    <cellStyle name="20% - Accent4 3 2 2 3 3 2 2" xfId="7452"/>
    <cellStyle name="20% - Accent4 3 2 2 3 3 2 3" xfId="51419"/>
    <cellStyle name="20% - Accent4 3 2 2 3 3 3" xfId="7453"/>
    <cellStyle name="20% - Accent4 3 2 2 3 3 4" xfId="7454"/>
    <cellStyle name="20% - Accent4 3 2 2 3 4" xfId="7455"/>
    <cellStyle name="20% - Accent4 3 2 2 3 4 2" xfId="7456"/>
    <cellStyle name="20% - Accent4 3 2 2 3 4 3" xfId="51420"/>
    <cellStyle name="20% - Accent4 3 2 2 3 5" xfId="7457"/>
    <cellStyle name="20% - Accent4 3 2 2 3 6" xfId="7458"/>
    <cellStyle name="20% - Accent4 3 2 2 4" xfId="7459"/>
    <cellStyle name="20% - Accent4 3 2 2 4 2" xfId="7460"/>
    <cellStyle name="20% - Accent4 3 2 2 4 2 2" xfId="7461"/>
    <cellStyle name="20% - Accent4 3 2 2 4 2 3" xfId="51421"/>
    <cellStyle name="20% - Accent4 3 2 2 4 3" xfId="7462"/>
    <cellStyle name="20% - Accent4 3 2 2 4 4" xfId="7463"/>
    <cellStyle name="20% - Accent4 3 2 2 5" xfId="7464"/>
    <cellStyle name="20% - Accent4 3 2 2 5 2" xfId="7465"/>
    <cellStyle name="20% - Accent4 3 2 2 5 2 2" xfId="7466"/>
    <cellStyle name="20% - Accent4 3 2 2 5 2 3" xfId="51422"/>
    <cellStyle name="20% - Accent4 3 2 2 5 3" xfId="7467"/>
    <cellStyle name="20% - Accent4 3 2 2 5 4" xfId="7468"/>
    <cellStyle name="20% - Accent4 3 2 2 6" xfId="7469"/>
    <cellStyle name="20% - Accent4 3 2 2 6 2" xfId="7470"/>
    <cellStyle name="20% - Accent4 3 2 2 6 3" xfId="51423"/>
    <cellStyle name="20% - Accent4 3 2 2 7" xfId="7471"/>
    <cellStyle name="20% - Accent4 3 2 2 8" xfId="7472"/>
    <cellStyle name="20% - Accent4 3 2 2 9" xfId="60724"/>
    <cellStyle name="20% - Accent4 3 2 3" xfId="7473"/>
    <cellStyle name="20% - Accent4 3 2 3 2" xfId="7474"/>
    <cellStyle name="20% - Accent4 3 2 3 2 2" xfId="7475"/>
    <cellStyle name="20% - Accent4 3 2 3 2 2 2" xfId="7476"/>
    <cellStyle name="20% - Accent4 3 2 3 2 2 2 2" xfId="7477"/>
    <cellStyle name="20% - Accent4 3 2 3 2 2 2 3" xfId="51424"/>
    <cellStyle name="20% - Accent4 3 2 3 2 2 3" xfId="7478"/>
    <cellStyle name="20% - Accent4 3 2 3 2 2 4" xfId="7479"/>
    <cellStyle name="20% - Accent4 3 2 3 2 3" xfId="7480"/>
    <cellStyle name="20% - Accent4 3 2 3 2 3 2" xfId="7481"/>
    <cellStyle name="20% - Accent4 3 2 3 2 3 2 2" xfId="7482"/>
    <cellStyle name="20% - Accent4 3 2 3 2 3 2 3" xfId="51425"/>
    <cellStyle name="20% - Accent4 3 2 3 2 3 3" xfId="7483"/>
    <cellStyle name="20% - Accent4 3 2 3 2 3 4" xfId="7484"/>
    <cellStyle name="20% - Accent4 3 2 3 2 4" xfId="7485"/>
    <cellStyle name="20% - Accent4 3 2 3 2 4 2" xfId="7486"/>
    <cellStyle name="20% - Accent4 3 2 3 2 4 3" xfId="51426"/>
    <cellStyle name="20% - Accent4 3 2 3 2 5" xfId="7487"/>
    <cellStyle name="20% - Accent4 3 2 3 2 6" xfId="7488"/>
    <cellStyle name="20% - Accent4 3 2 3 3" xfId="7489"/>
    <cellStyle name="20% - Accent4 3 2 3 3 2" xfId="7490"/>
    <cellStyle name="20% - Accent4 3 2 3 3 2 2" xfId="7491"/>
    <cellStyle name="20% - Accent4 3 2 3 3 2 3" xfId="51427"/>
    <cellStyle name="20% - Accent4 3 2 3 3 3" xfId="7492"/>
    <cellStyle name="20% - Accent4 3 2 3 3 4" xfId="7493"/>
    <cellStyle name="20% - Accent4 3 2 3 4" xfId="7494"/>
    <cellStyle name="20% - Accent4 3 2 3 4 2" xfId="7495"/>
    <cellStyle name="20% - Accent4 3 2 3 4 2 2" xfId="7496"/>
    <cellStyle name="20% - Accent4 3 2 3 4 2 3" xfId="51428"/>
    <cellStyle name="20% - Accent4 3 2 3 4 3" xfId="7497"/>
    <cellStyle name="20% - Accent4 3 2 3 4 4" xfId="7498"/>
    <cellStyle name="20% - Accent4 3 2 3 5" xfId="7499"/>
    <cellStyle name="20% - Accent4 3 2 3 5 2" xfId="7500"/>
    <cellStyle name="20% - Accent4 3 2 3 5 3" xfId="51429"/>
    <cellStyle name="20% - Accent4 3 2 3 6" xfId="7501"/>
    <cellStyle name="20% - Accent4 3 2 3 7" xfId="7502"/>
    <cellStyle name="20% - Accent4 3 2 4" xfId="7503"/>
    <cellStyle name="20% - Accent4 3 2 4 2" xfId="7504"/>
    <cellStyle name="20% - Accent4 3 2 4 2 2" xfId="7505"/>
    <cellStyle name="20% - Accent4 3 2 4 2 2 2" xfId="7506"/>
    <cellStyle name="20% - Accent4 3 2 4 2 2 3" xfId="51430"/>
    <cellStyle name="20% - Accent4 3 2 4 2 3" xfId="7507"/>
    <cellStyle name="20% - Accent4 3 2 4 2 4" xfId="7508"/>
    <cellStyle name="20% - Accent4 3 2 4 3" xfId="7509"/>
    <cellStyle name="20% - Accent4 3 2 4 3 2" xfId="7510"/>
    <cellStyle name="20% - Accent4 3 2 4 3 2 2" xfId="7511"/>
    <cellStyle name="20% - Accent4 3 2 4 3 2 3" xfId="51431"/>
    <cellStyle name="20% - Accent4 3 2 4 3 3" xfId="7512"/>
    <cellStyle name="20% - Accent4 3 2 4 3 4" xfId="7513"/>
    <cellStyle name="20% - Accent4 3 2 4 4" xfId="7514"/>
    <cellStyle name="20% - Accent4 3 2 4 4 2" xfId="7515"/>
    <cellStyle name="20% - Accent4 3 2 4 4 3" xfId="51432"/>
    <cellStyle name="20% - Accent4 3 2 4 5" xfId="7516"/>
    <cellStyle name="20% - Accent4 3 2 4 6" xfId="7517"/>
    <cellStyle name="20% - Accent4 3 2 5" xfId="7518"/>
    <cellStyle name="20% - Accent4 3 2 5 2" xfId="7519"/>
    <cellStyle name="20% - Accent4 3 2 5 2 2" xfId="7520"/>
    <cellStyle name="20% - Accent4 3 2 5 2 2 2" xfId="7521"/>
    <cellStyle name="20% - Accent4 3 2 5 2 2 3" xfId="51433"/>
    <cellStyle name="20% - Accent4 3 2 5 2 3" xfId="7522"/>
    <cellStyle name="20% - Accent4 3 2 5 2 4" xfId="7523"/>
    <cellStyle name="20% - Accent4 3 2 5 3" xfId="7524"/>
    <cellStyle name="20% - Accent4 3 2 5 3 2" xfId="7525"/>
    <cellStyle name="20% - Accent4 3 2 5 3 3" xfId="51434"/>
    <cellStyle name="20% - Accent4 3 2 5 4" xfId="7526"/>
    <cellStyle name="20% - Accent4 3 2 5 5" xfId="7527"/>
    <cellStyle name="20% - Accent4 3 2 6" xfId="7528"/>
    <cellStyle name="20% - Accent4 3 2 6 2" xfId="7529"/>
    <cellStyle name="20% - Accent4 3 2 6 2 2" xfId="7530"/>
    <cellStyle name="20% - Accent4 3 2 6 2 3" xfId="51435"/>
    <cellStyle name="20% - Accent4 3 2 6 3" xfId="7531"/>
    <cellStyle name="20% - Accent4 3 2 6 4" xfId="7532"/>
    <cellStyle name="20% - Accent4 3 2 7" xfId="7533"/>
    <cellStyle name="20% - Accent4 3 2 7 2" xfId="7534"/>
    <cellStyle name="20% - Accent4 3 2 7 2 2" xfId="7535"/>
    <cellStyle name="20% - Accent4 3 2 7 2 3" xfId="51436"/>
    <cellStyle name="20% - Accent4 3 2 7 3" xfId="7536"/>
    <cellStyle name="20% - Accent4 3 2 7 4" xfId="7537"/>
    <cellStyle name="20% - Accent4 3 2 8" xfId="7538"/>
    <cellStyle name="20% - Accent4 3 2 8 2" xfId="7539"/>
    <cellStyle name="20% - Accent4 3 2 8 3" xfId="51437"/>
    <cellStyle name="20% - Accent4 3 2 9" xfId="7540"/>
    <cellStyle name="20% - Accent4 3 3" xfId="7541"/>
    <cellStyle name="20% - Accent4 3 3 10" xfId="60541"/>
    <cellStyle name="20% - Accent4 3 3 2" xfId="7542"/>
    <cellStyle name="20% - Accent4 3 3 2 2" xfId="7543"/>
    <cellStyle name="20% - Accent4 3 3 2 2 2" xfId="7544"/>
    <cellStyle name="20% - Accent4 3 3 2 2 2 2" xfId="7545"/>
    <cellStyle name="20% - Accent4 3 3 2 2 2 2 2" xfId="7546"/>
    <cellStyle name="20% - Accent4 3 3 2 2 2 2 3" xfId="51438"/>
    <cellStyle name="20% - Accent4 3 3 2 2 2 3" xfId="7547"/>
    <cellStyle name="20% - Accent4 3 3 2 2 2 4" xfId="7548"/>
    <cellStyle name="20% - Accent4 3 3 2 2 3" xfId="7549"/>
    <cellStyle name="20% - Accent4 3 3 2 2 3 2" xfId="7550"/>
    <cellStyle name="20% - Accent4 3 3 2 2 3 2 2" xfId="7551"/>
    <cellStyle name="20% - Accent4 3 3 2 2 3 2 3" xfId="51439"/>
    <cellStyle name="20% - Accent4 3 3 2 2 3 3" xfId="7552"/>
    <cellStyle name="20% - Accent4 3 3 2 2 3 4" xfId="7553"/>
    <cellStyle name="20% - Accent4 3 3 2 2 4" xfId="7554"/>
    <cellStyle name="20% - Accent4 3 3 2 2 4 2" xfId="7555"/>
    <cellStyle name="20% - Accent4 3 3 2 2 4 3" xfId="51440"/>
    <cellStyle name="20% - Accent4 3 3 2 2 5" xfId="7556"/>
    <cellStyle name="20% - Accent4 3 3 2 2 6" xfId="7557"/>
    <cellStyle name="20% - Accent4 3 3 2 3" xfId="7558"/>
    <cellStyle name="20% - Accent4 3 3 2 3 2" xfId="7559"/>
    <cellStyle name="20% - Accent4 3 3 2 3 2 2" xfId="7560"/>
    <cellStyle name="20% - Accent4 3 3 2 3 2 3" xfId="51441"/>
    <cellStyle name="20% - Accent4 3 3 2 3 3" xfId="7561"/>
    <cellStyle name="20% - Accent4 3 3 2 3 4" xfId="7562"/>
    <cellStyle name="20% - Accent4 3 3 2 4" xfId="7563"/>
    <cellStyle name="20% - Accent4 3 3 2 4 2" xfId="7564"/>
    <cellStyle name="20% - Accent4 3 3 2 4 2 2" xfId="7565"/>
    <cellStyle name="20% - Accent4 3 3 2 4 2 3" xfId="51442"/>
    <cellStyle name="20% - Accent4 3 3 2 4 3" xfId="7566"/>
    <cellStyle name="20% - Accent4 3 3 2 4 4" xfId="7567"/>
    <cellStyle name="20% - Accent4 3 3 2 5" xfId="7568"/>
    <cellStyle name="20% - Accent4 3 3 2 5 2" xfId="7569"/>
    <cellStyle name="20% - Accent4 3 3 2 5 3" xfId="51443"/>
    <cellStyle name="20% - Accent4 3 3 2 6" xfId="7570"/>
    <cellStyle name="20% - Accent4 3 3 2 7" xfId="7571"/>
    <cellStyle name="20% - Accent4 3 3 3" xfId="7572"/>
    <cellStyle name="20% - Accent4 3 3 3 2" xfId="7573"/>
    <cellStyle name="20% - Accent4 3 3 3 2 2" xfId="7574"/>
    <cellStyle name="20% - Accent4 3 3 3 2 2 2" xfId="7575"/>
    <cellStyle name="20% - Accent4 3 3 3 2 2 3" xfId="51444"/>
    <cellStyle name="20% - Accent4 3 3 3 2 3" xfId="7576"/>
    <cellStyle name="20% - Accent4 3 3 3 2 4" xfId="7577"/>
    <cellStyle name="20% - Accent4 3 3 3 3" xfId="7578"/>
    <cellStyle name="20% - Accent4 3 3 3 3 2" xfId="7579"/>
    <cellStyle name="20% - Accent4 3 3 3 3 2 2" xfId="7580"/>
    <cellStyle name="20% - Accent4 3 3 3 3 2 3" xfId="51445"/>
    <cellStyle name="20% - Accent4 3 3 3 3 3" xfId="7581"/>
    <cellStyle name="20% - Accent4 3 3 3 3 4" xfId="7582"/>
    <cellStyle name="20% - Accent4 3 3 3 4" xfId="7583"/>
    <cellStyle name="20% - Accent4 3 3 3 4 2" xfId="7584"/>
    <cellStyle name="20% - Accent4 3 3 3 4 3" xfId="51446"/>
    <cellStyle name="20% - Accent4 3 3 3 5" xfId="7585"/>
    <cellStyle name="20% - Accent4 3 3 3 6" xfId="7586"/>
    <cellStyle name="20% - Accent4 3 3 4" xfId="7587"/>
    <cellStyle name="20% - Accent4 3 3 4 2" xfId="7588"/>
    <cellStyle name="20% - Accent4 3 3 4 2 2" xfId="7589"/>
    <cellStyle name="20% - Accent4 3 3 4 2 2 2" xfId="7590"/>
    <cellStyle name="20% - Accent4 3 3 4 2 2 3" xfId="51447"/>
    <cellStyle name="20% - Accent4 3 3 4 2 3" xfId="7591"/>
    <cellStyle name="20% - Accent4 3 3 4 2 4" xfId="7592"/>
    <cellStyle name="20% - Accent4 3 3 4 3" xfId="7593"/>
    <cellStyle name="20% - Accent4 3 3 4 3 2" xfId="7594"/>
    <cellStyle name="20% - Accent4 3 3 4 3 3" xfId="51448"/>
    <cellStyle name="20% - Accent4 3 3 4 4" xfId="7595"/>
    <cellStyle name="20% - Accent4 3 3 4 5" xfId="7596"/>
    <cellStyle name="20% - Accent4 3 3 5" xfId="7597"/>
    <cellStyle name="20% - Accent4 3 3 5 2" xfId="7598"/>
    <cellStyle name="20% - Accent4 3 3 5 2 2" xfId="7599"/>
    <cellStyle name="20% - Accent4 3 3 5 2 3" xfId="51449"/>
    <cellStyle name="20% - Accent4 3 3 5 3" xfId="7600"/>
    <cellStyle name="20% - Accent4 3 3 5 4" xfId="7601"/>
    <cellStyle name="20% - Accent4 3 3 6" xfId="7602"/>
    <cellStyle name="20% - Accent4 3 3 6 2" xfId="7603"/>
    <cellStyle name="20% - Accent4 3 3 6 2 2" xfId="7604"/>
    <cellStyle name="20% - Accent4 3 3 6 2 3" xfId="51450"/>
    <cellStyle name="20% - Accent4 3 3 6 3" xfId="7605"/>
    <cellStyle name="20% - Accent4 3 3 6 4" xfId="7606"/>
    <cellStyle name="20% - Accent4 3 3 7" xfId="7607"/>
    <cellStyle name="20% - Accent4 3 3 7 2" xfId="7608"/>
    <cellStyle name="20% - Accent4 3 3 7 3" xfId="51451"/>
    <cellStyle name="20% - Accent4 3 3 8" xfId="7609"/>
    <cellStyle name="20% - Accent4 3 3 9" xfId="7610"/>
    <cellStyle name="20% - Accent4 3 4" xfId="7611"/>
    <cellStyle name="20% - Accent4 3 4 2" xfId="7612"/>
    <cellStyle name="20% - Accent4 3 4 2 2" xfId="7613"/>
    <cellStyle name="20% - Accent4 3 4 2 2 2" xfId="7614"/>
    <cellStyle name="20% - Accent4 3 4 2 2 2 2" xfId="7615"/>
    <cellStyle name="20% - Accent4 3 4 2 2 2 3" xfId="51452"/>
    <cellStyle name="20% - Accent4 3 4 2 2 3" xfId="7616"/>
    <cellStyle name="20% - Accent4 3 4 2 2 4" xfId="7617"/>
    <cellStyle name="20% - Accent4 3 4 2 3" xfId="7618"/>
    <cellStyle name="20% - Accent4 3 4 2 3 2" xfId="7619"/>
    <cellStyle name="20% - Accent4 3 4 2 3 2 2" xfId="7620"/>
    <cellStyle name="20% - Accent4 3 4 2 3 2 3" xfId="51453"/>
    <cellStyle name="20% - Accent4 3 4 2 3 3" xfId="7621"/>
    <cellStyle name="20% - Accent4 3 4 2 3 4" xfId="7622"/>
    <cellStyle name="20% - Accent4 3 4 2 4" xfId="7623"/>
    <cellStyle name="20% - Accent4 3 4 2 4 2" xfId="7624"/>
    <cellStyle name="20% - Accent4 3 4 2 4 3" xfId="51454"/>
    <cellStyle name="20% - Accent4 3 4 2 5" xfId="7625"/>
    <cellStyle name="20% - Accent4 3 4 2 6" xfId="7626"/>
    <cellStyle name="20% - Accent4 3 4 3" xfId="7627"/>
    <cellStyle name="20% - Accent4 3 4 3 2" xfId="7628"/>
    <cellStyle name="20% - Accent4 3 4 3 2 2" xfId="7629"/>
    <cellStyle name="20% - Accent4 3 4 3 2 3" xfId="51455"/>
    <cellStyle name="20% - Accent4 3 4 3 3" xfId="7630"/>
    <cellStyle name="20% - Accent4 3 4 3 4" xfId="7631"/>
    <cellStyle name="20% - Accent4 3 4 4" xfId="7632"/>
    <cellStyle name="20% - Accent4 3 4 4 2" xfId="7633"/>
    <cellStyle name="20% - Accent4 3 4 4 2 2" xfId="7634"/>
    <cellStyle name="20% - Accent4 3 4 4 2 3" xfId="51456"/>
    <cellStyle name="20% - Accent4 3 4 4 3" xfId="7635"/>
    <cellStyle name="20% - Accent4 3 4 4 4" xfId="7636"/>
    <cellStyle name="20% - Accent4 3 4 5" xfId="7637"/>
    <cellStyle name="20% - Accent4 3 4 5 2" xfId="7638"/>
    <cellStyle name="20% - Accent4 3 4 5 3" xfId="51457"/>
    <cellStyle name="20% - Accent4 3 4 6" xfId="7639"/>
    <cellStyle name="20% - Accent4 3 4 7" xfId="7640"/>
    <cellStyle name="20% - Accent4 3 5" xfId="7641"/>
    <cellStyle name="20% - Accent4 3 5 2" xfId="7642"/>
    <cellStyle name="20% - Accent4 3 5 2 2" xfId="7643"/>
    <cellStyle name="20% - Accent4 3 5 2 2 2" xfId="7644"/>
    <cellStyle name="20% - Accent4 3 5 2 2 3" xfId="51458"/>
    <cellStyle name="20% - Accent4 3 5 2 3" xfId="7645"/>
    <cellStyle name="20% - Accent4 3 5 2 4" xfId="7646"/>
    <cellStyle name="20% - Accent4 3 5 3" xfId="7647"/>
    <cellStyle name="20% - Accent4 3 5 3 2" xfId="7648"/>
    <cellStyle name="20% - Accent4 3 5 3 2 2" xfId="7649"/>
    <cellStyle name="20% - Accent4 3 5 3 2 3" xfId="51459"/>
    <cellStyle name="20% - Accent4 3 5 3 3" xfId="7650"/>
    <cellStyle name="20% - Accent4 3 5 3 4" xfId="7651"/>
    <cellStyle name="20% - Accent4 3 5 4" xfId="7652"/>
    <cellStyle name="20% - Accent4 3 5 4 2" xfId="7653"/>
    <cellStyle name="20% - Accent4 3 5 4 3" xfId="51460"/>
    <cellStyle name="20% - Accent4 3 5 5" xfId="7654"/>
    <cellStyle name="20% - Accent4 3 5 6" xfId="7655"/>
    <cellStyle name="20% - Accent4 3 6" xfId="7656"/>
    <cellStyle name="20% - Accent4 3 6 2" xfId="7657"/>
    <cellStyle name="20% - Accent4 3 6 2 2" xfId="7658"/>
    <cellStyle name="20% - Accent4 3 6 2 2 2" xfId="7659"/>
    <cellStyle name="20% - Accent4 3 6 2 2 3" xfId="51461"/>
    <cellStyle name="20% - Accent4 3 6 2 3" xfId="7660"/>
    <cellStyle name="20% - Accent4 3 6 2 4" xfId="7661"/>
    <cellStyle name="20% - Accent4 3 6 3" xfId="7662"/>
    <cellStyle name="20% - Accent4 3 6 3 2" xfId="7663"/>
    <cellStyle name="20% - Accent4 3 6 3 3" xfId="51462"/>
    <cellStyle name="20% - Accent4 3 6 4" xfId="7664"/>
    <cellStyle name="20% - Accent4 3 6 5" xfId="7665"/>
    <cellStyle name="20% - Accent4 3 7" xfId="7666"/>
    <cellStyle name="20% - Accent4 3 7 2" xfId="7667"/>
    <cellStyle name="20% - Accent4 3 7 2 2" xfId="7668"/>
    <cellStyle name="20% - Accent4 3 7 2 3" xfId="51463"/>
    <cellStyle name="20% - Accent4 3 7 3" xfId="7669"/>
    <cellStyle name="20% - Accent4 3 7 4" xfId="7670"/>
    <cellStyle name="20% - Accent4 3 8" xfId="7671"/>
    <cellStyle name="20% - Accent4 3 8 2" xfId="7672"/>
    <cellStyle name="20% - Accent4 3 8 2 2" xfId="7673"/>
    <cellStyle name="20% - Accent4 3 8 2 3" xfId="51464"/>
    <cellStyle name="20% - Accent4 3 8 3" xfId="7674"/>
    <cellStyle name="20% - Accent4 3 8 4" xfId="7675"/>
    <cellStyle name="20% - Accent4 3 9" xfId="7676"/>
    <cellStyle name="20% - Accent4 3 9 2" xfId="7677"/>
    <cellStyle name="20% - Accent4 3 9 3" xfId="51465"/>
    <cellStyle name="20% - Accent4 4" xfId="7678"/>
    <cellStyle name="20% - Accent4 4 10" xfId="7679"/>
    <cellStyle name="20% - Accent4 4 11" xfId="7680"/>
    <cellStyle name="20% - Accent4 4 12" xfId="60187"/>
    <cellStyle name="20% - Accent4 4 2" xfId="7681"/>
    <cellStyle name="20% - Accent4 4 2 10" xfId="7682"/>
    <cellStyle name="20% - Accent4 4 2 11" xfId="60370"/>
    <cellStyle name="20% - Accent4 4 2 2" xfId="7683"/>
    <cellStyle name="20% - Accent4 4 2 2 2" xfId="7684"/>
    <cellStyle name="20% - Accent4 4 2 2 2 2" xfId="7685"/>
    <cellStyle name="20% - Accent4 4 2 2 2 2 2" xfId="7686"/>
    <cellStyle name="20% - Accent4 4 2 2 2 2 2 2" xfId="7687"/>
    <cellStyle name="20% - Accent4 4 2 2 2 2 2 2 2" xfId="7688"/>
    <cellStyle name="20% - Accent4 4 2 2 2 2 2 2 3" xfId="51466"/>
    <cellStyle name="20% - Accent4 4 2 2 2 2 2 3" xfId="7689"/>
    <cellStyle name="20% - Accent4 4 2 2 2 2 2 4" xfId="7690"/>
    <cellStyle name="20% - Accent4 4 2 2 2 2 3" xfId="7691"/>
    <cellStyle name="20% - Accent4 4 2 2 2 2 3 2" xfId="7692"/>
    <cellStyle name="20% - Accent4 4 2 2 2 2 3 2 2" xfId="7693"/>
    <cellStyle name="20% - Accent4 4 2 2 2 2 3 2 3" xfId="51467"/>
    <cellStyle name="20% - Accent4 4 2 2 2 2 3 3" xfId="7694"/>
    <cellStyle name="20% - Accent4 4 2 2 2 2 3 4" xfId="7695"/>
    <cellStyle name="20% - Accent4 4 2 2 2 2 4" xfId="7696"/>
    <cellStyle name="20% - Accent4 4 2 2 2 2 4 2" xfId="7697"/>
    <cellStyle name="20% - Accent4 4 2 2 2 2 4 3" xfId="51468"/>
    <cellStyle name="20% - Accent4 4 2 2 2 2 5" xfId="7698"/>
    <cellStyle name="20% - Accent4 4 2 2 2 2 6" xfId="7699"/>
    <cellStyle name="20% - Accent4 4 2 2 2 3" xfId="7700"/>
    <cellStyle name="20% - Accent4 4 2 2 2 3 2" xfId="7701"/>
    <cellStyle name="20% - Accent4 4 2 2 2 3 2 2" xfId="7702"/>
    <cellStyle name="20% - Accent4 4 2 2 2 3 2 3" xfId="51469"/>
    <cellStyle name="20% - Accent4 4 2 2 2 3 3" xfId="7703"/>
    <cellStyle name="20% - Accent4 4 2 2 2 3 4" xfId="7704"/>
    <cellStyle name="20% - Accent4 4 2 2 2 4" xfId="7705"/>
    <cellStyle name="20% - Accent4 4 2 2 2 4 2" xfId="7706"/>
    <cellStyle name="20% - Accent4 4 2 2 2 4 2 2" xfId="7707"/>
    <cellStyle name="20% - Accent4 4 2 2 2 4 2 3" xfId="51470"/>
    <cellStyle name="20% - Accent4 4 2 2 2 4 3" xfId="7708"/>
    <cellStyle name="20% - Accent4 4 2 2 2 4 4" xfId="7709"/>
    <cellStyle name="20% - Accent4 4 2 2 2 5" xfId="7710"/>
    <cellStyle name="20% - Accent4 4 2 2 2 5 2" xfId="7711"/>
    <cellStyle name="20% - Accent4 4 2 2 2 5 3" xfId="51471"/>
    <cellStyle name="20% - Accent4 4 2 2 2 6" xfId="7712"/>
    <cellStyle name="20% - Accent4 4 2 2 2 7" xfId="7713"/>
    <cellStyle name="20% - Accent4 4 2 2 3" xfId="7714"/>
    <cellStyle name="20% - Accent4 4 2 2 3 2" xfId="7715"/>
    <cellStyle name="20% - Accent4 4 2 2 3 2 2" xfId="7716"/>
    <cellStyle name="20% - Accent4 4 2 2 3 2 2 2" xfId="7717"/>
    <cellStyle name="20% - Accent4 4 2 2 3 2 2 3" xfId="51472"/>
    <cellStyle name="20% - Accent4 4 2 2 3 2 3" xfId="7718"/>
    <cellStyle name="20% - Accent4 4 2 2 3 2 4" xfId="7719"/>
    <cellStyle name="20% - Accent4 4 2 2 3 3" xfId="7720"/>
    <cellStyle name="20% - Accent4 4 2 2 3 3 2" xfId="7721"/>
    <cellStyle name="20% - Accent4 4 2 2 3 3 2 2" xfId="7722"/>
    <cellStyle name="20% - Accent4 4 2 2 3 3 2 3" xfId="51473"/>
    <cellStyle name="20% - Accent4 4 2 2 3 3 3" xfId="7723"/>
    <cellStyle name="20% - Accent4 4 2 2 3 3 4" xfId="7724"/>
    <cellStyle name="20% - Accent4 4 2 2 3 4" xfId="7725"/>
    <cellStyle name="20% - Accent4 4 2 2 3 4 2" xfId="7726"/>
    <cellStyle name="20% - Accent4 4 2 2 3 4 3" xfId="51474"/>
    <cellStyle name="20% - Accent4 4 2 2 3 5" xfId="7727"/>
    <cellStyle name="20% - Accent4 4 2 2 3 6" xfId="7728"/>
    <cellStyle name="20% - Accent4 4 2 2 4" xfId="7729"/>
    <cellStyle name="20% - Accent4 4 2 2 4 2" xfId="7730"/>
    <cellStyle name="20% - Accent4 4 2 2 4 2 2" xfId="7731"/>
    <cellStyle name="20% - Accent4 4 2 2 4 2 3" xfId="51475"/>
    <cellStyle name="20% - Accent4 4 2 2 4 3" xfId="7732"/>
    <cellStyle name="20% - Accent4 4 2 2 4 4" xfId="7733"/>
    <cellStyle name="20% - Accent4 4 2 2 5" xfId="7734"/>
    <cellStyle name="20% - Accent4 4 2 2 5 2" xfId="7735"/>
    <cellStyle name="20% - Accent4 4 2 2 5 2 2" xfId="7736"/>
    <cellStyle name="20% - Accent4 4 2 2 5 2 3" xfId="51476"/>
    <cellStyle name="20% - Accent4 4 2 2 5 3" xfId="7737"/>
    <cellStyle name="20% - Accent4 4 2 2 5 4" xfId="7738"/>
    <cellStyle name="20% - Accent4 4 2 2 6" xfId="7739"/>
    <cellStyle name="20% - Accent4 4 2 2 6 2" xfId="7740"/>
    <cellStyle name="20% - Accent4 4 2 2 6 3" xfId="51477"/>
    <cellStyle name="20% - Accent4 4 2 2 7" xfId="7741"/>
    <cellStyle name="20% - Accent4 4 2 2 8" xfId="7742"/>
    <cellStyle name="20% - Accent4 4 2 2 9" xfId="60738"/>
    <cellStyle name="20% - Accent4 4 2 3" xfId="7743"/>
    <cellStyle name="20% - Accent4 4 2 3 2" xfId="7744"/>
    <cellStyle name="20% - Accent4 4 2 3 2 2" xfId="7745"/>
    <cellStyle name="20% - Accent4 4 2 3 2 2 2" xfId="7746"/>
    <cellStyle name="20% - Accent4 4 2 3 2 2 2 2" xfId="7747"/>
    <cellStyle name="20% - Accent4 4 2 3 2 2 2 3" xfId="51478"/>
    <cellStyle name="20% - Accent4 4 2 3 2 2 3" xfId="7748"/>
    <cellStyle name="20% - Accent4 4 2 3 2 2 4" xfId="7749"/>
    <cellStyle name="20% - Accent4 4 2 3 2 3" xfId="7750"/>
    <cellStyle name="20% - Accent4 4 2 3 2 3 2" xfId="7751"/>
    <cellStyle name="20% - Accent4 4 2 3 2 3 2 2" xfId="7752"/>
    <cellStyle name="20% - Accent4 4 2 3 2 3 2 3" xfId="51479"/>
    <cellStyle name="20% - Accent4 4 2 3 2 3 3" xfId="7753"/>
    <cellStyle name="20% - Accent4 4 2 3 2 3 4" xfId="7754"/>
    <cellStyle name="20% - Accent4 4 2 3 2 4" xfId="7755"/>
    <cellStyle name="20% - Accent4 4 2 3 2 4 2" xfId="7756"/>
    <cellStyle name="20% - Accent4 4 2 3 2 4 3" xfId="51480"/>
    <cellStyle name="20% - Accent4 4 2 3 2 5" xfId="7757"/>
    <cellStyle name="20% - Accent4 4 2 3 2 6" xfId="7758"/>
    <cellStyle name="20% - Accent4 4 2 3 3" xfId="7759"/>
    <cellStyle name="20% - Accent4 4 2 3 3 2" xfId="7760"/>
    <cellStyle name="20% - Accent4 4 2 3 3 2 2" xfId="7761"/>
    <cellStyle name="20% - Accent4 4 2 3 3 2 3" xfId="51481"/>
    <cellStyle name="20% - Accent4 4 2 3 3 3" xfId="7762"/>
    <cellStyle name="20% - Accent4 4 2 3 3 4" xfId="7763"/>
    <cellStyle name="20% - Accent4 4 2 3 4" xfId="7764"/>
    <cellStyle name="20% - Accent4 4 2 3 4 2" xfId="7765"/>
    <cellStyle name="20% - Accent4 4 2 3 4 2 2" xfId="7766"/>
    <cellStyle name="20% - Accent4 4 2 3 4 2 3" xfId="51482"/>
    <cellStyle name="20% - Accent4 4 2 3 4 3" xfId="7767"/>
    <cellStyle name="20% - Accent4 4 2 3 4 4" xfId="7768"/>
    <cellStyle name="20% - Accent4 4 2 3 5" xfId="7769"/>
    <cellStyle name="20% - Accent4 4 2 3 5 2" xfId="7770"/>
    <cellStyle name="20% - Accent4 4 2 3 5 3" xfId="51483"/>
    <cellStyle name="20% - Accent4 4 2 3 6" xfId="7771"/>
    <cellStyle name="20% - Accent4 4 2 3 7" xfId="7772"/>
    <cellStyle name="20% - Accent4 4 2 4" xfId="7773"/>
    <cellStyle name="20% - Accent4 4 2 4 2" xfId="7774"/>
    <cellStyle name="20% - Accent4 4 2 4 2 2" xfId="7775"/>
    <cellStyle name="20% - Accent4 4 2 4 2 2 2" xfId="7776"/>
    <cellStyle name="20% - Accent4 4 2 4 2 2 3" xfId="51484"/>
    <cellStyle name="20% - Accent4 4 2 4 2 3" xfId="7777"/>
    <cellStyle name="20% - Accent4 4 2 4 2 4" xfId="7778"/>
    <cellStyle name="20% - Accent4 4 2 4 3" xfId="7779"/>
    <cellStyle name="20% - Accent4 4 2 4 3 2" xfId="7780"/>
    <cellStyle name="20% - Accent4 4 2 4 3 2 2" xfId="7781"/>
    <cellStyle name="20% - Accent4 4 2 4 3 2 3" xfId="51485"/>
    <cellStyle name="20% - Accent4 4 2 4 3 3" xfId="7782"/>
    <cellStyle name="20% - Accent4 4 2 4 3 4" xfId="7783"/>
    <cellStyle name="20% - Accent4 4 2 4 4" xfId="7784"/>
    <cellStyle name="20% - Accent4 4 2 4 4 2" xfId="7785"/>
    <cellStyle name="20% - Accent4 4 2 4 4 3" xfId="51486"/>
    <cellStyle name="20% - Accent4 4 2 4 5" xfId="7786"/>
    <cellStyle name="20% - Accent4 4 2 4 6" xfId="7787"/>
    <cellStyle name="20% - Accent4 4 2 5" xfId="7788"/>
    <cellStyle name="20% - Accent4 4 2 5 2" xfId="7789"/>
    <cellStyle name="20% - Accent4 4 2 5 2 2" xfId="7790"/>
    <cellStyle name="20% - Accent4 4 2 5 2 2 2" xfId="7791"/>
    <cellStyle name="20% - Accent4 4 2 5 2 2 3" xfId="51487"/>
    <cellStyle name="20% - Accent4 4 2 5 2 3" xfId="7792"/>
    <cellStyle name="20% - Accent4 4 2 5 2 4" xfId="7793"/>
    <cellStyle name="20% - Accent4 4 2 5 3" xfId="7794"/>
    <cellStyle name="20% - Accent4 4 2 5 3 2" xfId="7795"/>
    <cellStyle name="20% - Accent4 4 2 5 3 3" xfId="51488"/>
    <cellStyle name="20% - Accent4 4 2 5 4" xfId="7796"/>
    <cellStyle name="20% - Accent4 4 2 5 5" xfId="7797"/>
    <cellStyle name="20% - Accent4 4 2 6" xfId="7798"/>
    <cellStyle name="20% - Accent4 4 2 6 2" xfId="7799"/>
    <cellStyle name="20% - Accent4 4 2 6 2 2" xfId="7800"/>
    <cellStyle name="20% - Accent4 4 2 6 2 3" xfId="51489"/>
    <cellStyle name="20% - Accent4 4 2 6 3" xfId="7801"/>
    <cellStyle name="20% - Accent4 4 2 6 4" xfId="7802"/>
    <cellStyle name="20% - Accent4 4 2 7" xfId="7803"/>
    <cellStyle name="20% - Accent4 4 2 7 2" xfId="7804"/>
    <cellStyle name="20% - Accent4 4 2 7 2 2" xfId="7805"/>
    <cellStyle name="20% - Accent4 4 2 7 2 3" xfId="51490"/>
    <cellStyle name="20% - Accent4 4 2 7 3" xfId="7806"/>
    <cellStyle name="20% - Accent4 4 2 7 4" xfId="7807"/>
    <cellStyle name="20% - Accent4 4 2 8" xfId="7808"/>
    <cellStyle name="20% - Accent4 4 2 8 2" xfId="7809"/>
    <cellStyle name="20% - Accent4 4 2 8 3" xfId="51491"/>
    <cellStyle name="20% - Accent4 4 2 9" xfId="7810"/>
    <cellStyle name="20% - Accent4 4 3" xfId="7811"/>
    <cellStyle name="20% - Accent4 4 3 2" xfId="7812"/>
    <cellStyle name="20% - Accent4 4 3 2 2" xfId="7813"/>
    <cellStyle name="20% - Accent4 4 3 2 2 2" xfId="7814"/>
    <cellStyle name="20% - Accent4 4 3 2 2 2 2" xfId="7815"/>
    <cellStyle name="20% - Accent4 4 3 2 2 2 2 2" xfId="7816"/>
    <cellStyle name="20% - Accent4 4 3 2 2 2 2 3" xfId="51492"/>
    <cellStyle name="20% - Accent4 4 3 2 2 2 3" xfId="7817"/>
    <cellStyle name="20% - Accent4 4 3 2 2 2 4" xfId="7818"/>
    <cellStyle name="20% - Accent4 4 3 2 2 3" xfId="7819"/>
    <cellStyle name="20% - Accent4 4 3 2 2 3 2" xfId="7820"/>
    <cellStyle name="20% - Accent4 4 3 2 2 3 2 2" xfId="7821"/>
    <cellStyle name="20% - Accent4 4 3 2 2 3 2 3" xfId="51493"/>
    <cellStyle name="20% - Accent4 4 3 2 2 3 3" xfId="7822"/>
    <cellStyle name="20% - Accent4 4 3 2 2 3 4" xfId="7823"/>
    <cellStyle name="20% - Accent4 4 3 2 2 4" xfId="7824"/>
    <cellStyle name="20% - Accent4 4 3 2 2 4 2" xfId="7825"/>
    <cellStyle name="20% - Accent4 4 3 2 2 4 3" xfId="51494"/>
    <cellStyle name="20% - Accent4 4 3 2 2 5" xfId="7826"/>
    <cellStyle name="20% - Accent4 4 3 2 2 6" xfId="7827"/>
    <cellStyle name="20% - Accent4 4 3 2 3" xfId="7828"/>
    <cellStyle name="20% - Accent4 4 3 2 3 2" xfId="7829"/>
    <cellStyle name="20% - Accent4 4 3 2 3 2 2" xfId="7830"/>
    <cellStyle name="20% - Accent4 4 3 2 3 2 3" xfId="51495"/>
    <cellStyle name="20% - Accent4 4 3 2 3 3" xfId="7831"/>
    <cellStyle name="20% - Accent4 4 3 2 3 4" xfId="7832"/>
    <cellStyle name="20% - Accent4 4 3 2 4" xfId="7833"/>
    <cellStyle name="20% - Accent4 4 3 2 4 2" xfId="7834"/>
    <cellStyle name="20% - Accent4 4 3 2 4 2 2" xfId="7835"/>
    <cellStyle name="20% - Accent4 4 3 2 4 2 3" xfId="51496"/>
    <cellStyle name="20% - Accent4 4 3 2 4 3" xfId="7836"/>
    <cellStyle name="20% - Accent4 4 3 2 4 4" xfId="7837"/>
    <cellStyle name="20% - Accent4 4 3 2 5" xfId="7838"/>
    <cellStyle name="20% - Accent4 4 3 2 5 2" xfId="7839"/>
    <cellStyle name="20% - Accent4 4 3 2 5 3" xfId="51497"/>
    <cellStyle name="20% - Accent4 4 3 2 6" xfId="7840"/>
    <cellStyle name="20% - Accent4 4 3 2 7" xfId="7841"/>
    <cellStyle name="20% - Accent4 4 3 3" xfId="7842"/>
    <cellStyle name="20% - Accent4 4 3 3 2" xfId="7843"/>
    <cellStyle name="20% - Accent4 4 3 3 2 2" xfId="7844"/>
    <cellStyle name="20% - Accent4 4 3 3 2 2 2" xfId="7845"/>
    <cellStyle name="20% - Accent4 4 3 3 2 2 3" xfId="51498"/>
    <cellStyle name="20% - Accent4 4 3 3 2 3" xfId="7846"/>
    <cellStyle name="20% - Accent4 4 3 3 2 4" xfId="7847"/>
    <cellStyle name="20% - Accent4 4 3 3 3" xfId="7848"/>
    <cellStyle name="20% - Accent4 4 3 3 3 2" xfId="7849"/>
    <cellStyle name="20% - Accent4 4 3 3 3 2 2" xfId="7850"/>
    <cellStyle name="20% - Accent4 4 3 3 3 2 3" xfId="51499"/>
    <cellStyle name="20% - Accent4 4 3 3 3 3" xfId="7851"/>
    <cellStyle name="20% - Accent4 4 3 3 3 4" xfId="7852"/>
    <cellStyle name="20% - Accent4 4 3 3 4" xfId="7853"/>
    <cellStyle name="20% - Accent4 4 3 3 4 2" xfId="7854"/>
    <cellStyle name="20% - Accent4 4 3 3 4 3" xfId="51500"/>
    <cellStyle name="20% - Accent4 4 3 3 5" xfId="7855"/>
    <cellStyle name="20% - Accent4 4 3 3 6" xfId="7856"/>
    <cellStyle name="20% - Accent4 4 3 4" xfId="7857"/>
    <cellStyle name="20% - Accent4 4 3 4 2" xfId="7858"/>
    <cellStyle name="20% - Accent4 4 3 4 2 2" xfId="7859"/>
    <cellStyle name="20% - Accent4 4 3 4 2 3" xfId="51501"/>
    <cellStyle name="20% - Accent4 4 3 4 3" xfId="7860"/>
    <cellStyle name="20% - Accent4 4 3 4 4" xfId="7861"/>
    <cellStyle name="20% - Accent4 4 3 5" xfId="7862"/>
    <cellStyle name="20% - Accent4 4 3 5 2" xfId="7863"/>
    <cellStyle name="20% - Accent4 4 3 5 2 2" xfId="7864"/>
    <cellStyle name="20% - Accent4 4 3 5 2 3" xfId="51502"/>
    <cellStyle name="20% - Accent4 4 3 5 3" xfId="7865"/>
    <cellStyle name="20% - Accent4 4 3 5 4" xfId="7866"/>
    <cellStyle name="20% - Accent4 4 3 6" xfId="7867"/>
    <cellStyle name="20% - Accent4 4 3 6 2" xfId="7868"/>
    <cellStyle name="20% - Accent4 4 3 6 3" xfId="51503"/>
    <cellStyle name="20% - Accent4 4 3 7" xfId="7869"/>
    <cellStyle name="20% - Accent4 4 3 8" xfId="7870"/>
    <cellStyle name="20% - Accent4 4 3 9" xfId="60555"/>
    <cellStyle name="20% - Accent4 4 4" xfId="7871"/>
    <cellStyle name="20% - Accent4 4 4 2" xfId="7872"/>
    <cellStyle name="20% - Accent4 4 4 2 2" xfId="7873"/>
    <cellStyle name="20% - Accent4 4 4 2 2 2" xfId="7874"/>
    <cellStyle name="20% - Accent4 4 4 2 2 2 2" xfId="7875"/>
    <cellStyle name="20% - Accent4 4 4 2 2 2 3" xfId="51504"/>
    <cellStyle name="20% - Accent4 4 4 2 2 3" xfId="7876"/>
    <cellStyle name="20% - Accent4 4 4 2 2 4" xfId="7877"/>
    <cellStyle name="20% - Accent4 4 4 2 3" xfId="7878"/>
    <cellStyle name="20% - Accent4 4 4 2 3 2" xfId="7879"/>
    <cellStyle name="20% - Accent4 4 4 2 3 2 2" xfId="7880"/>
    <cellStyle name="20% - Accent4 4 4 2 3 2 3" xfId="51505"/>
    <cellStyle name="20% - Accent4 4 4 2 3 3" xfId="7881"/>
    <cellStyle name="20% - Accent4 4 4 2 3 4" xfId="7882"/>
    <cellStyle name="20% - Accent4 4 4 2 4" xfId="7883"/>
    <cellStyle name="20% - Accent4 4 4 2 4 2" xfId="7884"/>
    <cellStyle name="20% - Accent4 4 4 2 4 3" xfId="51506"/>
    <cellStyle name="20% - Accent4 4 4 2 5" xfId="7885"/>
    <cellStyle name="20% - Accent4 4 4 2 6" xfId="7886"/>
    <cellStyle name="20% - Accent4 4 4 3" xfId="7887"/>
    <cellStyle name="20% - Accent4 4 4 3 2" xfId="7888"/>
    <cellStyle name="20% - Accent4 4 4 3 2 2" xfId="7889"/>
    <cellStyle name="20% - Accent4 4 4 3 2 3" xfId="51507"/>
    <cellStyle name="20% - Accent4 4 4 3 3" xfId="7890"/>
    <cellStyle name="20% - Accent4 4 4 3 4" xfId="7891"/>
    <cellStyle name="20% - Accent4 4 4 4" xfId="7892"/>
    <cellStyle name="20% - Accent4 4 4 4 2" xfId="7893"/>
    <cellStyle name="20% - Accent4 4 4 4 2 2" xfId="7894"/>
    <cellStyle name="20% - Accent4 4 4 4 2 3" xfId="51508"/>
    <cellStyle name="20% - Accent4 4 4 4 3" xfId="7895"/>
    <cellStyle name="20% - Accent4 4 4 4 4" xfId="7896"/>
    <cellStyle name="20% - Accent4 4 4 5" xfId="7897"/>
    <cellStyle name="20% - Accent4 4 4 5 2" xfId="7898"/>
    <cellStyle name="20% - Accent4 4 4 5 3" xfId="51509"/>
    <cellStyle name="20% - Accent4 4 4 6" xfId="7899"/>
    <cellStyle name="20% - Accent4 4 4 7" xfId="7900"/>
    <cellStyle name="20% - Accent4 4 5" xfId="7901"/>
    <cellStyle name="20% - Accent4 4 5 2" xfId="7902"/>
    <cellStyle name="20% - Accent4 4 5 2 2" xfId="7903"/>
    <cellStyle name="20% - Accent4 4 5 2 2 2" xfId="7904"/>
    <cellStyle name="20% - Accent4 4 5 2 2 3" xfId="51510"/>
    <cellStyle name="20% - Accent4 4 5 2 3" xfId="7905"/>
    <cellStyle name="20% - Accent4 4 5 2 4" xfId="7906"/>
    <cellStyle name="20% - Accent4 4 5 3" xfId="7907"/>
    <cellStyle name="20% - Accent4 4 5 3 2" xfId="7908"/>
    <cellStyle name="20% - Accent4 4 5 3 2 2" xfId="7909"/>
    <cellStyle name="20% - Accent4 4 5 3 2 3" xfId="51511"/>
    <cellStyle name="20% - Accent4 4 5 3 3" xfId="7910"/>
    <cellStyle name="20% - Accent4 4 5 3 4" xfId="7911"/>
    <cellStyle name="20% - Accent4 4 5 4" xfId="7912"/>
    <cellStyle name="20% - Accent4 4 5 4 2" xfId="7913"/>
    <cellStyle name="20% - Accent4 4 5 4 3" xfId="51512"/>
    <cellStyle name="20% - Accent4 4 5 5" xfId="7914"/>
    <cellStyle name="20% - Accent4 4 5 6" xfId="7915"/>
    <cellStyle name="20% - Accent4 4 6" xfId="7916"/>
    <cellStyle name="20% - Accent4 4 6 2" xfId="7917"/>
    <cellStyle name="20% - Accent4 4 6 2 2" xfId="7918"/>
    <cellStyle name="20% - Accent4 4 6 2 2 2" xfId="7919"/>
    <cellStyle name="20% - Accent4 4 6 2 2 3" xfId="51513"/>
    <cellStyle name="20% - Accent4 4 6 2 3" xfId="7920"/>
    <cellStyle name="20% - Accent4 4 6 2 4" xfId="7921"/>
    <cellStyle name="20% - Accent4 4 6 3" xfId="7922"/>
    <cellStyle name="20% - Accent4 4 6 3 2" xfId="7923"/>
    <cellStyle name="20% - Accent4 4 6 3 3" xfId="51514"/>
    <cellStyle name="20% - Accent4 4 6 4" xfId="7924"/>
    <cellStyle name="20% - Accent4 4 6 5" xfId="7925"/>
    <cellStyle name="20% - Accent4 4 7" xfId="7926"/>
    <cellStyle name="20% - Accent4 4 7 2" xfId="7927"/>
    <cellStyle name="20% - Accent4 4 7 2 2" xfId="7928"/>
    <cellStyle name="20% - Accent4 4 7 2 3" xfId="51515"/>
    <cellStyle name="20% - Accent4 4 7 3" xfId="7929"/>
    <cellStyle name="20% - Accent4 4 7 4" xfId="7930"/>
    <cellStyle name="20% - Accent4 4 8" xfId="7931"/>
    <cellStyle name="20% - Accent4 4 8 2" xfId="7932"/>
    <cellStyle name="20% - Accent4 4 8 2 2" xfId="7933"/>
    <cellStyle name="20% - Accent4 4 8 2 3" xfId="51516"/>
    <cellStyle name="20% - Accent4 4 8 3" xfId="7934"/>
    <cellStyle name="20% - Accent4 4 8 4" xfId="7935"/>
    <cellStyle name="20% - Accent4 4 9" xfId="7936"/>
    <cellStyle name="20% - Accent4 4 9 2" xfId="7937"/>
    <cellStyle name="20% - Accent4 4 9 3" xfId="51517"/>
    <cellStyle name="20% - Accent4 5" xfId="7938"/>
    <cellStyle name="20% - Accent4 5 10" xfId="7939"/>
    <cellStyle name="20% - Accent4 5 11" xfId="60201"/>
    <cellStyle name="20% - Accent4 5 2" xfId="7940"/>
    <cellStyle name="20% - Accent4 5 2 2" xfId="7941"/>
    <cellStyle name="20% - Accent4 5 2 2 2" xfId="7942"/>
    <cellStyle name="20% - Accent4 5 2 2 2 2" xfId="7943"/>
    <cellStyle name="20% - Accent4 5 2 2 2 2 2" xfId="7944"/>
    <cellStyle name="20% - Accent4 5 2 2 2 2 2 2" xfId="7945"/>
    <cellStyle name="20% - Accent4 5 2 2 2 2 2 3" xfId="51518"/>
    <cellStyle name="20% - Accent4 5 2 2 2 2 3" xfId="7946"/>
    <cellStyle name="20% - Accent4 5 2 2 2 2 4" xfId="7947"/>
    <cellStyle name="20% - Accent4 5 2 2 2 3" xfId="7948"/>
    <cellStyle name="20% - Accent4 5 2 2 2 3 2" xfId="7949"/>
    <cellStyle name="20% - Accent4 5 2 2 2 3 2 2" xfId="7950"/>
    <cellStyle name="20% - Accent4 5 2 2 2 3 2 3" xfId="51519"/>
    <cellStyle name="20% - Accent4 5 2 2 2 3 3" xfId="7951"/>
    <cellStyle name="20% - Accent4 5 2 2 2 3 4" xfId="7952"/>
    <cellStyle name="20% - Accent4 5 2 2 2 4" xfId="7953"/>
    <cellStyle name="20% - Accent4 5 2 2 2 4 2" xfId="7954"/>
    <cellStyle name="20% - Accent4 5 2 2 2 4 3" xfId="51520"/>
    <cellStyle name="20% - Accent4 5 2 2 2 5" xfId="7955"/>
    <cellStyle name="20% - Accent4 5 2 2 2 6" xfId="7956"/>
    <cellStyle name="20% - Accent4 5 2 2 3" xfId="7957"/>
    <cellStyle name="20% - Accent4 5 2 2 3 2" xfId="7958"/>
    <cellStyle name="20% - Accent4 5 2 2 3 2 2" xfId="7959"/>
    <cellStyle name="20% - Accent4 5 2 2 3 2 3" xfId="51521"/>
    <cellStyle name="20% - Accent4 5 2 2 3 3" xfId="7960"/>
    <cellStyle name="20% - Accent4 5 2 2 3 4" xfId="7961"/>
    <cellStyle name="20% - Accent4 5 2 2 4" xfId="7962"/>
    <cellStyle name="20% - Accent4 5 2 2 4 2" xfId="7963"/>
    <cellStyle name="20% - Accent4 5 2 2 4 2 2" xfId="7964"/>
    <cellStyle name="20% - Accent4 5 2 2 4 2 3" xfId="51522"/>
    <cellStyle name="20% - Accent4 5 2 2 4 3" xfId="7965"/>
    <cellStyle name="20% - Accent4 5 2 2 4 4" xfId="7966"/>
    <cellStyle name="20% - Accent4 5 2 2 5" xfId="7967"/>
    <cellStyle name="20% - Accent4 5 2 2 5 2" xfId="7968"/>
    <cellStyle name="20% - Accent4 5 2 2 5 3" xfId="51523"/>
    <cellStyle name="20% - Accent4 5 2 2 6" xfId="7969"/>
    <cellStyle name="20% - Accent4 5 2 2 7" xfId="7970"/>
    <cellStyle name="20% - Accent4 5 2 2 8" xfId="60752"/>
    <cellStyle name="20% - Accent4 5 2 3" xfId="7971"/>
    <cellStyle name="20% - Accent4 5 2 3 2" xfId="7972"/>
    <cellStyle name="20% - Accent4 5 2 3 2 2" xfId="7973"/>
    <cellStyle name="20% - Accent4 5 2 3 2 2 2" xfId="7974"/>
    <cellStyle name="20% - Accent4 5 2 3 2 2 3" xfId="51524"/>
    <cellStyle name="20% - Accent4 5 2 3 2 3" xfId="7975"/>
    <cellStyle name="20% - Accent4 5 2 3 2 4" xfId="7976"/>
    <cellStyle name="20% - Accent4 5 2 3 3" xfId="7977"/>
    <cellStyle name="20% - Accent4 5 2 3 3 2" xfId="7978"/>
    <cellStyle name="20% - Accent4 5 2 3 3 2 2" xfId="7979"/>
    <cellStyle name="20% - Accent4 5 2 3 3 2 3" xfId="51525"/>
    <cellStyle name="20% - Accent4 5 2 3 3 3" xfId="7980"/>
    <cellStyle name="20% - Accent4 5 2 3 3 4" xfId="7981"/>
    <cellStyle name="20% - Accent4 5 2 3 4" xfId="7982"/>
    <cellStyle name="20% - Accent4 5 2 3 4 2" xfId="7983"/>
    <cellStyle name="20% - Accent4 5 2 3 4 3" xfId="51526"/>
    <cellStyle name="20% - Accent4 5 2 3 5" xfId="7984"/>
    <cellStyle name="20% - Accent4 5 2 3 6" xfId="7985"/>
    <cellStyle name="20% - Accent4 5 2 4" xfId="7986"/>
    <cellStyle name="20% - Accent4 5 2 4 2" xfId="7987"/>
    <cellStyle name="20% - Accent4 5 2 4 2 2" xfId="7988"/>
    <cellStyle name="20% - Accent4 5 2 4 2 3" xfId="51527"/>
    <cellStyle name="20% - Accent4 5 2 4 3" xfId="7989"/>
    <cellStyle name="20% - Accent4 5 2 4 4" xfId="7990"/>
    <cellStyle name="20% - Accent4 5 2 5" xfId="7991"/>
    <cellStyle name="20% - Accent4 5 2 5 2" xfId="7992"/>
    <cellStyle name="20% - Accent4 5 2 5 2 2" xfId="7993"/>
    <cellStyle name="20% - Accent4 5 2 5 2 3" xfId="51528"/>
    <cellStyle name="20% - Accent4 5 2 5 3" xfId="7994"/>
    <cellStyle name="20% - Accent4 5 2 5 4" xfId="7995"/>
    <cellStyle name="20% - Accent4 5 2 6" xfId="7996"/>
    <cellStyle name="20% - Accent4 5 2 6 2" xfId="7997"/>
    <cellStyle name="20% - Accent4 5 2 6 3" xfId="51529"/>
    <cellStyle name="20% - Accent4 5 2 7" xfId="7998"/>
    <cellStyle name="20% - Accent4 5 2 8" xfId="7999"/>
    <cellStyle name="20% - Accent4 5 2 9" xfId="60384"/>
    <cellStyle name="20% - Accent4 5 3" xfId="8000"/>
    <cellStyle name="20% - Accent4 5 3 2" xfId="8001"/>
    <cellStyle name="20% - Accent4 5 3 2 2" xfId="8002"/>
    <cellStyle name="20% - Accent4 5 3 2 2 2" xfId="8003"/>
    <cellStyle name="20% - Accent4 5 3 2 2 2 2" xfId="8004"/>
    <cellStyle name="20% - Accent4 5 3 2 2 2 3" xfId="51530"/>
    <cellStyle name="20% - Accent4 5 3 2 2 3" xfId="8005"/>
    <cellStyle name="20% - Accent4 5 3 2 2 4" xfId="8006"/>
    <cellStyle name="20% - Accent4 5 3 2 3" xfId="8007"/>
    <cellStyle name="20% - Accent4 5 3 2 3 2" xfId="8008"/>
    <cellStyle name="20% - Accent4 5 3 2 3 2 2" xfId="8009"/>
    <cellStyle name="20% - Accent4 5 3 2 3 2 3" xfId="51531"/>
    <cellStyle name="20% - Accent4 5 3 2 3 3" xfId="8010"/>
    <cellStyle name="20% - Accent4 5 3 2 3 4" xfId="8011"/>
    <cellStyle name="20% - Accent4 5 3 2 4" xfId="8012"/>
    <cellStyle name="20% - Accent4 5 3 2 4 2" xfId="8013"/>
    <cellStyle name="20% - Accent4 5 3 2 4 3" xfId="51532"/>
    <cellStyle name="20% - Accent4 5 3 2 5" xfId="8014"/>
    <cellStyle name="20% - Accent4 5 3 2 6" xfId="8015"/>
    <cellStyle name="20% - Accent4 5 3 3" xfId="8016"/>
    <cellStyle name="20% - Accent4 5 3 3 2" xfId="8017"/>
    <cellStyle name="20% - Accent4 5 3 3 2 2" xfId="8018"/>
    <cellStyle name="20% - Accent4 5 3 3 2 3" xfId="51533"/>
    <cellStyle name="20% - Accent4 5 3 3 3" xfId="8019"/>
    <cellStyle name="20% - Accent4 5 3 3 4" xfId="8020"/>
    <cellStyle name="20% - Accent4 5 3 4" xfId="8021"/>
    <cellStyle name="20% - Accent4 5 3 4 2" xfId="8022"/>
    <cellStyle name="20% - Accent4 5 3 4 2 2" xfId="8023"/>
    <cellStyle name="20% - Accent4 5 3 4 2 3" xfId="51534"/>
    <cellStyle name="20% - Accent4 5 3 4 3" xfId="8024"/>
    <cellStyle name="20% - Accent4 5 3 4 4" xfId="8025"/>
    <cellStyle name="20% - Accent4 5 3 5" xfId="8026"/>
    <cellStyle name="20% - Accent4 5 3 5 2" xfId="8027"/>
    <cellStyle name="20% - Accent4 5 3 5 3" xfId="51535"/>
    <cellStyle name="20% - Accent4 5 3 6" xfId="8028"/>
    <cellStyle name="20% - Accent4 5 3 7" xfId="8029"/>
    <cellStyle name="20% - Accent4 5 3 8" xfId="60569"/>
    <cellStyle name="20% - Accent4 5 4" xfId="8030"/>
    <cellStyle name="20% - Accent4 5 4 2" xfId="8031"/>
    <cellStyle name="20% - Accent4 5 4 2 2" xfId="8032"/>
    <cellStyle name="20% - Accent4 5 4 2 2 2" xfId="8033"/>
    <cellStyle name="20% - Accent4 5 4 2 2 3" xfId="51536"/>
    <cellStyle name="20% - Accent4 5 4 2 3" xfId="8034"/>
    <cellStyle name="20% - Accent4 5 4 2 4" xfId="8035"/>
    <cellStyle name="20% - Accent4 5 4 3" xfId="8036"/>
    <cellStyle name="20% - Accent4 5 4 3 2" xfId="8037"/>
    <cellStyle name="20% - Accent4 5 4 3 2 2" xfId="8038"/>
    <cellStyle name="20% - Accent4 5 4 3 2 3" xfId="51537"/>
    <cellStyle name="20% - Accent4 5 4 3 3" xfId="8039"/>
    <cellStyle name="20% - Accent4 5 4 3 4" xfId="8040"/>
    <cellStyle name="20% - Accent4 5 4 4" xfId="8041"/>
    <cellStyle name="20% - Accent4 5 4 4 2" xfId="8042"/>
    <cellStyle name="20% - Accent4 5 4 4 3" xfId="51538"/>
    <cellStyle name="20% - Accent4 5 4 5" xfId="8043"/>
    <cellStyle name="20% - Accent4 5 4 6" xfId="8044"/>
    <cellStyle name="20% - Accent4 5 5" xfId="8045"/>
    <cellStyle name="20% - Accent4 5 5 2" xfId="8046"/>
    <cellStyle name="20% - Accent4 5 5 2 2" xfId="8047"/>
    <cellStyle name="20% - Accent4 5 5 2 2 2" xfId="8048"/>
    <cellStyle name="20% - Accent4 5 5 2 2 3" xfId="51539"/>
    <cellStyle name="20% - Accent4 5 5 2 3" xfId="8049"/>
    <cellStyle name="20% - Accent4 5 5 2 4" xfId="8050"/>
    <cellStyle name="20% - Accent4 5 5 3" xfId="8051"/>
    <cellStyle name="20% - Accent4 5 5 3 2" xfId="8052"/>
    <cellStyle name="20% - Accent4 5 5 3 3" xfId="51540"/>
    <cellStyle name="20% - Accent4 5 5 4" xfId="8053"/>
    <cellStyle name="20% - Accent4 5 5 5" xfId="8054"/>
    <cellStyle name="20% - Accent4 5 6" xfId="8055"/>
    <cellStyle name="20% - Accent4 5 6 2" xfId="8056"/>
    <cellStyle name="20% - Accent4 5 6 2 2" xfId="8057"/>
    <cellStyle name="20% - Accent4 5 6 2 3" xfId="51541"/>
    <cellStyle name="20% - Accent4 5 6 3" xfId="8058"/>
    <cellStyle name="20% - Accent4 5 6 4" xfId="8059"/>
    <cellStyle name="20% - Accent4 5 7" xfId="8060"/>
    <cellStyle name="20% - Accent4 5 7 2" xfId="8061"/>
    <cellStyle name="20% - Accent4 5 7 2 2" xfId="8062"/>
    <cellStyle name="20% - Accent4 5 7 2 3" xfId="51542"/>
    <cellStyle name="20% - Accent4 5 7 3" xfId="8063"/>
    <cellStyle name="20% - Accent4 5 7 4" xfId="8064"/>
    <cellStyle name="20% - Accent4 5 8" xfId="8065"/>
    <cellStyle name="20% - Accent4 5 8 2" xfId="8066"/>
    <cellStyle name="20% - Accent4 5 8 3" xfId="51543"/>
    <cellStyle name="20% - Accent4 5 9" xfId="8067"/>
    <cellStyle name="20% - Accent4 6" xfId="8068"/>
    <cellStyle name="20% - Accent4 6 10" xfId="8069"/>
    <cellStyle name="20% - Accent4 6 11" xfId="60215"/>
    <cellStyle name="20% - Accent4 6 2" xfId="8070"/>
    <cellStyle name="20% - Accent4 6 2 2" xfId="8071"/>
    <cellStyle name="20% - Accent4 6 2 2 2" xfId="8072"/>
    <cellStyle name="20% - Accent4 6 2 2 2 2" xfId="8073"/>
    <cellStyle name="20% - Accent4 6 2 2 2 2 2" xfId="8074"/>
    <cellStyle name="20% - Accent4 6 2 2 2 2 2 2" xfId="8075"/>
    <cellStyle name="20% - Accent4 6 2 2 2 2 2 3" xfId="51544"/>
    <cellStyle name="20% - Accent4 6 2 2 2 2 3" xfId="8076"/>
    <cellStyle name="20% - Accent4 6 2 2 2 2 4" xfId="8077"/>
    <cellStyle name="20% - Accent4 6 2 2 2 3" xfId="8078"/>
    <cellStyle name="20% - Accent4 6 2 2 2 3 2" xfId="8079"/>
    <cellStyle name="20% - Accent4 6 2 2 2 3 2 2" xfId="8080"/>
    <cellStyle name="20% - Accent4 6 2 2 2 3 2 3" xfId="51545"/>
    <cellStyle name="20% - Accent4 6 2 2 2 3 3" xfId="8081"/>
    <cellStyle name="20% - Accent4 6 2 2 2 3 4" xfId="8082"/>
    <cellStyle name="20% - Accent4 6 2 2 2 4" xfId="8083"/>
    <cellStyle name="20% - Accent4 6 2 2 2 4 2" xfId="8084"/>
    <cellStyle name="20% - Accent4 6 2 2 2 4 3" xfId="51546"/>
    <cellStyle name="20% - Accent4 6 2 2 2 5" xfId="8085"/>
    <cellStyle name="20% - Accent4 6 2 2 2 6" xfId="8086"/>
    <cellStyle name="20% - Accent4 6 2 2 3" xfId="8087"/>
    <cellStyle name="20% - Accent4 6 2 2 3 2" xfId="8088"/>
    <cellStyle name="20% - Accent4 6 2 2 3 2 2" xfId="8089"/>
    <cellStyle name="20% - Accent4 6 2 2 3 2 3" xfId="51547"/>
    <cellStyle name="20% - Accent4 6 2 2 3 3" xfId="8090"/>
    <cellStyle name="20% - Accent4 6 2 2 3 4" xfId="8091"/>
    <cellStyle name="20% - Accent4 6 2 2 4" xfId="8092"/>
    <cellStyle name="20% - Accent4 6 2 2 4 2" xfId="8093"/>
    <cellStyle name="20% - Accent4 6 2 2 4 2 2" xfId="8094"/>
    <cellStyle name="20% - Accent4 6 2 2 4 2 3" xfId="51548"/>
    <cellStyle name="20% - Accent4 6 2 2 4 3" xfId="8095"/>
    <cellStyle name="20% - Accent4 6 2 2 4 4" xfId="8096"/>
    <cellStyle name="20% - Accent4 6 2 2 5" xfId="8097"/>
    <cellStyle name="20% - Accent4 6 2 2 5 2" xfId="8098"/>
    <cellStyle name="20% - Accent4 6 2 2 5 3" xfId="51549"/>
    <cellStyle name="20% - Accent4 6 2 2 6" xfId="8099"/>
    <cellStyle name="20% - Accent4 6 2 2 7" xfId="8100"/>
    <cellStyle name="20% - Accent4 6 2 2 8" xfId="60766"/>
    <cellStyle name="20% - Accent4 6 2 3" xfId="8101"/>
    <cellStyle name="20% - Accent4 6 2 3 2" xfId="8102"/>
    <cellStyle name="20% - Accent4 6 2 3 2 2" xfId="8103"/>
    <cellStyle name="20% - Accent4 6 2 3 2 2 2" xfId="8104"/>
    <cellStyle name="20% - Accent4 6 2 3 2 2 3" xfId="51550"/>
    <cellStyle name="20% - Accent4 6 2 3 2 3" xfId="8105"/>
    <cellStyle name="20% - Accent4 6 2 3 2 4" xfId="8106"/>
    <cellStyle name="20% - Accent4 6 2 3 3" xfId="8107"/>
    <cellStyle name="20% - Accent4 6 2 3 3 2" xfId="8108"/>
    <cellStyle name="20% - Accent4 6 2 3 3 2 2" xfId="8109"/>
    <cellStyle name="20% - Accent4 6 2 3 3 2 3" xfId="51551"/>
    <cellStyle name="20% - Accent4 6 2 3 3 3" xfId="8110"/>
    <cellStyle name="20% - Accent4 6 2 3 3 4" xfId="8111"/>
    <cellStyle name="20% - Accent4 6 2 3 4" xfId="8112"/>
    <cellStyle name="20% - Accent4 6 2 3 4 2" xfId="8113"/>
    <cellStyle name="20% - Accent4 6 2 3 4 3" xfId="51552"/>
    <cellStyle name="20% - Accent4 6 2 3 5" xfId="8114"/>
    <cellStyle name="20% - Accent4 6 2 3 6" xfId="8115"/>
    <cellStyle name="20% - Accent4 6 2 4" xfId="8116"/>
    <cellStyle name="20% - Accent4 6 2 4 2" xfId="8117"/>
    <cellStyle name="20% - Accent4 6 2 4 2 2" xfId="8118"/>
    <cellStyle name="20% - Accent4 6 2 4 2 3" xfId="51553"/>
    <cellStyle name="20% - Accent4 6 2 4 3" xfId="8119"/>
    <cellStyle name="20% - Accent4 6 2 4 4" xfId="8120"/>
    <cellStyle name="20% - Accent4 6 2 5" xfId="8121"/>
    <cellStyle name="20% - Accent4 6 2 5 2" xfId="8122"/>
    <cellStyle name="20% - Accent4 6 2 5 2 2" xfId="8123"/>
    <cellStyle name="20% - Accent4 6 2 5 2 3" xfId="51554"/>
    <cellStyle name="20% - Accent4 6 2 5 3" xfId="8124"/>
    <cellStyle name="20% - Accent4 6 2 5 4" xfId="8125"/>
    <cellStyle name="20% - Accent4 6 2 6" xfId="8126"/>
    <cellStyle name="20% - Accent4 6 2 6 2" xfId="8127"/>
    <cellStyle name="20% - Accent4 6 2 6 3" xfId="51555"/>
    <cellStyle name="20% - Accent4 6 2 7" xfId="8128"/>
    <cellStyle name="20% - Accent4 6 2 8" xfId="8129"/>
    <cellStyle name="20% - Accent4 6 2 9" xfId="60398"/>
    <cellStyle name="20% - Accent4 6 3" xfId="8130"/>
    <cellStyle name="20% - Accent4 6 3 2" xfId="8131"/>
    <cellStyle name="20% - Accent4 6 3 2 2" xfId="8132"/>
    <cellStyle name="20% - Accent4 6 3 2 2 2" xfId="8133"/>
    <cellStyle name="20% - Accent4 6 3 2 2 2 2" xfId="8134"/>
    <cellStyle name="20% - Accent4 6 3 2 2 2 3" xfId="51556"/>
    <cellStyle name="20% - Accent4 6 3 2 2 3" xfId="8135"/>
    <cellStyle name="20% - Accent4 6 3 2 2 4" xfId="8136"/>
    <cellStyle name="20% - Accent4 6 3 2 3" xfId="8137"/>
    <cellStyle name="20% - Accent4 6 3 2 3 2" xfId="8138"/>
    <cellStyle name="20% - Accent4 6 3 2 3 2 2" xfId="8139"/>
    <cellStyle name="20% - Accent4 6 3 2 3 2 3" xfId="51557"/>
    <cellStyle name="20% - Accent4 6 3 2 3 3" xfId="8140"/>
    <cellStyle name="20% - Accent4 6 3 2 3 4" xfId="8141"/>
    <cellStyle name="20% - Accent4 6 3 2 4" xfId="8142"/>
    <cellStyle name="20% - Accent4 6 3 2 4 2" xfId="8143"/>
    <cellStyle name="20% - Accent4 6 3 2 4 3" xfId="51558"/>
    <cellStyle name="20% - Accent4 6 3 2 5" xfId="8144"/>
    <cellStyle name="20% - Accent4 6 3 2 6" xfId="8145"/>
    <cellStyle name="20% - Accent4 6 3 3" xfId="8146"/>
    <cellStyle name="20% - Accent4 6 3 3 2" xfId="8147"/>
    <cellStyle name="20% - Accent4 6 3 3 2 2" xfId="8148"/>
    <cellStyle name="20% - Accent4 6 3 3 2 3" xfId="51559"/>
    <cellStyle name="20% - Accent4 6 3 3 3" xfId="8149"/>
    <cellStyle name="20% - Accent4 6 3 3 4" xfId="8150"/>
    <cellStyle name="20% - Accent4 6 3 4" xfId="8151"/>
    <cellStyle name="20% - Accent4 6 3 4 2" xfId="8152"/>
    <cellStyle name="20% - Accent4 6 3 4 2 2" xfId="8153"/>
    <cellStyle name="20% - Accent4 6 3 4 2 3" xfId="51560"/>
    <cellStyle name="20% - Accent4 6 3 4 3" xfId="8154"/>
    <cellStyle name="20% - Accent4 6 3 4 4" xfId="8155"/>
    <cellStyle name="20% - Accent4 6 3 5" xfId="8156"/>
    <cellStyle name="20% - Accent4 6 3 5 2" xfId="8157"/>
    <cellStyle name="20% - Accent4 6 3 5 3" xfId="51561"/>
    <cellStyle name="20% - Accent4 6 3 6" xfId="8158"/>
    <cellStyle name="20% - Accent4 6 3 7" xfId="8159"/>
    <cellStyle name="20% - Accent4 6 3 8" xfId="60583"/>
    <cellStyle name="20% - Accent4 6 4" xfId="8160"/>
    <cellStyle name="20% - Accent4 6 4 2" xfId="8161"/>
    <cellStyle name="20% - Accent4 6 4 2 2" xfId="8162"/>
    <cellStyle name="20% - Accent4 6 4 2 2 2" xfId="8163"/>
    <cellStyle name="20% - Accent4 6 4 2 2 3" xfId="51562"/>
    <cellStyle name="20% - Accent4 6 4 2 3" xfId="8164"/>
    <cellStyle name="20% - Accent4 6 4 2 4" xfId="8165"/>
    <cellStyle name="20% - Accent4 6 4 3" xfId="8166"/>
    <cellStyle name="20% - Accent4 6 4 3 2" xfId="8167"/>
    <cellStyle name="20% - Accent4 6 4 3 2 2" xfId="8168"/>
    <cellStyle name="20% - Accent4 6 4 3 2 3" xfId="51563"/>
    <cellStyle name="20% - Accent4 6 4 3 3" xfId="8169"/>
    <cellStyle name="20% - Accent4 6 4 3 4" xfId="8170"/>
    <cellStyle name="20% - Accent4 6 4 4" xfId="8171"/>
    <cellStyle name="20% - Accent4 6 4 4 2" xfId="8172"/>
    <cellStyle name="20% - Accent4 6 4 4 3" xfId="51564"/>
    <cellStyle name="20% - Accent4 6 4 5" xfId="8173"/>
    <cellStyle name="20% - Accent4 6 4 6" xfId="8174"/>
    <cellStyle name="20% - Accent4 6 5" xfId="8175"/>
    <cellStyle name="20% - Accent4 6 5 2" xfId="8176"/>
    <cellStyle name="20% - Accent4 6 5 2 2" xfId="8177"/>
    <cellStyle name="20% - Accent4 6 5 2 2 2" xfId="8178"/>
    <cellStyle name="20% - Accent4 6 5 2 2 3" xfId="51565"/>
    <cellStyle name="20% - Accent4 6 5 2 3" xfId="8179"/>
    <cellStyle name="20% - Accent4 6 5 2 4" xfId="8180"/>
    <cellStyle name="20% - Accent4 6 5 3" xfId="8181"/>
    <cellStyle name="20% - Accent4 6 5 3 2" xfId="8182"/>
    <cellStyle name="20% - Accent4 6 5 3 3" xfId="51566"/>
    <cellStyle name="20% - Accent4 6 5 4" xfId="8183"/>
    <cellStyle name="20% - Accent4 6 5 5" xfId="8184"/>
    <cellStyle name="20% - Accent4 6 6" xfId="8185"/>
    <cellStyle name="20% - Accent4 6 6 2" xfId="8186"/>
    <cellStyle name="20% - Accent4 6 6 2 2" xfId="8187"/>
    <cellStyle name="20% - Accent4 6 6 2 3" xfId="51567"/>
    <cellStyle name="20% - Accent4 6 6 3" xfId="8188"/>
    <cellStyle name="20% - Accent4 6 6 4" xfId="8189"/>
    <cellStyle name="20% - Accent4 6 7" xfId="8190"/>
    <cellStyle name="20% - Accent4 6 7 2" xfId="8191"/>
    <cellStyle name="20% - Accent4 6 7 2 2" xfId="8192"/>
    <cellStyle name="20% - Accent4 6 7 2 3" xfId="51568"/>
    <cellStyle name="20% - Accent4 6 7 3" xfId="8193"/>
    <cellStyle name="20% - Accent4 6 7 4" xfId="8194"/>
    <cellStyle name="20% - Accent4 6 8" xfId="8195"/>
    <cellStyle name="20% - Accent4 6 8 2" xfId="8196"/>
    <cellStyle name="20% - Accent4 6 8 3" xfId="51569"/>
    <cellStyle name="20% - Accent4 6 9" xfId="8197"/>
    <cellStyle name="20% - Accent4 7" xfId="8198"/>
    <cellStyle name="20% - Accent4 7 10" xfId="8199"/>
    <cellStyle name="20% - Accent4 7 11" xfId="60229"/>
    <cellStyle name="20% - Accent4 7 2" xfId="8200"/>
    <cellStyle name="20% - Accent4 7 2 2" xfId="8201"/>
    <cellStyle name="20% - Accent4 7 2 2 2" xfId="8202"/>
    <cellStyle name="20% - Accent4 7 2 2 2 2" xfId="8203"/>
    <cellStyle name="20% - Accent4 7 2 2 2 2 2" xfId="8204"/>
    <cellStyle name="20% - Accent4 7 2 2 2 2 2 2" xfId="8205"/>
    <cellStyle name="20% - Accent4 7 2 2 2 2 2 3" xfId="51570"/>
    <cellStyle name="20% - Accent4 7 2 2 2 2 3" xfId="8206"/>
    <cellStyle name="20% - Accent4 7 2 2 2 2 4" xfId="8207"/>
    <cellStyle name="20% - Accent4 7 2 2 2 3" xfId="8208"/>
    <cellStyle name="20% - Accent4 7 2 2 2 3 2" xfId="8209"/>
    <cellStyle name="20% - Accent4 7 2 2 2 3 2 2" xfId="8210"/>
    <cellStyle name="20% - Accent4 7 2 2 2 3 2 3" xfId="51571"/>
    <cellStyle name="20% - Accent4 7 2 2 2 3 3" xfId="8211"/>
    <cellStyle name="20% - Accent4 7 2 2 2 3 4" xfId="8212"/>
    <cellStyle name="20% - Accent4 7 2 2 2 4" xfId="8213"/>
    <cellStyle name="20% - Accent4 7 2 2 2 4 2" xfId="8214"/>
    <cellStyle name="20% - Accent4 7 2 2 2 4 3" xfId="51572"/>
    <cellStyle name="20% - Accent4 7 2 2 2 5" xfId="8215"/>
    <cellStyle name="20% - Accent4 7 2 2 2 6" xfId="8216"/>
    <cellStyle name="20% - Accent4 7 2 2 3" xfId="8217"/>
    <cellStyle name="20% - Accent4 7 2 2 3 2" xfId="8218"/>
    <cellStyle name="20% - Accent4 7 2 2 3 2 2" xfId="8219"/>
    <cellStyle name="20% - Accent4 7 2 2 3 2 3" xfId="51573"/>
    <cellStyle name="20% - Accent4 7 2 2 3 3" xfId="8220"/>
    <cellStyle name="20% - Accent4 7 2 2 3 4" xfId="8221"/>
    <cellStyle name="20% - Accent4 7 2 2 4" xfId="8222"/>
    <cellStyle name="20% - Accent4 7 2 2 4 2" xfId="8223"/>
    <cellStyle name="20% - Accent4 7 2 2 4 2 2" xfId="8224"/>
    <cellStyle name="20% - Accent4 7 2 2 4 2 3" xfId="51574"/>
    <cellStyle name="20% - Accent4 7 2 2 4 3" xfId="8225"/>
    <cellStyle name="20% - Accent4 7 2 2 4 4" xfId="8226"/>
    <cellStyle name="20% - Accent4 7 2 2 5" xfId="8227"/>
    <cellStyle name="20% - Accent4 7 2 2 5 2" xfId="8228"/>
    <cellStyle name="20% - Accent4 7 2 2 5 3" xfId="51575"/>
    <cellStyle name="20% - Accent4 7 2 2 6" xfId="8229"/>
    <cellStyle name="20% - Accent4 7 2 2 7" xfId="8230"/>
    <cellStyle name="20% - Accent4 7 2 2 8" xfId="60780"/>
    <cellStyle name="20% - Accent4 7 2 3" xfId="8231"/>
    <cellStyle name="20% - Accent4 7 2 3 2" xfId="8232"/>
    <cellStyle name="20% - Accent4 7 2 3 2 2" xfId="8233"/>
    <cellStyle name="20% - Accent4 7 2 3 2 2 2" xfId="8234"/>
    <cellStyle name="20% - Accent4 7 2 3 2 2 3" xfId="51576"/>
    <cellStyle name="20% - Accent4 7 2 3 2 3" xfId="8235"/>
    <cellStyle name="20% - Accent4 7 2 3 2 4" xfId="8236"/>
    <cellStyle name="20% - Accent4 7 2 3 3" xfId="8237"/>
    <cellStyle name="20% - Accent4 7 2 3 3 2" xfId="8238"/>
    <cellStyle name="20% - Accent4 7 2 3 3 2 2" xfId="8239"/>
    <cellStyle name="20% - Accent4 7 2 3 3 2 3" xfId="51577"/>
    <cellStyle name="20% - Accent4 7 2 3 3 3" xfId="8240"/>
    <cellStyle name="20% - Accent4 7 2 3 3 4" xfId="8241"/>
    <cellStyle name="20% - Accent4 7 2 3 4" xfId="8242"/>
    <cellStyle name="20% - Accent4 7 2 3 4 2" xfId="8243"/>
    <cellStyle name="20% - Accent4 7 2 3 4 3" xfId="51578"/>
    <cellStyle name="20% - Accent4 7 2 3 5" xfId="8244"/>
    <cellStyle name="20% - Accent4 7 2 3 6" xfId="8245"/>
    <cellStyle name="20% - Accent4 7 2 4" xfId="8246"/>
    <cellStyle name="20% - Accent4 7 2 4 2" xfId="8247"/>
    <cellStyle name="20% - Accent4 7 2 4 2 2" xfId="8248"/>
    <cellStyle name="20% - Accent4 7 2 4 2 3" xfId="51579"/>
    <cellStyle name="20% - Accent4 7 2 4 3" xfId="8249"/>
    <cellStyle name="20% - Accent4 7 2 4 4" xfId="8250"/>
    <cellStyle name="20% - Accent4 7 2 5" xfId="8251"/>
    <cellStyle name="20% - Accent4 7 2 5 2" xfId="8252"/>
    <cellStyle name="20% - Accent4 7 2 5 2 2" xfId="8253"/>
    <cellStyle name="20% - Accent4 7 2 5 2 3" xfId="51580"/>
    <cellStyle name="20% - Accent4 7 2 5 3" xfId="8254"/>
    <cellStyle name="20% - Accent4 7 2 5 4" xfId="8255"/>
    <cellStyle name="20% - Accent4 7 2 6" xfId="8256"/>
    <cellStyle name="20% - Accent4 7 2 6 2" xfId="8257"/>
    <cellStyle name="20% - Accent4 7 2 6 3" xfId="51581"/>
    <cellStyle name="20% - Accent4 7 2 7" xfId="8258"/>
    <cellStyle name="20% - Accent4 7 2 8" xfId="8259"/>
    <cellStyle name="20% - Accent4 7 2 9" xfId="60412"/>
    <cellStyle name="20% - Accent4 7 3" xfId="8260"/>
    <cellStyle name="20% - Accent4 7 3 2" xfId="8261"/>
    <cellStyle name="20% - Accent4 7 3 2 2" xfId="8262"/>
    <cellStyle name="20% - Accent4 7 3 2 2 2" xfId="8263"/>
    <cellStyle name="20% - Accent4 7 3 2 2 2 2" xfId="8264"/>
    <cellStyle name="20% - Accent4 7 3 2 2 2 3" xfId="51582"/>
    <cellStyle name="20% - Accent4 7 3 2 2 3" xfId="8265"/>
    <cellStyle name="20% - Accent4 7 3 2 2 4" xfId="8266"/>
    <cellStyle name="20% - Accent4 7 3 2 3" xfId="8267"/>
    <cellStyle name="20% - Accent4 7 3 2 3 2" xfId="8268"/>
    <cellStyle name="20% - Accent4 7 3 2 3 2 2" xfId="8269"/>
    <cellStyle name="20% - Accent4 7 3 2 3 2 3" xfId="51583"/>
    <cellStyle name="20% - Accent4 7 3 2 3 3" xfId="8270"/>
    <cellStyle name="20% - Accent4 7 3 2 3 4" xfId="8271"/>
    <cellStyle name="20% - Accent4 7 3 2 4" xfId="8272"/>
    <cellStyle name="20% - Accent4 7 3 2 4 2" xfId="8273"/>
    <cellStyle name="20% - Accent4 7 3 2 4 3" xfId="51584"/>
    <cellStyle name="20% - Accent4 7 3 2 5" xfId="8274"/>
    <cellStyle name="20% - Accent4 7 3 2 6" xfId="8275"/>
    <cellStyle name="20% - Accent4 7 3 3" xfId="8276"/>
    <cellStyle name="20% - Accent4 7 3 3 2" xfId="8277"/>
    <cellStyle name="20% - Accent4 7 3 3 2 2" xfId="8278"/>
    <cellStyle name="20% - Accent4 7 3 3 2 3" xfId="51585"/>
    <cellStyle name="20% - Accent4 7 3 3 3" xfId="8279"/>
    <cellStyle name="20% - Accent4 7 3 3 4" xfId="8280"/>
    <cellStyle name="20% - Accent4 7 3 4" xfId="8281"/>
    <cellStyle name="20% - Accent4 7 3 4 2" xfId="8282"/>
    <cellStyle name="20% - Accent4 7 3 4 2 2" xfId="8283"/>
    <cellStyle name="20% - Accent4 7 3 4 2 3" xfId="51586"/>
    <cellStyle name="20% - Accent4 7 3 4 3" xfId="8284"/>
    <cellStyle name="20% - Accent4 7 3 4 4" xfId="8285"/>
    <cellStyle name="20% - Accent4 7 3 5" xfId="8286"/>
    <cellStyle name="20% - Accent4 7 3 5 2" xfId="8287"/>
    <cellStyle name="20% - Accent4 7 3 5 3" xfId="51587"/>
    <cellStyle name="20% - Accent4 7 3 6" xfId="8288"/>
    <cellStyle name="20% - Accent4 7 3 7" xfId="8289"/>
    <cellStyle name="20% - Accent4 7 3 8" xfId="60597"/>
    <cellStyle name="20% - Accent4 7 4" xfId="8290"/>
    <cellStyle name="20% - Accent4 7 4 2" xfId="8291"/>
    <cellStyle name="20% - Accent4 7 4 2 2" xfId="8292"/>
    <cellStyle name="20% - Accent4 7 4 2 2 2" xfId="8293"/>
    <cellStyle name="20% - Accent4 7 4 2 2 3" xfId="51588"/>
    <cellStyle name="20% - Accent4 7 4 2 3" xfId="8294"/>
    <cellStyle name="20% - Accent4 7 4 2 4" xfId="8295"/>
    <cellStyle name="20% - Accent4 7 4 3" xfId="8296"/>
    <cellStyle name="20% - Accent4 7 4 3 2" xfId="8297"/>
    <cellStyle name="20% - Accent4 7 4 3 2 2" xfId="8298"/>
    <cellStyle name="20% - Accent4 7 4 3 2 3" xfId="51589"/>
    <cellStyle name="20% - Accent4 7 4 3 3" xfId="8299"/>
    <cellStyle name="20% - Accent4 7 4 3 4" xfId="8300"/>
    <cellStyle name="20% - Accent4 7 4 4" xfId="8301"/>
    <cellStyle name="20% - Accent4 7 4 4 2" xfId="8302"/>
    <cellStyle name="20% - Accent4 7 4 4 3" xfId="51590"/>
    <cellStyle name="20% - Accent4 7 4 5" xfId="8303"/>
    <cellStyle name="20% - Accent4 7 4 6" xfId="8304"/>
    <cellStyle name="20% - Accent4 7 5" xfId="8305"/>
    <cellStyle name="20% - Accent4 7 5 2" xfId="8306"/>
    <cellStyle name="20% - Accent4 7 5 2 2" xfId="8307"/>
    <cellStyle name="20% - Accent4 7 5 2 2 2" xfId="8308"/>
    <cellStyle name="20% - Accent4 7 5 2 2 3" xfId="51591"/>
    <cellStyle name="20% - Accent4 7 5 2 3" xfId="8309"/>
    <cellStyle name="20% - Accent4 7 5 2 4" xfId="8310"/>
    <cellStyle name="20% - Accent4 7 5 3" xfId="8311"/>
    <cellStyle name="20% - Accent4 7 5 3 2" xfId="8312"/>
    <cellStyle name="20% - Accent4 7 5 3 3" xfId="51592"/>
    <cellStyle name="20% - Accent4 7 5 4" xfId="8313"/>
    <cellStyle name="20% - Accent4 7 5 5" xfId="8314"/>
    <cellStyle name="20% - Accent4 7 6" xfId="8315"/>
    <cellStyle name="20% - Accent4 7 6 2" xfId="8316"/>
    <cellStyle name="20% - Accent4 7 6 2 2" xfId="8317"/>
    <cellStyle name="20% - Accent4 7 6 2 3" xfId="51593"/>
    <cellStyle name="20% - Accent4 7 6 3" xfId="8318"/>
    <cellStyle name="20% - Accent4 7 6 4" xfId="8319"/>
    <cellStyle name="20% - Accent4 7 7" xfId="8320"/>
    <cellStyle name="20% - Accent4 7 7 2" xfId="8321"/>
    <cellStyle name="20% - Accent4 7 7 2 2" xfId="8322"/>
    <cellStyle name="20% - Accent4 7 7 2 3" xfId="51594"/>
    <cellStyle name="20% - Accent4 7 7 3" xfId="8323"/>
    <cellStyle name="20% - Accent4 7 7 4" xfId="8324"/>
    <cellStyle name="20% - Accent4 7 8" xfId="8325"/>
    <cellStyle name="20% - Accent4 7 8 2" xfId="8326"/>
    <cellStyle name="20% - Accent4 7 8 3" xfId="51595"/>
    <cellStyle name="20% - Accent4 7 9" xfId="8327"/>
    <cellStyle name="20% - Accent4 8" xfId="8328"/>
    <cellStyle name="20% - Accent4 8 2" xfId="8329"/>
    <cellStyle name="20% - Accent4 8 2 2" xfId="8330"/>
    <cellStyle name="20% - Accent4 8 2 2 2" xfId="8331"/>
    <cellStyle name="20% - Accent4 8 2 2 2 2" xfId="8332"/>
    <cellStyle name="20% - Accent4 8 2 2 2 2 2" xfId="8333"/>
    <cellStyle name="20% - Accent4 8 2 2 2 2 3" xfId="51596"/>
    <cellStyle name="20% - Accent4 8 2 2 2 3" xfId="8334"/>
    <cellStyle name="20% - Accent4 8 2 2 2 4" xfId="8335"/>
    <cellStyle name="20% - Accent4 8 2 2 3" xfId="8336"/>
    <cellStyle name="20% - Accent4 8 2 2 3 2" xfId="8337"/>
    <cellStyle name="20% - Accent4 8 2 2 3 2 2" xfId="8338"/>
    <cellStyle name="20% - Accent4 8 2 2 3 2 3" xfId="51597"/>
    <cellStyle name="20% - Accent4 8 2 2 3 3" xfId="8339"/>
    <cellStyle name="20% - Accent4 8 2 2 3 4" xfId="8340"/>
    <cellStyle name="20% - Accent4 8 2 2 4" xfId="8341"/>
    <cellStyle name="20% - Accent4 8 2 2 4 2" xfId="8342"/>
    <cellStyle name="20% - Accent4 8 2 2 4 3" xfId="51598"/>
    <cellStyle name="20% - Accent4 8 2 2 5" xfId="8343"/>
    <cellStyle name="20% - Accent4 8 2 2 6" xfId="8344"/>
    <cellStyle name="20% - Accent4 8 2 2 7" xfId="60794"/>
    <cellStyle name="20% - Accent4 8 2 3" xfId="8345"/>
    <cellStyle name="20% - Accent4 8 2 3 2" xfId="8346"/>
    <cellStyle name="20% - Accent4 8 2 3 2 2" xfId="8347"/>
    <cellStyle name="20% - Accent4 8 2 3 2 3" xfId="51599"/>
    <cellStyle name="20% - Accent4 8 2 3 3" xfId="8348"/>
    <cellStyle name="20% - Accent4 8 2 3 4" xfId="8349"/>
    <cellStyle name="20% - Accent4 8 2 4" xfId="8350"/>
    <cellStyle name="20% - Accent4 8 2 4 2" xfId="8351"/>
    <cellStyle name="20% - Accent4 8 2 4 2 2" xfId="8352"/>
    <cellStyle name="20% - Accent4 8 2 4 2 3" xfId="51600"/>
    <cellStyle name="20% - Accent4 8 2 4 3" xfId="8353"/>
    <cellStyle name="20% - Accent4 8 2 4 4" xfId="8354"/>
    <cellStyle name="20% - Accent4 8 2 5" xfId="8355"/>
    <cellStyle name="20% - Accent4 8 2 5 2" xfId="8356"/>
    <cellStyle name="20% - Accent4 8 2 5 3" xfId="51601"/>
    <cellStyle name="20% - Accent4 8 2 6" xfId="8357"/>
    <cellStyle name="20% - Accent4 8 2 7" xfId="8358"/>
    <cellStyle name="20% - Accent4 8 2 8" xfId="60426"/>
    <cellStyle name="20% - Accent4 8 3" xfId="8359"/>
    <cellStyle name="20% - Accent4 8 3 2" xfId="8360"/>
    <cellStyle name="20% - Accent4 8 3 2 2" xfId="8361"/>
    <cellStyle name="20% - Accent4 8 3 2 2 2" xfId="8362"/>
    <cellStyle name="20% - Accent4 8 3 2 2 3" xfId="51602"/>
    <cellStyle name="20% - Accent4 8 3 2 3" xfId="8363"/>
    <cellStyle name="20% - Accent4 8 3 2 4" xfId="8364"/>
    <cellStyle name="20% - Accent4 8 3 3" xfId="8365"/>
    <cellStyle name="20% - Accent4 8 3 3 2" xfId="8366"/>
    <cellStyle name="20% - Accent4 8 3 3 2 2" xfId="8367"/>
    <cellStyle name="20% - Accent4 8 3 3 2 3" xfId="51603"/>
    <cellStyle name="20% - Accent4 8 3 3 3" xfId="8368"/>
    <cellStyle name="20% - Accent4 8 3 3 4" xfId="8369"/>
    <cellStyle name="20% - Accent4 8 3 4" xfId="8370"/>
    <cellStyle name="20% - Accent4 8 3 4 2" xfId="8371"/>
    <cellStyle name="20% - Accent4 8 3 4 3" xfId="51604"/>
    <cellStyle name="20% - Accent4 8 3 5" xfId="8372"/>
    <cellStyle name="20% - Accent4 8 3 6" xfId="8373"/>
    <cellStyle name="20% - Accent4 8 3 7" xfId="60611"/>
    <cellStyle name="20% - Accent4 8 4" xfId="8374"/>
    <cellStyle name="20% - Accent4 8 4 2" xfId="8375"/>
    <cellStyle name="20% - Accent4 8 4 2 2" xfId="8376"/>
    <cellStyle name="20% - Accent4 8 4 2 3" xfId="51605"/>
    <cellStyle name="20% - Accent4 8 4 3" xfId="8377"/>
    <cellStyle name="20% - Accent4 8 4 4" xfId="8378"/>
    <cellStyle name="20% - Accent4 8 5" xfId="8379"/>
    <cellStyle name="20% - Accent4 8 5 2" xfId="8380"/>
    <cellStyle name="20% - Accent4 8 5 2 2" xfId="8381"/>
    <cellStyle name="20% - Accent4 8 5 2 3" xfId="51606"/>
    <cellStyle name="20% - Accent4 8 5 3" xfId="8382"/>
    <cellStyle name="20% - Accent4 8 5 4" xfId="8383"/>
    <cellStyle name="20% - Accent4 8 6" xfId="8384"/>
    <cellStyle name="20% - Accent4 8 6 2" xfId="8385"/>
    <cellStyle name="20% - Accent4 8 6 3" xfId="51607"/>
    <cellStyle name="20% - Accent4 8 7" xfId="8386"/>
    <cellStyle name="20% - Accent4 8 8" xfId="8387"/>
    <cellStyle name="20% - Accent4 8 9" xfId="60243"/>
    <cellStyle name="20% - Accent4 9" xfId="8388"/>
    <cellStyle name="20% - Accent4 9 2" xfId="8389"/>
    <cellStyle name="20% - Accent4 9 2 2" xfId="8390"/>
    <cellStyle name="20% - Accent4 9 2 2 2" xfId="8391"/>
    <cellStyle name="20% - Accent4 9 2 2 2 2" xfId="8392"/>
    <cellStyle name="20% - Accent4 9 2 2 2 3" xfId="51608"/>
    <cellStyle name="20% - Accent4 9 2 2 3" xfId="8393"/>
    <cellStyle name="20% - Accent4 9 2 2 4" xfId="8394"/>
    <cellStyle name="20% - Accent4 9 2 2 5" xfId="60808"/>
    <cellStyle name="20% - Accent4 9 2 3" xfId="8395"/>
    <cellStyle name="20% - Accent4 9 2 3 2" xfId="8396"/>
    <cellStyle name="20% - Accent4 9 2 3 2 2" xfId="8397"/>
    <cellStyle name="20% - Accent4 9 2 3 2 3" xfId="51609"/>
    <cellStyle name="20% - Accent4 9 2 3 3" xfId="8398"/>
    <cellStyle name="20% - Accent4 9 2 3 4" xfId="8399"/>
    <cellStyle name="20% - Accent4 9 2 4" xfId="8400"/>
    <cellStyle name="20% - Accent4 9 2 4 2" xfId="8401"/>
    <cellStyle name="20% - Accent4 9 2 4 3" xfId="51610"/>
    <cellStyle name="20% - Accent4 9 2 5" xfId="8402"/>
    <cellStyle name="20% - Accent4 9 2 6" xfId="8403"/>
    <cellStyle name="20% - Accent4 9 2 7" xfId="60440"/>
    <cellStyle name="20% - Accent4 9 3" xfId="8404"/>
    <cellStyle name="20% - Accent4 9 3 2" xfId="8405"/>
    <cellStyle name="20% - Accent4 9 3 2 2" xfId="8406"/>
    <cellStyle name="20% - Accent4 9 3 2 3" xfId="51611"/>
    <cellStyle name="20% - Accent4 9 3 3" xfId="8407"/>
    <cellStyle name="20% - Accent4 9 3 4" xfId="8408"/>
    <cellStyle name="20% - Accent4 9 3 5" xfId="60625"/>
    <cellStyle name="20% - Accent4 9 4" xfId="8409"/>
    <cellStyle name="20% - Accent4 9 4 2" xfId="8410"/>
    <cellStyle name="20% - Accent4 9 4 2 2" xfId="8411"/>
    <cellStyle name="20% - Accent4 9 4 2 3" xfId="51612"/>
    <cellStyle name="20% - Accent4 9 4 3" xfId="8412"/>
    <cellStyle name="20% - Accent4 9 4 4" xfId="8413"/>
    <cellStyle name="20% - Accent4 9 5" xfId="8414"/>
    <cellStyle name="20% - Accent4 9 5 2" xfId="8415"/>
    <cellStyle name="20% - Accent4 9 5 3" xfId="51613"/>
    <cellStyle name="20% - Accent4 9 6" xfId="8416"/>
    <cellStyle name="20% - Accent4 9 7" xfId="8417"/>
    <cellStyle name="20% - Accent4 9 8" xfId="60257"/>
    <cellStyle name="20% - Accent5 10" xfId="8418"/>
    <cellStyle name="20% - Accent5 10 2" xfId="8419"/>
    <cellStyle name="20% - Accent5 10 2 2" xfId="8420"/>
    <cellStyle name="20% - Accent5 10 2 2 2" xfId="8421"/>
    <cellStyle name="20% - Accent5 10 2 2 3" xfId="51614"/>
    <cellStyle name="20% - Accent5 10 2 2 4" xfId="60824"/>
    <cellStyle name="20% - Accent5 10 2 3" xfId="8422"/>
    <cellStyle name="20% - Accent5 10 2 4" xfId="8423"/>
    <cellStyle name="20% - Accent5 10 2 5" xfId="60456"/>
    <cellStyle name="20% - Accent5 10 3" xfId="8424"/>
    <cellStyle name="20% - Accent5 10 3 2" xfId="8425"/>
    <cellStyle name="20% - Accent5 10 3 2 2" xfId="8426"/>
    <cellStyle name="20% - Accent5 10 3 2 3" xfId="51615"/>
    <cellStyle name="20% - Accent5 10 3 3" xfId="8427"/>
    <cellStyle name="20% - Accent5 10 3 4" xfId="8428"/>
    <cellStyle name="20% - Accent5 10 3 5" xfId="60641"/>
    <cellStyle name="20% - Accent5 10 4" xfId="8429"/>
    <cellStyle name="20% - Accent5 10 4 2" xfId="8430"/>
    <cellStyle name="20% - Accent5 10 4 3" xfId="51616"/>
    <cellStyle name="20% - Accent5 10 5" xfId="8431"/>
    <cellStyle name="20% - Accent5 10 6" xfId="8432"/>
    <cellStyle name="20% - Accent5 10 7" xfId="60273"/>
    <cellStyle name="20% - Accent5 11" xfId="8433"/>
    <cellStyle name="20% - Accent5 11 2" xfId="8434"/>
    <cellStyle name="20% - Accent5 11 2 2" xfId="8435"/>
    <cellStyle name="20% - Accent5 11 2 2 2" xfId="8436"/>
    <cellStyle name="20% - Accent5 11 2 2 3" xfId="51617"/>
    <cellStyle name="20% - Accent5 11 2 2 4" xfId="60838"/>
    <cellStyle name="20% - Accent5 11 2 3" xfId="8437"/>
    <cellStyle name="20% - Accent5 11 2 4" xfId="8438"/>
    <cellStyle name="20% - Accent5 11 2 5" xfId="60470"/>
    <cellStyle name="20% - Accent5 11 3" xfId="8439"/>
    <cellStyle name="20% - Accent5 11 3 2" xfId="8440"/>
    <cellStyle name="20% - Accent5 11 3 3" xfId="51618"/>
    <cellStyle name="20% - Accent5 11 3 4" xfId="60655"/>
    <cellStyle name="20% - Accent5 11 4" xfId="8441"/>
    <cellStyle name="20% - Accent5 11 5" xfId="8442"/>
    <cellStyle name="20% - Accent5 11 6" xfId="60287"/>
    <cellStyle name="20% - Accent5 12" xfId="8443"/>
    <cellStyle name="20% - Accent5 12 2" xfId="8444"/>
    <cellStyle name="20% - Accent5 12 2 2" xfId="8445"/>
    <cellStyle name="20% - Accent5 12 2 2 2" xfId="60852"/>
    <cellStyle name="20% - Accent5 12 2 3" xfId="51619"/>
    <cellStyle name="20% - Accent5 12 2 4" xfId="60484"/>
    <cellStyle name="20% - Accent5 12 3" xfId="8446"/>
    <cellStyle name="20% - Accent5 12 3 2" xfId="60669"/>
    <cellStyle name="20% - Accent5 12 4" xfId="8447"/>
    <cellStyle name="20% - Accent5 12 5" xfId="60301"/>
    <cellStyle name="20% - Accent5 13" xfId="8448"/>
    <cellStyle name="20% - Accent5 13 2" xfId="8449"/>
    <cellStyle name="20% - Accent5 13 2 2" xfId="8450"/>
    <cellStyle name="20% - Accent5 13 2 2 2" xfId="60866"/>
    <cellStyle name="20% - Accent5 13 2 3" xfId="51620"/>
    <cellStyle name="20% - Accent5 13 2 4" xfId="60498"/>
    <cellStyle name="20% - Accent5 13 3" xfId="8451"/>
    <cellStyle name="20% - Accent5 13 3 2" xfId="60683"/>
    <cellStyle name="20% - Accent5 13 4" xfId="8452"/>
    <cellStyle name="20% - Accent5 13 5" xfId="60315"/>
    <cellStyle name="20% - Accent5 14" xfId="8453"/>
    <cellStyle name="20% - Accent5 14 2" xfId="8454"/>
    <cellStyle name="20% - Accent5 14 2 2" xfId="60696"/>
    <cellStyle name="20% - Accent5 14 3" xfId="51621"/>
    <cellStyle name="20% - Accent5 14 4" xfId="60328"/>
    <cellStyle name="20% - Accent5 15" xfId="8455"/>
    <cellStyle name="20% - Accent5 15 2" xfId="60512"/>
    <cellStyle name="20% - Accent5 16" xfId="8456"/>
    <cellStyle name="20% - Accent5 16 2" xfId="60880"/>
    <cellStyle name="20% - Accent5 17" xfId="51622"/>
    <cellStyle name="20% - Accent5 17 2" xfId="60894"/>
    <cellStyle name="20% - Accent5 18" xfId="51623"/>
    <cellStyle name="20% - Accent5 18 2" xfId="60908"/>
    <cellStyle name="20% - Accent5 19" xfId="60141"/>
    <cellStyle name="20% - Accent5 2" xfId="8457"/>
    <cellStyle name="20% - Accent5 2 10" xfId="8458"/>
    <cellStyle name="20% - Accent5 2 10 2" xfId="8459"/>
    <cellStyle name="20% - Accent5 2 10 2 2" xfId="8460"/>
    <cellStyle name="20% - Accent5 2 10 2 2 2" xfId="8461"/>
    <cellStyle name="20% - Accent5 2 10 2 2 3" xfId="51624"/>
    <cellStyle name="20% - Accent5 2 10 2 3" xfId="8462"/>
    <cellStyle name="20% - Accent5 2 10 2 4" xfId="8463"/>
    <cellStyle name="20% - Accent5 2 10 3" xfId="8464"/>
    <cellStyle name="20% - Accent5 2 10 3 2" xfId="8465"/>
    <cellStyle name="20% - Accent5 2 10 3 3" xfId="51625"/>
    <cellStyle name="20% - Accent5 2 10 4" xfId="8466"/>
    <cellStyle name="20% - Accent5 2 10 5" xfId="8467"/>
    <cellStyle name="20% - Accent5 2 11" xfId="8468"/>
    <cellStyle name="20% - Accent5 2 11 2" xfId="8469"/>
    <cellStyle name="20% - Accent5 2 11 2 2" xfId="8470"/>
    <cellStyle name="20% - Accent5 2 11 2 3" xfId="51626"/>
    <cellStyle name="20% - Accent5 2 11 3" xfId="8471"/>
    <cellStyle name="20% - Accent5 2 11 4" xfId="8472"/>
    <cellStyle name="20% - Accent5 2 12" xfId="8473"/>
    <cellStyle name="20% - Accent5 2 12 2" xfId="8474"/>
    <cellStyle name="20% - Accent5 2 12 2 2" xfId="8475"/>
    <cellStyle name="20% - Accent5 2 12 2 3" xfId="51627"/>
    <cellStyle name="20% - Accent5 2 12 3" xfId="8476"/>
    <cellStyle name="20% - Accent5 2 12 4" xfId="8477"/>
    <cellStyle name="20% - Accent5 2 13" xfId="8478"/>
    <cellStyle name="20% - Accent5 2 13 2" xfId="8479"/>
    <cellStyle name="20% - Accent5 2 13 3" xfId="51628"/>
    <cellStyle name="20% - Accent5 2 14" xfId="8480"/>
    <cellStyle name="20% - Accent5 2 15" xfId="8481"/>
    <cellStyle name="20% - Accent5 2 16" xfId="60160"/>
    <cellStyle name="20% - Accent5 2 2" xfId="8482"/>
    <cellStyle name="20% - Accent5 2 2 10" xfId="8483"/>
    <cellStyle name="20% - Accent5 2 2 11" xfId="8484"/>
    <cellStyle name="20% - Accent5 2 2 12" xfId="60344"/>
    <cellStyle name="20% - Accent5 2 2 2" xfId="8485"/>
    <cellStyle name="20% - Accent5 2 2 2 10" xfId="8486"/>
    <cellStyle name="20% - Accent5 2 2 2 11" xfId="60712"/>
    <cellStyle name="20% - Accent5 2 2 2 2" xfId="8487"/>
    <cellStyle name="20% - Accent5 2 2 2 2 2" xfId="8488"/>
    <cellStyle name="20% - Accent5 2 2 2 2 2 2" xfId="8489"/>
    <cellStyle name="20% - Accent5 2 2 2 2 2 2 2" xfId="8490"/>
    <cellStyle name="20% - Accent5 2 2 2 2 2 2 2 2" xfId="8491"/>
    <cellStyle name="20% - Accent5 2 2 2 2 2 2 2 2 2" xfId="8492"/>
    <cellStyle name="20% - Accent5 2 2 2 2 2 2 2 2 3" xfId="51629"/>
    <cellStyle name="20% - Accent5 2 2 2 2 2 2 2 3" xfId="8493"/>
    <cellStyle name="20% - Accent5 2 2 2 2 2 2 2 4" xfId="8494"/>
    <cellStyle name="20% - Accent5 2 2 2 2 2 2 3" xfId="8495"/>
    <cellStyle name="20% - Accent5 2 2 2 2 2 2 3 2" xfId="8496"/>
    <cellStyle name="20% - Accent5 2 2 2 2 2 2 3 2 2" xfId="8497"/>
    <cellStyle name="20% - Accent5 2 2 2 2 2 2 3 2 3" xfId="51630"/>
    <cellStyle name="20% - Accent5 2 2 2 2 2 2 3 3" xfId="8498"/>
    <cellStyle name="20% - Accent5 2 2 2 2 2 2 3 4" xfId="8499"/>
    <cellStyle name="20% - Accent5 2 2 2 2 2 2 4" xfId="8500"/>
    <cellStyle name="20% - Accent5 2 2 2 2 2 2 4 2" xfId="8501"/>
    <cellStyle name="20% - Accent5 2 2 2 2 2 2 4 3" xfId="51631"/>
    <cellStyle name="20% - Accent5 2 2 2 2 2 2 5" xfId="8502"/>
    <cellStyle name="20% - Accent5 2 2 2 2 2 2 6" xfId="8503"/>
    <cellStyle name="20% - Accent5 2 2 2 2 2 3" xfId="8504"/>
    <cellStyle name="20% - Accent5 2 2 2 2 2 3 2" xfId="8505"/>
    <cellStyle name="20% - Accent5 2 2 2 2 2 3 2 2" xfId="8506"/>
    <cellStyle name="20% - Accent5 2 2 2 2 2 3 2 3" xfId="51632"/>
    <cellStyle name="20% - Accent5 2 2 2 2 2 3 3" xfId="8507"/>
    <cellStyle name="20% - Accent5 2 2 2 2 2 3 4" xfId="8508"/>
    <cellStyle name="20% - Accent5 2 2 2 2 2 4" xfId="8509"/>
    <cellStyle name="20% - Accent5 2 2 2 2 2 4 2" xfId="8510"/>
    <cellStyle name="20% - Accent5 2 2 2 2 2 4 2 2" xfId="8511"/>
    <cellStyle name="20% - Accent5 2 2 2 2 2 4 2 3" xfId="51633"/>
    <cellStyle name="20% - Accent5 2 2 2 2 2 4 3" xfId="8512"/>
    <cellStyle name="20% - Accent5 2 2 2 2 2 4 4" xfId="8513"/>
    <cellStyle name="20% - Accent5 2 2 2 2 2 5" xfId="8514"/>
    <cellStyle name="20% - Accent5 2 2 2 2 2 5 2" xfId="8515"/>
    <cellStyle name="20% - Accent5 2 2 2 2 2 5 3" xfId="51634"/>
    <cellStyle name="20% - Accent5 2 2 2 2 2 6" xfId="8516"/>
    <cellStyle name="20% - Accent5 2 2 2 2 2 7" xfId="8517"/>
    <cellStyle name="20% - Accent5 2 2 2 2 3" xfId="8518"/>
    <cellStyle name="20% - Accent5 2 2 2 2 3 2" xfId="8519"/>
    <cellStyle name="20% - Accent5 2 2 2 2 3 2 2" xfId="8520"/>
    <cellStyle name="20% - Accent5 2 2 2 2 3 2 2 2" xfId="8521"/>
    <cellStyle name="20% - Accent5 2 2 2 2 3 2 2 3" xfId="51635"/>
    <cellStyle name="20% - Accent5 2 2 2 2 3 2 3" xfId="8522"/>
    <cellStyle name="20% - Accent5 2 2 2 2 3 2 4" xfId="8523"/>
    <cellStyle name="20% - Accent5 2 2 2 2 3 3" xfId="8524"/>
    <cellStyle name="20% - Accent5 2 2 2 2 3 3 2" xfId="8525"/>
    <cellStyle name="20% - Accent5 2 2 2 2 3 3 2 2" xfId="8526"/>
    <cellStyle name="20% - Accent5 2 2 2 2 3 3 2 3" xfId="51636"/>
    <cellStyle name="20% - Accent5 2 2 2 2 3 3 3" xfId="8527"/>
    <cellStyle name="20% - Accent5 2 2 2 2 3 3 4" xfId="8528"/>
    <cellStyle name="20% - Accent5 2 2 2 2 3 4" xfId="8529"/>
    <cellStyle name="20% - Accent5 2 2 2 2 3 4 2" xfId="8530"/>
    <cellStyle name="20% - Accent5 2 2 2 2 3 4 3" xfId="51637"/>
    <cellStyle name="20% - Accent5 2 2 2 2 3 5" xfId="8531"/>
    <cellStyle name="20% - Accent5 2 2 2 2 3 6" xfId="8532"/>
    <cellStyle name="20% - Accent5 2 2 2 2 4" xfId="8533"/>
    <cellStyle name="20% - Accent5 2 2 2 2 4 2" xfId="8534"/>
    <cellStyle name="20% - Accent5 2 2 2 2 4 2 2" xfId="8535"/>
    <cellStyle name="20% - Accent5 2 2 2 2 4 2 3" xfId="51638"/>
    <cellStyle name="20% - Accent5 2 2 2 2 4 3" xfId="8536"/>
    <cellStyle name="20% - Accent5 2 2 2 2 4 4" xfId="8537"/>
    <cellStyle name="20% - Accent5 2 2 2 2 5" xfId="8538"/>
    <cellStyle name="20% - Accent5 2 2 2 2 5 2" xfId="8539"/>
    <cellStyle name="20% - Accent5 2 2 2 2 5 2 2" xfId="8540"/>
    <cellStyle name="20% - Accent5 2 2 2 2 5 2 3" xfId="51639"/>
    <cellStyle name="20% - Accent5 2 2 2 2 5 3" xfId="8541"/>
    <cellStyle name="20% - Accent5 2 2 2 2 5 4" xfId="8542"/>
    <cellStyle name="20% - Accent5 2 2 2 2 6" xfId="8543"/>
    <cellStyle name="20% - Accent5 2 2 2 2 6 2" xfId="8544"/>
    <cellStyle name="20% - Accent5 2 2 2 2 6 3" xfId="51640"/>
    <cellStyle name="20% - Accent5 2 2 2 2 7" xfId="8545"/>
    <cellStyle name="20% - Accent5 2 2 2 2 8" xfId="8546"/>
    <cellStyle name="20% - Accent5 2 2 2 3" xfId="8547"/>
    <cellStyle name="20% - Accent5 2 2 2 3 2" xfId="8548"/>
    <cellStyle name="20% - Accent5 2 2 2 3 2 2" xfId="8549"/>
    <cellStyle name="20% - Accent5 2 2 2 3 2 2 2" xfId="8550"/>
    <cellStyle name="20% - Accent5 2 2 2 3 2 2 2 2" xfId="8551"/>
    <cellStyle name="20% - Accent5 2 2 2 3 2 2 2 3" xfId="51641"/>
    <cellStyle name="20% - Accent5 2 2 2 3 2 2 3" xfId="8552"/>
    <cellStyle name="20% - Accent5 2 2 2 3 2 2 4" xfId="8553"/>
    <cellStyle name="20% - Accent5 2 2 2 3 2 3" xfId="8554"/>
    <cellStyle name="20% - Accent5 2 2 2 3 2 3 2" xfId="8555"/>
    <cellStyle name="20% - Accent5 2 2 2 3 2 3 2 2" xfId="8556"/>
    <cellStyle name="20% - Accent5 2 2 2 3 2 3 2 3" xfId="51642"/>
    <cellStyle name="20% - Accent5 2 2 2 3 2 3 3" xfId="8557"/>
    <cellStyle name="20% - Accent5 2 2 2 3 2 3 4" xfId="8558"/>
    <cellStyle name="20% - Accent5 2 2 2 3 2 4" xfId="8559"/>
    <cellStyle name="20% - Accent5 2 2 2 3 2 4 2" xfId="8560"/>
    <cellStyle name="20% - Accent5 2 2 2 3 2 4 3" xfId="51643"/>
    <cellStyle name="20% - Accent5 2 2 2 3 2 5" xfId="8561"/>
    <cellStyle name="20% - Accent5 2 2 2 3 2 6" xfId="8562"/>
    <cellStyle name="20% - Accent5 2 2 2 3 3" xfId="8563"/>
    <cellStyle name="20% - Accent5 2 2 2 3 3 2" xfId="8564"/>
    <cellStyle name="20% - Accent5 2 2 2 3 3 2 2" xfId="8565"/>
    <cellStyle name="20% - Accent5 2 2 2 3 3 2 3" xfId="51644"/>
    <cellStyle name="20% - Accent5 2 2 2 3 3 3" xfId="8566"/>
    <cellStyle name="20% - Accent5 2 2 2 3 3 4" xfId="8567"/>
    <cellStyle name="20% - Accent5 2 2 2 3 4" xfId="8568"/>
    <cellStyle name="20% - Accent5 2 2 2 3 4 2" xfId="8569"/>
    <cellStyle name="20% - Accent5 2 2 2 3 4 2 2" xfId="8570"/>
    <cellStyle name="20% - Accent5 2 2 2 3 4 2 3" xfId="51645"/>
    <cellStyle name="20% - Accent5 2 2 2 3 4 3" xfId="8571"/>
    <cellStyle name="20% - Accent5 2 2 2 3 4 4" xfId="8572"/>
    <cellStyle name="20% - Accent5 2 2 2 3 5" xfId="8573"/>
    <cellStyle name="20% - Accent5 2 2 2 3 5 2" xfId="8574"/>
    <cellStyle name="20% - Accent5 2 2 2 3 5 3" xfId="51646"/>
    <cellStyle name="20% - Accent5 2 2 2 3 6" xfId="8575"/>
    <cellStyle name="20% - Accent5 2 2 2 3 7" xfId="8576"/>
    <cellStyle name="20% - Accent5 2 2 2 4" xfId="8577"/>
    <cellStyle name="20% - Accent5 2 2 2 4 2" xfId="8578"/>
    <cellStyle name="20% - Accent5 2 2 2 4 2 2" xfId="8579"/>
    <cellStyle name="20% - Accent5 2 2 2 4 2 2 2" xfId="8580"/>
    <cellStyle name="20% - Accent5 2 2 2 4 2 2 3" xfId="51647"/>
    <cellStyle name="20% - Accent5 2 2 2 4 2 3" xfId="8581"/>
    <cellStyle name="20% - Accent5 2 2 2 4 2 4" xfId="8582"/>
    <cellStyle name="20% - Accent5 2 2 2 4 3" xfId="8583"/>
    <cellStyle name="20% - Accent5 2 2 2 4 3 2" xfId="8584"/>
    <cellStyle name="20% - Accent5 2 2 2 4 3 2 2" xfId="8585"/>
    <cellStyle name="20% - Accent5 2 2 2 4 3 2 3" xfId="51648"/>
    <cellStyle name="20% - Accent5 2 2 2 4 3 3" xfId="8586"/>
    <cellStyle name="20% - Accent5 2 2 2 4 3 4" xfId="8587"/>
    <cellStyle name="20% - Accent5 2 2 2 4 4" xfId="8588"/>
    <cellStyle name="20% - Accent5 2 2 2 4 4 2" xfId="8589"/>
    <cellStyle name="20% - Accent5 2 2 2 4 4 3" xfId="51649"/>
    <cellStyle name="20% - Accent5 2 2 2 4 5" xfId="8590"/>
    <cellStyle name="20% - Accent5 2 2 2 4 6" xfId="8591"/>
    <cellStyle name="20% - Accent5 2 2 2 5" xfId="8592"/>
    <cellStyle name="20% - Accent5 2 2 2 5 2" xfId="8593"/>
    <cellStyle name="20% - Accent5 2 2 2 5 2 2" xfId="8594"/>
    <cellStyle name="20% - Accent5 2 2 2 5 2 2 2" xfId="8595"/>
    <cellStyle name="20% - Accent5 2 2 2 5 2 2 3" xfId="51650"/>
    <cellStyle name="20% - Accent5 2 2 2 5 2 3" xfId="8596"/>
    <cellStyle name="20% - Accent5 2 2 2 5 2 4" xfId="8597"/>
    <cellStyle name="20% - Accent5 2 2 2 5 3" xfId="8598"/>
    <cellStyle name="20% - Accent5 2 2 2 5 3 2" xfId="8599"/>
    <cellStyle name="20% - Accent5 2 2 2 5 3 3" xfId="51651"/>
    <cellStyle name="20% - Accent5 2 2 2 5 4" xfId="8600"/>
    <cellStyle name="20% - Accent5 2 2 2 5 5" xfId="8601"/>
    <cellStyle name="20% - Accent5 2 2 2 6" xfId="8602"/>
    <cellStyle name="20% - Accent5 2 2 2 6 2" xfId="8603"/>
    <cellStyle name="20% - Accent5 2 2 2 6 2 2" xfId="8604"/>
    <cellStyle name="20% - Accent5 2 2 2 6 2 3" xfId="51652"/>
    <cellStyle name="20% - Accent5 2 2 2 6 3" xfId="8605"/>
    <cellStyle name="20% - Accent5 2 2 2 6 4" xfId="8606"/>
    <cellStyle name="20% - Accent5 2 2 2 7" xfId="8607"/>
    <cellStyle name="20% - Accent5 2 2 2 7 2" xfId="8608"/>
    <cellStyle name="20% - Accent5 2 2 2 7 2 2" xfId="8609"/>
    <cellStyle name="20% - Accent5 2 2 2 7 2 3" xfId="51653"/>
    <cellStyle name="20% - Accent5 2 2 2 7 3" xfId="8610"/>
    <cellStyle name="20% - Accent5 2 2 2 7 4" xfId="8611"/>
    <cellStyle name="20% - Accent5 2 2 2 8" xfId="8612"/>
    <cellStyle name="20% - Accent5 2 2 2 8 2" xfId="8613"/>
    <cellStyle name="20% - Accent5 2 2 2 8 3" xfId="51654"/>
    <cellStyle name="20% - Accent5 2 2 2 9" xfId="8614"/>
    <cellStyle name="20% - Accent5 2 2 3" xfId="8615"/>
    <cellStyle name="20% - Accent5 2 2 3 2" xfId="8616"/>
    <cellStyle name="20% - Accent5 2 2 3 2 2" xfId="8617"/>
    <cellStyle name="20% - Accent5 2 2 3 2 2 2" xfId="8618"/>
    <cellStyle name="20% - Accent5 2 2 3 2 2 2 2" xfId="8619"/>
    <cellStyle name="20% - Accent5 2 2 3 2 2 2 2 2" xfId="8620"/>
    <cellStyle name="20% - Accent5 2 2 3 2 2 2 2 3" xfId="51655"/>
    <cellStyle name="20% - Accent5 2 2 3 2 2 2 3" xfId="8621"/>
    <cellStyle name="20% - Accent5 2 2 3 2 2 2 4" xfId="8622"/>
    <cellStyle name="20% - Accent5 2 2 3 2 2 3" xfId="8623"/>
    <cellStyle name="20% - Accent5 2 2 3 2 2 3 2" xfId="8624"/>
    <cellStyle name="20% - Accent5 2 2 3 2 2 3 2 2" xfId="8625"/>
    <cellStyle name="20% - Accent5 2 2 3 2 2 3 2 3" xfId="51656"/>
    <cellStyle name="20% - Accent5 2 2 3 2 2 3 3" xfId="8626"/>
    <cellStyle name="20% - Accent5 2 2 3 2 2 3 4" xfId="8627"/>
    <cellStyle name="20% - Accent5 2 2 3 2 2 4" xfId="8628"/>
    <cellStyle name="20% - Accent5 2 2 3 2 2 4 2" xfId="8629"/>
    <cellStyle name="20% - Accent5 2 2 3 2 2 4 3" xfId="51657"/>
    <cellStyle name="20% - Accent5 2 2 3 2 2 5" xfId="8630"/>
    <cellStyle name="20% - Accent5 2 2 3 2 2 6" xfId="8631"/>
    <cellStyle name="20% - Accent5 2 2 3 2 3" xfId="8632"/>
    <cellStyle name="20% - Accent5 2 2 3 2 3 2" xfId="8633"/>
    <cellStyle name="20% - Accent5 2 2 3 2 3 2 2" xfId="8634"/>
    <cellStyle name="20% - Accent5 2 2 3 2 3 2 3" xfId="51658"/>
    <cellStyle name="20% - Accent5 2 2 3 2 3 3" xfId="8635"/>
    <cellStyle name="20% - Accent5 2 2 3 2 3 4" xfId="8636"/>
    <cellStyle name="20% - Accent5 2 2 3 2 4" xfId="8637"/>
    <cellStyle name="20% - Accent5 2 2 3 2 4 2" xfId="8638"/>
    <cellStyle name="20% - Accent5 2 2 3 2 4 2 2" xfId="8639"/>
    <cellStyle name="20% - Accent5 2 2 3 2 4 2 3" xfId="51659"/>
    <cellStyle name="20% - Accent5 2 2 3 2 4 3" xfId="8640"/>
    <cellStyle name="20% - Accent5 2 2 3 2 4 4" xfId="8641"/>
    <cellStyle name="20% - Accent5 2 2 3 2 5" xfId="8642"/>
    <cellStyle name="20% - Accent5 2 2 3 2 5 2" xfId="8643"/>
    <cellStyle name="20% - Accent5 2 2 3 2 5 3" xfId="51660"/>
    <cellStyle name="20% - Accent5 2 2 3 2 6" xfId="8644"/>
    <cellStyle name="20% - Accent5 2 2 3 2 7" xfId="8645"/>
    <cellStyle name="20% - Accent5 2 2 3 3" xfId="8646"/>
    <cellStyle name="20% - Accent5 2 2 3 3 2" xfId="8647"/>
    <cellStyle name="20% - Accent5 2 2 3 3 2 2" xfId="8648"/>
    <cellStyle name="20% - Accent5 2 2 3 3 2 2 2" xfId="8649"/>
    <cellStyle name="20% - Accent5 2 2 3 3 2 2 3" xfId="51661"/>
    <cellStyle name="20% - Accent5 2 2 3 3 2 3" xfId="8650"/>
    <cellStyle name="20% - Accent5 2 2 3 3 2 4" xfId="8651"/>
    <cellStyle name="20% - Accent5 2 2 3 3 3" xfId="8652"/>
    <cellStyle name="20% - Accent5 2 2 3 3 3 2" xfId="8653"/>
    <cellStyle name="20% - Accent5 2 2 3 3 3 2 2" xfId="8654"/>
    <cellStyle name="20% - Accent5 2 2 3 3 3 2 3" xfId="51662"/>
    <cellStyle name="20% - Accent5 2 2 3 3 3 3" xfId="8655"/>
    <cellStyle name="20% - Accent5 2 2 3 3 3 4" xfId="8656"/>
    <cellStyle name="20% - Accent5 2 2 3 3 4" xfId="8657"/>
    <cellStyle name="20% - Accent5 2 2 3 3 4 2" xfId="8658"/>
    <cellStyle name="20% - Accent5 2 2 3 3 4 3" xfId="51663"/>
    <cellStyle name="20% - Accent5 2 2 3 3 5" xfId="8659"/>
    <cellStyle name="20% - Accent5 2 2 3 3 6" xfId="8660"/>
    <cellStyle name="20% - Accent5 2 2 3 4" xfId="8661"/>
    <cellStyle name="20% - Accent5 2 2 3 4 2" xfId="8662"/>
    <cellStyle name="20% - Accent5 2 2 3 4 2 2" xfId="8663"/>
    <cellStyle name="20% - Accent5 2 2 3 4 2 2 2" xfId="8664"/>
    <cellStyle name="20% - Accent5 2 2 3 4 2 2 3" xfId="51664"/>
    <cellStyle name="20% - Accent5 2 2 3 4 2 3" xfId="8665"/>
    <cellStyle name="20% - Accent5 2 2 3 4 2 4" xfId="8666"/>
    <cellStyle name="20% - Accent5 2 2 3 4 3" xfId="8667"/>
    <cellStyle name="20% - Accent5 2 2 3 4 3 2" xfId="8668"/>
    <cellStyle name="20% - Accent5 2 2 3 4 3 3" xfId="51665"/>
    <cellStyle name="20% - Accent5 2 2 3 4 4" xfId="8669"/>
    <cellStyle name="20% - Accent5 2 2 3 4 5" xfId="8670"/>
    <cellStyle name="20% - Accent5 2 2 3 5" xfId="8671"/>
    <cellStyle name="20% - Accent5 2 2 3 5 2" xfId="8672"/>
    <cellStyle name="20% - Accent5 2 2 3 5 2 2" xfId="8673"/>
    <cellStyle name="20% - Accent5 2 2 3 5 2 3" xfId="51666"/>
    <cellStyle name="20% - Accent5 2 2 3 5 3" xfId="8674"/>
    <cellStyle name="20% - Accent5 2 2 3 5 4" xfId="8675"/>
    <cellStyle name="20% - Accent5 2 2 3 6" xfId="8676"/>
    <cellStyle name="20% - Accent5 2 2 3 6 2" xfId="8677"/>
    <cellStyle name="20% - Accent5 2 2 3 6 2 2" xfId="8678"/>
    <cellStyle name="20% - Accent5 2 2 3 6 2 3" xfId="51667"/>
    <cellStyle name="20% - Accent5 2 2 3 6 3" xfId="8679"/>
    <cellStyle name="20% - Accent5 2 2 3 6 4" xfId="8680"/>
    <cellStyle name="20% - Accent5 2 2 3 7" xfId="8681"/>
    <cellStyle name="20% - Accent5 2 2 3 7 2" xfId="8682"/>
    <cellStyle name="20% - Accent5 2 2 3 7 3" xfId="51668"/>
    <cellStyle name="20% - Accent5 2 2 3 8" xfId="8683"/>
    <cellStyle name="20% - Accent5 2 2 3 9" xfId="8684"/>
    <cellStyle name="20% - Accent5 2 2 4" xfId="8685"/>
    <cellStyle name="20% - Accent5 2 2 4 2" xfId="8686"/>
    <cellStyle name="20% - Accent5 2 2 4 2 2" xfId="8687"/>
    <cellStyle name="20% - Accent5 2 2 4 2 2 2" xfId="8688"/>
    <cellStyle name="20% - Accent5 2 2 4 2 2 2 2" xfId="8689"/>
    <cellStyle name="20% - Accent5 2 2 4 2 2 2 3" xfId="51669"/>
    <cellStyle name="20% - Accent5 2 2 4 2 2 3" xfId="8690"/>
    <cellStyle name="20% - Accent5 2 2 4 2 2 4" xfId="8691"/>
    <cellStyle name="20% - Accent5 2 2 4 2 3" xfId="8692"/>
    <cellStyle name="20% - Accent5 2 2 4 2 3 2" xfId="8693"/>
    <cellStyle name="20% - Accent5 2 2 4 2 3 2 2" xfId="8694"/>
    <cellStyle name="20% - Accent5 2 2 4 2 3 2 3" xfId="51670"/>
    <cellStyle name="20% - Accent5 2 2 4 2 3 3" xfId="8695"/>
    <cellStyle name="20% - Accent5 2 2 4 2 3 4" xfId="8696"/>
    <cellStyle name="20% - Accent5 2 2 4 2 4" xfId="8697"/>
    <cellStyle name="20% - Accent5 2 2 4 2 4 2" xfId="8698"/>
    <cellStyle name="20% - Accent5 2 2 4 2 4 3" xfId="51671"/>
    <cellStyle name="20% - Accent5 2 2 4 2 5" xfId="8699"/>
    <cellStyle name="20% - Accent5 2 2 4 2 6" xfId="8700"/>
    <cellStyle name="20% - Accent5 2 2 4 3" xfId="8701"/>
    <cellStyle name="20% - Accent5 2 2 4 3 2" xfId="8702"/>
    <cellStyle name="20% - Accent5 2 2 4 3 2 2" xfId="8703"/>
    <cellStyle name="20% - Accent5 2 2 4 3 2 3" xfId="51672"/>
    <cellStyle name="20% - Accent5 2 2 4 3 3" xfId="8704"/>
    <cellStyle name="20% - Accent5 2 2 4 3 4" xfId="8705"/>
    <cellStyle name="20% - Accent5 2 2 4 4" xfId="8706"/>
    <cellStyle name="20% - Accent5 2 2 4 4 2" xfId="8707"/>
    <cellStyle name="20% - Accent5 2 2 4 4 2 2" xfId="8708"/>
    <cellStyle name="20% - Accent5 2 2 4 4 2 3" xfId="51673"/>
    <cellStyle name="20% - Accent5 2 2 4 4 3" xfId="8709"/>
    <cellStyle name="20% - Accent5 2 2 4 4 4" xfId="8710"/>
    <cellStyle name="20% - Accent5 2 2 4 5" xfId="8711"/>
    <cellStyle name="20% - Accent5 2 2 4 5 2" xfId="8712"/>
    <cellStyle name="20% - Accent5 2 2 4 5 3" xfId="51674"/>
    <cellStyle name="20% - Accent5 2 2 4 6" xfId="8713"/>
    <cellStyle name="20% - Accent5 2 2 4 7" xfId="8714"/>
    <cellStyle name="20% - Accent5 2 2 5" xfId="8715"/>
    <cellStyle name="20% - Accent5 2 2 5 2" xfId="8716"/>
    <cellStyle name="20% - Accent5 2 2 5 2 2" xfId="8717"/>
    <cellStyle name="20% - Accent5 2 2 5 2 2 2" xfId="8718"/>
    <cellStyle name="20% - Accent5 2 2 5 2 2 3" xfId="51675"/>
    <cellStyle name="20% - Accent5 2 2 5 2 3" xfId="8719"/>
    <cellStyle name="20% - Accent5 2 2 5 2 4" xfId="8720"/>
    <cellStyle name="20% - Accent5 2 2 5 3" xfId="8721"/>
    <cellStyle name="20% - Accent5 2 2 5 3 2" xfId="8722"/>
    <cellStyle name="20% - Accent5 2 2 5 3 2 2" xfId="8723"/>
    <cellStyle name="20% - Accent5 2 2 5 3 2 3" xfId="51676"/>
    <cellStyle name="20% - Accent5 2 2 5 3 3" xfId="8724"/>
    <cellStyle name="20% - Accent5 2 2 5 3 4" xfId="8725"/>
    <cellStyle name="20% - Accent5 2 2 5 4" xfId="8726"/>
    <cellStyle name="20% - Accent5 2 2 5 4 2" xfId="8727"/>
    <cellStyle name="20% - Accent5 2 2 5 4 3" xfId="51677"/>
    <cellStyle name="20% - Accent5 2 2 5 5" xfId="8728"/>
    <cellStyle name="20% - Accent5 2 2 5 6" xfId="8729"/>
    <cellStyle name="20% - Accent5 2 2 6" xfId="8730"/>
    <cellStyle name="20% - Accent5 2 2 6 2" xfId="8731"/>
    <cellStyle name="20% - Accent5 2 2 6 2 2" xfId="8732"/>
    <cellStyle name="20% - Accent5 2 2 6 2 2 2" xfId="8733"/>
    <cellStyle name="20% - Accent5 2 2 6 2 2 3" xfId="51678"/>
    <cellStyle name="20% - Accent5 2 2 6 2 3" xfId="8734"/>
    <cellStyle name="20% - Accent5 2 2 6 2 4" xfId="8735"/>
    <cellStyle name="20% - Accent5 2 2 6 3" xfId="8736"/>
    <cellStyle name="20% - Accent5 2 2 6 3 2" xfId="8737"/>
    <cellStyle name="20% - Accent5 2 2 6 3 3" xfId="51679"/>
    <cellStyle name="20% - Accent5 2 2 6 4" xfId="8738"/>
    <cellStyle name="20% - Accent5 2 2 6 5" xfId="8739"/>
    <cellStyle name="20% - Accent5 2 2 7" xfId="8740"/>
    <cellStyle name="20% - Accent5 2 2 7 2" xfId="8741"/>
    <cellStyle name="20% - Accent5 2 2 7 2 2" xfId="8742"/>
    <cellStyle name="20% - Accent5 2 2 7 2 3" xfId="51680"/>
    <cellStyle name="20% - Accent5 2 2 7 3" xfId="8743"/>
    <cellStyle name="20% - Accent5 2 2 7 4" xfId="8744"/>
    <cellStyle name="20% - Accent5 2 2 8" xfId="8745"/>
    <cellStyle name="20% - Accent5 2 2 8 2" xfId="8746"/>
    <cellStyle name="20% - Accent5 2 2 8 2 2" xfId="8747"/>
    <cellStyle name="20% - Accent5 2 2 8 2 3" xfId="51681"/>
    <cellStyle name="20% - Accent5 2 2 8 3" xfId="8748"/>
    <cellStyle name="20% - Accent5 2 2 8 4" xfId="8749"/>
    <cellStyle name="20% - Accent5 2 2 9" xfId="8750"/>
    <cellStyle name="20% - Accent5 2 2 9 2" xfId="8751"/>
    <cellStyle name="20% - Accent5 2 2 9 3" xfId="51682"/>
    <cellStyle name="20% - Accent5 2 3" xfId="8752"/>
    <cellStyle name="20% - Accent5 2 3 10" xfId="8753"/>
    <cellStyle name="20% - Accent5 2 3 11" xfId="8754"/>
    <cellStyle name="20% - Accent5 2 3 12" xfId="60529"/>
    <cellStyle name="20% - Accent5 2 3 2" xfId="8755"/>
    <cellStyle name="20% - Accent5 2 3 2 10" xfId="8756"/>
    <cellStyle name="20% - Accent5 2 3 2 2" xfId="8757"/>
    <cellStyle name="20% - Accent5 2 3 2 2 2" xfId="8758"/>
    <cellStyle name="20% - Accent5 2 3 2 2 2 2" xfId="8759"/>
    <cellStyle name="20% - Accent5 2 3 2 2 2 2 2" xfId="8760"/>
    <cellStyle name="20% - Accent5 2 3 2 2 2 2 2 2" xfId="8761"/>
    <cellStyle name="20% - Accent5 2 3 2 2 2 2 2 2 2" xfId="8762"/>
    <cellStyle name="20% - Accent5 2 3 2 2 2 2 2 2 3" xfId="51683"/>
    <cellStyle name="20% - Accent5 2 3 2 2 2 2 2 3" xfId="8763"/>
    <cellStyle name="20% - Accent5 2 3 2 2 2 2 2 4" xfId="8764"/>
    <cellStyle name="20% - Accent5 2 3 2 2 2 2 3" xfId="8765"/>
    <cellStyle name="20% - Accent5 2 3 2 2 2 2 3 2" xfId="8766"/>
    <cellStyle name="20% - Accent5 2 3 2 2 2 2 3 2 2" xfId="8767"/>
    <cellStyle name="20% - Accent5 2 3 2 2 2 2 3 2 3" xfId="51684"/>
    <cellStyle name="20% - Accent5 2 3 2 2 2 2 3 3" xfId="8768"/>
    <cellStyle name="20% - Accent5 2 3 2 2 2 2 3 4" xfId="8769"/>
    <cellStyle name="20% - Accent5 2 3 2 2 2 2 4" xfId="8770"/>
    <cellStyle name="20% - Accent5 2 3 2 2 2 2 4 2" xfId="8771"/>
    <cellStyle name="20% - Accent5 2 3 2 2 2 2 4 3" xfId="51685"/>
    <cellStyle name="20% - Accent5 2 3 2 2 2 2 5" xfId="8772"/>
    <cellStyle name="20% - Accent5 2 3 2 2 2 2 6" xfId="8773"/>
    <cellStyle name="20% - Accent5 2 3 2 2 2 3" xfId="8774"/>
    <cellStyle name="20% - Accent5 2 3 2 2 2 3 2" xfId="8775"/>
    <cellStyle name="20% - Accent5 2 3 2 2 2 3 2 2" xfId="8776"/>
    <cellStyle name="20% - Accent5 2 3 2 2 2 3 2 3" xfId="51686"/>
    <cellStyle name="20% - Accent5 2 3 2 2 2 3 3" xfId="8777"/>
    <cellStyle name="20% - Accent5 2 3 2 2 2 3 4" xfId="8778"/>
    <cellStyle name="20% - Accent5 2 3 2 2 2 4" xfId="8779"/>
    <cellStyle name="20% - Accent5 2 3 2 2 2 4 2" xfId="8780"/>
    <cellStyle name="20% - Accent5 2 3 2 2 2 4 2 2" xfId="8781"/>
    <cellStyle name="20% - Accent5 2 3 2 2 2 4 2 3" xfId="51687"/>
    <cellStyle name="20% - Accent5 2 3 2 2 2 4 3" xfId="8782"/>
    <cellStyle name="20% - Accent5 2 3 2 2 2 4 4" xfId="8783"/>
    <cellStyle name="20% - Accent5 2 3 2 2 2 5" xfId="8784"/>
    <cellStyle name="20% - Accent5 2 3 2 2 2 5 2" xfId="8785"/>
    <cellStyle name="20% - Accent5 2 3 2 2 2 5 3" xfId="51688"/>
    <cellStyle name="20% - Accent5 2 3 2 2 2 6" xfId="8786"/>
    <cellStyle name="20% - Accent5 2 3 2 2 2 7" xfId="8787"/>
    <cellStyle name="20% - Accent5 2 3 2 2 3" xfId="8788"/>
    <cellStyle name="20% - Accent5 2 3 2 2 3 2" xfId="8789"/>
    <cellStyle name="20% - Accent5 2 3 2 2 3 2 2" xfId="8790"/>
    <cellStyle name="20% - Accent5 2 3 2 2 3 2 2 2" xfId="8791"/>
    <cellStyle name="20% - Accent5 2 3 2 2 3 2 2 3" xfId="51689"/>
    <cellStyle name="20% - Accent5 2 3 2 2 3 2 3" xfId="8792"/>
    <cellStyle name="20% - Accent5 2 3 2 2 3 2 4" xfId="8793"/>
    <cellStyle name="20% - Accent5 2 3 2 2 3 3" xfId="8794"/>
    <cellStyle name="20% - Accent5 2 3 2 2 3 3 2" xfId="8795"/>
    <cellStyle name="20% - Accent5 2 3 2 2 3 3 2 2" xfId="8796"/>
    <cellStyle name="20% - Accent5 2 3 2 2 3 3 2 3" xfId="51690"/>
    <cellStyle name="20% - Accent5 2 3 2 2 3 3 3" xfId="8797"/>
    <cellStyle name="20% - Accent5 2 3 2 2 3 3 4" xfId="8798"/>
    <cellStyle name="20% - Accent5 2 3 2 2 3 4" xfId="8799"/>
    <cellStyle name="20% - Accent5 2 3 2 2 3 4 2" xfId="8800"/>
    <cellStyle name="20% - Accent5 2 3 2 2 3 4 3" xfId="51691"/>
    <cellStyle name="20% - Accent5 2 3 2 2 3 5" xfId="8801"/>
    <cellStyle name="20% - Accent5 2 3 2 2 3 6" xfId="8802"/>
    <cellStyle name="20% - Accent5 2 3 2 2 4" xfId="8803"/>
    <cellStyle name="20% - Accent5 2 3 2 2 4 2" xfId="8804"/>
    <cellStyle name="20% - Accent5 2 3 2 2 4 2 2" xfId="8805"/>
    <cellStyle name="20% - Accent5 2 3 2 2 4 2 3" xfId="51692"/>
    <cellStyle name="20% - Accent5 2 3 2 2 4 3" xfId="8806"/>
    <cellStyle name="20% - Accent5 2 3 2 2 4 4" xfId="8807"/>
    <cellStyle name="20% - Accent5 2 3 2 2 5" xfId="8808"/>
    <cellStyle name="20% - Accent5 2 3 2 2 5 2" xfId="8809"/>
    <cellStyle name="20% - Accent5 2 3 2 2 5 2 2" xfId="8810"/>
    <cellStyle name="20% - Accent5 2 3 2 2 5 2 3" xfId="51693"/>
    <cellStyle name="20% - Accent5 2 3 2 2 5 3" xfId="8811"/>
    <cellStyle name="20% - Accent5 2 3 2 2 5 4" xfId="8812"/>
    <cellStyle name="20% - Accent5 2 3 2 2 6" xfId="8813"/>
    <cellStyle name="20% - Accent5 2 3 2 2 6 2" xfId="8814"/>
    <cellStyle name="20% - Accent5 2 3 2 2 6 3" xfId="51694"/>
    <cellStyle name="20% - Accent5 2 3 2 2 7" xfId="8815"/>
    <cellStyle name="20% - Accent5 2 3 2 2 8" xfId="8816"/>
    <cellStyle name="20% - Accent5 2 3 2 3" xfId="8817"/>
    <cellStyle name="20% - Accent5 2 3 2 3 2" xfId="8818"/>
    <cellStyle name="20% - Accent5 2 3 2 3 2 2" xfId="8819"/>
    <cellStyle name="20% - Accent5 2 3 2 3 2 2 2" xfId="8820"/>
    <cellStyle name="20% - Accent5 2 3 2 3 2 2 2 2" xfId="8821"/>
    <cellStyle name="20% - Accent5 2 3 2 3 2 2 2 3" xfId="51695"/>
    <cellStyle name="20% - Accent5 2 3 2 3 2 2 3" xfId="8822"/>
    <cellStyle name="20% - Accent5 2 3 2 3 2 2 4" xfId="8823"/>
    <cellStyle name="20% - Accent5 2 3 2 3 2 3" xfId="8824"/>
    <cellStyle name="20% - Accent5 2 3 2 3 2 3 2" xfId="8825"/>
    <cellStyle name="20% - Accent5 2 3 2 3 2 3 2 2" xfId="8826"/>
    <cellStyle name="20% - Accent5 2 3 2 3 2 3 2 3" xfId="51696"/>
    <cellStyle name="20% - Accent5 2 3 2 3 2 3 3" xfId="8827"/>
    <cellStyle name="20% - Accent5 2 3 2 3 2 3 4" xfId="8828"/>
    <cellStyle name="20% - Accent5 2 3 2 3 2 4" xfId="8829"/>
    <cellStyle name="20% - Accent5 2 3 2 3 2 4 2" xfId="8830"/>
    <cellStyle name="20% - Accent5 2 3 2 3 2 4 3" xfId="51697"/>
    <cellStyle name="20% - Accent5 2 3 2 3 2 5" xfId="8831"/>
    <cellStyle name="20% - Accent5 2 3 2 3 2 6" xfId="8832"/>
    <cellStyle name="20% - Accent5 2 3 2 3 3" xfId="8833"/>
    <cellStyle name="20% - Accent5 2 3 2 3 3 2" xfId="8834"/>
    <cellStyle name="20% - Accent5 2 3 2 3 3 2 2" xfId="8835"/>
    <cellStyle name="20% - Accent5 2 3 2 3 3 2 3" xfId="51698"/>
    <cellStyle name="20% - Accent5 2 3 2 3 3 3" xfId="8836"/>
    <cellStyle name="20% - Accent5 2 3 2 3 3 4" xfId="8837"/>
    <cellStyle name="20% - Accent5 2 3 2 3 4" xfId="8838"/>
    <cellStyle name="20% - Accent5 2 3 2 3 4 2" xfId="8839"/>
    <cellStyle name="20% - Accent5 2 3 2 3 4 2 2" xfId="8840"/>
    <cellStyle name="20% - Accent5 2 3 2 3 4 2 3" xfId="51699"/>
    <cellStyle name="20% - Accent5 2 3 2 3 4 3" xfId="8841"/>
    <cellStyle name="20% - Accent5 2 3 2 3 4 4" xfId="8842"/>
    <cellStyle name="20% - Accent5 2 3 2 3 5" xfId="8843"/>
    <cellStyle name="20% - Accent5 2 3 2 3 5 2" xfId="8844"/>
    <cellStyle name="20% - Accent5 2 3 2 3 5 3" xfId="51700"/>
    <cellStyle name="20% - Accent5 2 3 2 3 6" xfId="8845"/>
    <cellStyle name="20% - Accent5 2 3 2 3 7" xfId="8846"/>
    <cellStyle name="20% - Accent5 2 3 2 4" xfId="8847"/>
    <cellStyle name="20% - Accent5 2 3 2 4 2" xfId="8848"/>
    <cellStyle name="20% - Accent5 2 3 2 4 2 2" xfId="8849"/>
    <cellStyle name="20% - Accent5 2 3 2 4 2 2 2" xfId="8850"/>
    <cellStyle name="20% - Accent5 2 3 2 4 2 2 3" xfId="51701"/>
    <cellStyle name="20% - Accent5 2 3 2 4 2 3" xfId="8851"/>
    <cellStyle name="20% - Accent5 2 3 2 4 2 4" xfId="8852"/>
    <cellStyle name="20% - Accent5 2 3 2 4 3" xfId="8853"/>
    <cellStyle name="20% - Accent5 2 3 2 4 3 2" xfId="8854"/>
    <cellStyle name="20% - Accent5 2 3 2 4 3 2 2" xfId="8855"/>
    <cellStyle name="20% - Accent5 2 3 2 4 3 2 3" xfId="51702"/>
    <cellStyle name="20% - Accent5 2 3 2 4 3 3" xfId="8856"/>
    <cellStyle name="20% - Accent5 2 3 2 4 3 4" xfId="8857"/>
    <cellStyle name="20% - Accent5 2 3 2 4 4" xfId="8858"/>
    <cellStyle name="20% - Accent5 2 3 2 4 4 2" xfId="8859"/>
    <cellStyle name="20% - Accent5 2 3 2 4 4 3" xfId="51703"/>
    <cellStyle name="20% - Accent5 2 3 2 4 5" xfId="8860"/>
    <cellStyle name="20% - Accent5 2 3 2 4 6" xfId="8861"/>
    <cellStyle name="20% - Accent5 2 3 2 5" xfId="8862"/>
    <cellStyle name="20% - Accent5 2 3 2 5 2" xfId="8863"/>
    <cellStyle name="20% - Accent5 2 3 2 5 2 2" xfId="8864"/>
    <cellStyle name="20% - Accent5 2 3 2 5 2 2 2" xfId="8865"/>
    <cellStyle name="20% - Accent5 2 3 2 5 2 2 3" xfId="51704"/>
    <cellStyle name="20% - Accent5 2 3 2 5 2 3" xfId="8866"/>
    <cellStyle name="20% - Accent5 2 3 2 5 2 4" xfId="8867"/>
    <cellStyle name="20% - Accent5 2 3 2 5 3" xfId="8868"/>
    <cellStyle name="20% - Accent5 2 3 2 5 3 2" xfId="8869"/>
    <cellStyle name="20% - Accent5 2 3 2 5 3 3" xfId="51705"/>
    <cellStyle name="20% - Accent5 2 3 2 5 4" xfId="8870"/>
    <cellStyle name="20% - Accent5 2 3 2 5 5" xfId="8871"/>
    <cellStyle name="20% - Accent5 2 3 2 6" xfId="8872"/>
    <cellStyle name="20% - Accent5 2 3 2 6 2" xfId="8873"/>
    <cellStyle name="20% - Accent5 2 3 2 6 2 2" xfId="8874"/>
    <cellStyle name="20% - Accent5 2 3 2 6 2 3" xfId="51706"/>
    <cellStyle name="20% - Accent5 2 3 2 6 3" xfId="8875"/>
    <cellStyle name="20% - Accent5 2 3 2 6 4" xfId="8876"/>
    <cellStyle name="20% - Accent5 2 3 2 7" xfId="8877"/>
    <cellStyle name="20% - Accent5 2 3 2 7 2" xfId="8878"/>
    <cellStyle name="20% - Accent5 2 3 2 7 2 2" xfId="8879"/>
    <cellStyle name="20% - Accent5 2 3 2 7 2 3" xfId="51707"/>
    <cellStyle name="20% - Accent5 2 3 2 7 3" xfId="8880"/>
    <cellStyle name="20% - Accent5 2 3 2 7 4" xfId="8881"/>
    <cellStyle name="20% - Accent5 2 3 2 8" xfId="8882"/>
    <cellStyle name="20% - Accent5 2 3 2 8 2" xfId="8883"/>
    <cellStyle name="20% - Accent5 2 3 2 8 3" xfId="51708"/>
    <cellStyle name="20% - Accent5 2 3 2 9" xfId="8884"/>
    <cellStyle name="20% - Accent5 2 3 3" xfId="8885"/>
    <cellStyle name="20% - Accent5 2 3 3 2" xfId="8886"/>
    <cellStyle name="20% - Accent5 2 3 3 2 2" xfId="8887"/>
    <cellStyle name="20% - Accent5 2 3 3 2 2 2" xfId="8888"/>
    <cellStyle name="20% - Accent5 2 3 3 2 2 2 2" xfId="8889"/>
    <cellStyle name="20% - Accent5 2 3 3 2 2 2 2 2" xfId="8890"/>
    <cellStyle name="20% - Accent5 2 3 3 2 2 2 2 3" xfId="51709"/>
    <cellStyle name="20% - Accent5 2 3 3 2 2 2 3" xfId="8891"/>
    <cellStyle name="20% - Accent5 2 3 3 2 2 2 4" xfId="8892"/>
    <cellStyle name="20% - Accent5 2 3 3 2 2 3" xfId="8893"/>
    <cellStyle name="20% - Accent5 2 3 3 2 2 3 2" xfId="8894"/>
    <cellStyle name="20% - Accent5 2 3 3 2 2 3 2 2" xfId="8895"/>
    <cellStyle name="20% - Accent5 2 3 3 2 2 3 2 3" xfId="51710"/>
    <cellStyle name="20% - Accent5 2 3 3 2 2 3 3" xfId="8896"/>
    <cellStyle name="20% - Accent5 2 3 3 2 2 3 4" xfId="8897"/>
    <cellStyle name="20% - Accent5 2 3 3 2 2 4" xfId="8898"/>
    <cellStyle name="20% - Accent5 2 3 3 2 2 4 2" xfId="8899"/>
    <cellStyle name="20% - Accent5 2 3 3 2 2 4 3" xfId="51711"/>
    <cellStyle name="20% - Accent5 2 3 3 2 2 5" xfId="8900"/>
    <cellStyle name="20% - Accent5 2 3 3 2 2 6" xfId="8901"/>
    <cellStyle name="20% - Accent5 2 3 3 2 3" xfId="8902"/>
    <cellStyle name="20% - Accent5 2 3 3 2 3 2" xfId="8903"/>
    <cellStyle name="20% - Accent5 2 3 3 2 3 2 2" xfId="8904"/>
    <cellStyle name="20% - Accent5 2 3 3 2 3 2 3" xfId="51712"/>
    <cellStyle name="20% - Accent5 2 3 3 2 3 3" xfId="8905"/>
    <cellStyle name="20% - Accent5 2 3 3 2 3 4" xfId="8906"/>
    <cellStyle name="20% - Accent5 2 3 3 2 4" xfId="8907"/>
    <cellStyle name="20% - Accent5 2 3 3 2 4 2" xfId="8908"/>
    <cellStyle name="20% - Accent5 2 3 3 2 4 2 2" xfId="8909"/>
    <cellStyle name="20% - Accent5 2 3 3 2 4 2 3" xfId="51713"/>
    <cellStyle name="20% - Accent5 2 3 3 2 4 3" xfId="8910"/>
    <cellStyle name="20% - Accent5 2 3 3 2 4 4" xfId="8911"/>
    <cellStyle name="20% - Accent5 2 3 3 2 5" xfId="8912"/>
    <cellStyle name="20% - Accent5 2 3 3 2 5 2" xfId="8913"/>
    <cellStyle name="20% - Accent5 2 3 3 2 5 3" xfId="51714"/>
    <cellStyle name="20% - Accent5 2 3 3 2 6" xfId="8914"/>
    <cellStyle name="20% - Accent5 2 3 3 2 7" xfId="8915"/>
    <cellStyle name="20% - Accent5 2 3 3 3" xfId="8916"/>
    <cellStyle name="20% - Accent5 2 3 3 3 2" xfId="8917"/>
    <cellStyle name="20% - Accent5 2 3 3 3 2 2" xfId="8918"/>
    <cellStyle name="20% - Accent5 2 3 3 3 2 2 2" xfId="8919"/>
    <cellStyle name="20% - Accent5 2 3 3 3 2 2 3" xfId="51715"/>
    <cellStyle name="20% - Accent5 2 3 3 3 2 3" xfId="8920"/>
    <cellStyle name="20% - Accent5 2 3 3 3 2 4" xfId="8921"/>
    <cellStyle name="20% - Accent5 2 3 3 3 3" xfId="8922"/>
    <cellStyle name="20% - Accent5 2 3 3 3 3 2" xfId="8923"/>
    <cellStyle name="20% - Accent5 2 3 3 3 3 2 2" xfId="8924"/>
    <cellStyle name="20% - Accent5 2 3 3 3 3 2 3" xfId="51716"/>
    <cellStyle name="20% - Accent5 2 3 3 3 3 3" xfId="8925"/>
    <cellStyle name="20% - Accent5 2 3 3 3 3 4" xfId="8926"/>
    <cellStyle name="20% - Accent5 2 3 3 3 4" xfId="8927"/>
    <cellStyle name="20% - Accent5 2 3 3 3 4 2" xfId="8928"/>
    <cellStyle name="20% - Accent5 2 3 3 3 4 3" xfId="51717"/>
    <cellStyle name="20% - Accent5 2 3 3 3 5" xfId="8929"/>
    <cellStyle name="20% - Accent5 2 3 3 3 6" xfId="8930"/>
    <cellStyle name="20% - Accent5 2 3 3 4" xfId="8931"/>
    <cellStyle name="20% - Accent5 2 3 3 4 2" xfId="8932"/>
    <cellStyle name="20% - Accent5 2 3 3 4 2 2" xfId="8933"/>
    <cellStyle name="20% - Accent5 2 3 3 4 2 3" xfId="51718"/>
    <cellStyle name="20% - Accent5 2 3 3 4 3" xfId="8934"/>
    <cellStyle name="20% - Accent5 2 3 3 4 4" xfId="8935"/>
    <cellStyle name="20% - Accent5 2 3 3 5" xfId="8936"/>
    <cellStyle name="20% - Accent5 2 3 3 5 2" xfId="8937"/>
    <cellStyle name="20% - Accent5 2 3 3 5 2 2" xfId="8938"/>
    <cellStyle name="20% - Accent5 2 3 3 5 2 3" xfId="51719"/>
    <cellStyle name="20% - Accent5 2 3 3 5 3" xfId="8939"/>
    <cellStyle name="20% - Accent5 2 3 3 5 4" xfId="8940"/>
    <cellStyle name="20% - Accent5 2 3 3 6" xfId="8941"/>
    <cellStyle name="20% - Accent5 2 3 3 6 2" xfId="8942"/>
    <cellStyle name="20% - Accent5 2 3 3 6 3" xfId="51720"/>
    <cellStyle name="20% - Accent5 2 3 3 7" xfId="8943"/>
    <cellStyle name="20% - Accent5 2 3 3 8" xfId="8944"/>
    <cellStyle name="20% - Accent5 2 3 4" xfId="8945"/>
    <cellStyle name="20% - Accent5 2 3 4 2" xfId="8946"/>
    <cellStyle name="20% - Accent5 2 3 4 2 2" xfId="8947"/>
    <cellStyle name="20% - Accent5 2 3 4 2 2 2" xfId="8948"/>
    <cellStyle name="20% - Accent5 2 3 4 2 2 2 2" xfId="8949"/>
    <cellStyle name="20% - Accent5 2 3 4 2 2 2 3" xfId="51721"/>
    <cellStyle name="20% - Accent5 2 3 4 2 2 3" xfId="8950"/>
    <cellStyle name="20% - Accent5 2 3 4 2 2 4" xfId="8951"/>
    <cellStyle name="20% - Accent5 2 3 4 2 3" xfId="8952"/>
    <cellStyle name="20% - Accent5 2 3 4 2 3 2" xfId="8953"/>
    <cellStyle name="20% - Accent5 2 3 4 2 3 2 2" xfId="8954"/>
    <cellStyle name="20% - Accent5 2 3 4 2 3 2 3" xfId="51722"/>
    <cellStyle name="20% - Accent5 2 3 4 2 3 3" xfId="8955"/>
    <cellStyle name="20% - Accent5 2 3 4 2 3 4" xfId="8956"/>
    <cellStyle name="20% - Accent5 2 3 4 2 4" xfId="8957"/>
    <cellStyle name="20% - Accent5 2 3 4 2 4 2" xfId="8958"/>
    <cellStyle name="20% - Accent5 2 3 4 2 4 3" xfId="51723"/>
    <cellStyle name="20% - Accent5 2 3 4 2 5" xfId="8959"/>
    <cellStyle name="20% - Accent5 2 3 4 2 6" xfId="8960"/>
    <cellStyle name="20% - Accent5 2 3 4 3" xfId="8961"/>
    <cellStyle name="20% - Accent5 2 3 4 3 2" xfId="8962"/>
    <cellStyle name="20% - Accent5 2 3 4 3 2 2" xfId="8963"/>
    <cellStyle name="20% - Accent5 2 3 4 3 2 3" xfId="51724"/>
    <cellStyle name="20% - Accent5 2 3 4 3 3" xfId="8964"/>
    <cellStyle name="20% - Accent5 2 3 4 3 4" xfId="8965"/>
    <cellStyle name="20% - Accent5 2 3 4 4" xfId="8966"/>
    <cellStyle name="20% - Accent5 2 3 4 4 2" xfId="8967"/>
    <cellStyle name="20% - Accent5 2 3 4 4 2 2" xfId="8968"/>
    <cellStyle name="20% - Accent5 2 3 4 4 2 3" xfId="51725"/>
    <cellStyle name="20% - Accent5 2 3 4 4 3" xfId="8969"/>
    <cellStyle name="20% - Accent5 2 3 4 4 4" xfId="8970"/>
    <cellStyle name="20% - Accent5 2 3 4 5" xfId="8971"/>
    <cellStyle name="20% - Accent5 2 3 4 5 2" xfId="8972"/>
    <cellStyle name="20% - Accent5 2 3 4 5 3" xfId="51726"/>
    <cellStyle name="20% - Accent5 2 3 4 6" xfId="8973"/>
    <cellStyle name="20% - Accent5 2 3 4 7" xfId="8974"/>
    <cellStyle name="20% - Accent5 2 3 5" xfId="8975"/>
    <cellStyle name="20% - Accent5 2 3 5 2" xfId="8976"/>
    <cellStyle name="20% - Accent5 2 3 5 2 2" xfId="8977"/>
    <cellStyle name="20% - Accent5 2 3 5 2 2 2" xfId="8978"/>
    <cellStyle name="20% - Accent5 2 3 5 2 2 3" xfId="51727"/>
    <cellStyle name="20% - Accent5 2 3 5 2 3" xfId="8979"/>
    <cellStyle name="20% - Accent5 2 3 5 2 4" xfId="8980"/>
    <cellStyle name="20% - Accent5 2 3 5 3" xfId="8981"/>
    <cellStyle name="20% - Accent5 2 3 5 3 2" xfId="8982"/>
    <cellStyle name="20% - Accent5 2 3 5 3 2 2" xfId="8983"/>
    <cellStyle name="20% - Accent5 2 3 5 3 2 3" xfId="51728"/>
    <cellStyle name="20% - Accent5 2 3 5 3 3" xfId="8984"/>
    <cellStyle name="20% - Accent5 2 3 5 3 4" xfId="8985"/>
    <cellStyle name="20% - Accent5 2 3 5 4" xfId="8986"/>
    <cellStyle name="20% - Accent5 2 3 5 4 2" xfId="8987"/>
    <cellStyle name="20% - Accent5 2 3 5 4 3" xfId="51729"/>
    <cellStyle name="20% - Accent5 2 3 5 5" xfId="8988"/>
    <cellStyle name="20% - Accent5 2 3 5 6" xfId="8989"/>
    <cellStyle name="20% - Accent5 2 3 6" xfId="8990"/>
    <cellStyle name="20% - Accent5 2 3 6 2" xfId="8991"/>
    <cellStyle name="20% - Accent5 2 3 6 2 2" xfId="8992"/>
    <cellStyle name="20% - Accent5 2 3 6 2 2 2" xfId="8993"/>
    <cellStyle name="20% - Accent5 2 3 6 2 2 3" xfId="51730"/>
    <cellStyle name="20% - Accent5 2 3 6 2 3" xfId="8994"/>
    <cellStyle name="20% - Accent5 2 3 6 2 4" xfId="8995"/>
    <cellStyle name="20% - Accent5 2 3 6 3" xfId="8996"/>
    <cellStyle name="20% - Accent5 2 3 6 3 2" xfId="8997"/>
    <cellStyle name="20% - Accent5 2 3 6 3 3" xfId="51731"/>
    <cellStyle name="20% - Accent5 2 3 6 4" xfId="8998"/>
    <cellStyle name="20% - Accent5 2 3 6 5" xfId="8999"/>
    <cellStyle name="20% - Accent5 2 3 7" xfId="9000"/>
    <cellStyle name="20% - Accent5 2 3 7 2" xfId="9001"/>
    <cellStyle name="20% - Accent5 2 3 7 2 2" xfId="9002"/>
    <cellStyle name="20% - Accent5 2 3 7 2 3" xfId="51732"/>
    <cellStyle name="20% - Accent5 2 3 7 3" xfId="9003"/>
    <cellStyle name="20% - Accent5 2 3 7 4" xfId="9004"/>
    <cellStyle name="20% - Accent5 2 3 8" xfId="9005"/>
    <cellStyle name="20% - Accent5 2 3 8 2" xfId="9006"/>
    <cellStyle name="20% - Accent5 2 3 8 2 2" xfId="9007"/>
    <cellStyle name="20% - Accent5 2 3 8 2 3" xfId="51733"/>
    <cellStyle name="20% - Accent5 2 3 8 3" xfId="9008"/>
    <cellStyle name="20% - Accent5 2 3 8 4" xfId="9009"/>
    <cellStyle name="20% - Accent5 2 3 9" xfId="9010"/>
    <cellStyle name="20% - Accent5 2 3 9 2" xfId="9011"/>
    <cellStyle name="20% - Accent5 2 3 9 3" xfId="51734"/>
    <cellStyle name="20% - Accent5 2 4" xfId="9012"/>
    <cellStyle name="20% - Accent5 2 4 10" xfId="9013"/>
    <cellStyle name="20% - Accent5 2 4 2" xfId="9014"/>
    <cellStyle name="20% - Accent5 2 4 2 2" xfId="9015"/>
    <cellStyle name="20% - Accent5 2 4 2 2 2" xfId="9016"/>
    <cellStyle name="20% - Accent5 2 4 2 2 2 2" xfId="9017"/>
    <cellStyle name="20% - Accent5 2 4 2 2 2 2 2" xfId="9018"/>
    <cellStyle name="20% - Accent5 2 4 2 2 2 2 2 2" xfId="9019"/>
    <cellStyle name="20% - Accent5 2 4 2 2 2 2 2 3" xfId="51735"/>
    <cellStyle name="20% - Accent5 2 4 2 2 2 2 3" xfId="9020"/>
    <cellStyle name="20% - Accent5 2 4 2 2 2 2 4" xfId="9021"/>
    <cellStyle name="20% - Accent5 2 4 2 2 2 3" xfId="9022"/>
    <cellStyle name="20% - Accent5 2 4 2 2 2 3 2" xfId="9023"/>
    <cellStyle name="20% - Accent5 2 4 2 2 2 3 2 2" xfId="9024"/>
    <cellStyle name="20% - Accent5 2 4 2 2 2 3 2 3" xfId="51736"/>
    <cellStyle name="20% - Accent5 2 4 2 2 2 3 3" xfId="9025"/>
    <cellStyle name="20% - Accent5 2 4 2 2 2 3 4" xfId="9026"/>
    <cellStyle name="20% - Accent5 2 4 2 2 2 4" xfId="9027"/>
    <cellStyle name="20% - Accent5 2 4 2 2 2 4 2" xfId="9028"/>
    <cellStyle name="20% - Accent5 2 4 2 2 2 4 3" xfId="51737"/>
    <cellStyle name="20% - Accent5 2 4 2 2 2 5" xfId="9029"/>
    <cellStyle name="20% - Accent5 2 4 2 2 2 6" xfId="9030"/>
    <cellStyle name="20% - Accent5 2 4 2 2 3" xfId="9031"/>
    <cellStyle name="20% - Accent5 2 4 2 2 3 2" xfId="9032"/>
    <cellStyle name="20% - Accent5 2 4 2 2 3 2 2" xfId="9033"/>
    <cellStyle name="20% - Accent5 2 4 2 2 3 2 3" xfId="51738"/>
    <cellStyle name="20% - Accent5 2 4 2 2 3 3" xfId="9034"/>
    <cellStyle name="20% - Accent5 2 4 2 2 3 4" xfId="9035"/>
    <cellStyle name="20% - Accent5 2 4 2 2 4" xfId="9036"/>
    <cellStyle name="20% - Accent5 2 4 2 2 4 2" xfId="9037"/>
    <cellStyle name="20% - Accent5 2 4 2 2 4 2 2" xfId="9038"/>
    <cellStyle name="20% - Accent5 2 4 2 2 4 2 3" xfId="51739"/>
    <cellStyle name="20% - Accent5 2 4 2 2 4 3" xfId="9039"/>
    <cellStyle name="20% - Accent5 2 4 2 2 4 4" xfId="9040"/>
    <cellStyle name="20% - Accent5 2 4 2 2 5" xfId="9041"/>
    <cellStyle name="20% - Accent5 2 4 2 2 5 2" xfId="9042"/>
    <cellStyle name="20% - Accent5 2 4 2 2 5 3" xfId="51740"/>
    <cellStyle name="20% - Accent5 2 4 2 2 6" xfId="9043"/>
    <cellStyle name="20% - Accent5 2 4 2 2 7" xfId="9044"/>
    <cellStyle name="20% - Accent5 2 4 2 3" xfId="9045"/>
    <cellStyle name="20% - Accent5 2 4 2 3 2" xfId="9046"/>
    <cellStyle name="20% - Accent5 2 4 2 3 2 2" xfId="9047"/>
    <cellStyle name="20% - Accent5 2 4 2 3 2 2 2" xfId="9048"/>
    <cellStyle name="20% - Accent5 2 4 2 3 2 2 3" xfId="51741"/>
    <cellStyle name="20% - Accent5 2 4 2 3 2 3" xfId="9049"/>
    <cellStyle name="20% - Accent5 2 4 2 3 2 4" xfId="9050"/>
    <cellStyle name="20% - Accent5 2 4 2 3 3" xfId="9051"/>
    <cellStyle name="20% - Accent5 2 4 2 3 3 2" xfId="9052"/>
    <cellStyle name="20% - Accent5 2 4 2 3 3 2 2" xfId="9053"/>
    <cellStyle name="20% - Accent5 2 4 2 3 3 2 3" xfId="51742"/>
    <cellStyle name="20% - Accent5 2 4 2 3 3 3" xfId="9054"/>
    <cellStyle name="20% - Accent5 2 4 2 3 3 4" xfId="9055"/>
    <cellStyle name="20% - Accent5 2 4 2 3 4" xfId="9056"/>
    <cellStyle name="20% - Accent5 2 4 2 3 4 2" xfId="9057"/>
    <cellStyle name="20% - Accent5 2 4 2 3 4 3" xfId="51743"/>
    <cellStyle name="20% - Accent5 2 4 2 3 5" xfId="9058"/>
    <cellStyle name="20% - Accent5 2 4 2 3 6" xfId="9059"/>
    <cellStyle name="20% - Accent5 2 4 2 4" xfId="9060"/>
    <cellStyle name="20% - Accent5 2 4 2 4 2" xfId="9061"/>
    <cellStyle name="20% - Accent5 2 4 2 4 2 2" xfId="9062"/>
    <cellStyle name="20% - Accent5 2 4 2 4 2 3" xfId="51744"/>
    <cellStyle name="20% - Accent5 2 4 2 4 3" xfId="9063"/>
    <cellStyle name="20% - Accent5 2 4 2 4 4" xfId="9064"/>
    <cellStyle name="20% - Accent5 2 4 2 5" xfId="9065"/>
    <cellStyle name="20% - Accent5 2 4 2 5 2" xfId="9066"/>
    <cellStyle name="20% - Accent5 2 4 2 5 2 2" xfId="9067"/>
    <cellStyle name="20% - Accent5 2 4 2 5 2 3" xfId="51745"/>
    <cellStyle name="20% - Accent5 2 4 2 5 3" xfId="9068"/>
    <cellStyle name="20% - Accent5 2 4 2 5 4" xfId="9069"/>
    <cellStyle name="20% - Accent5 2 4 2 6" xfId="9070"/>
    <cellStyle name="20% - Accent5 2 4 2 6 2" xfId="9071"/>
    <cellStyle name="20% - Accent5 2 4 2 6 3" xfId="51746"/>
    <cellStyle name="20% - Accent5 2 4 2 7" xfId="9072"/>
    <cellStyle name="20% - Accent5 2 4 2 8" xfId="9073"/>
    <cellStyle name="20% - Accent5 2 4 3" xfId="9074"/>
    <cellStyle name="20% - Accent5 2 4 3 2" xfId="9075"/>
    <cellStyle name="20% - Accent5 2 4 3 2 2" xfId="9076"/>
    <cellStyle name="20% - Accent5 2 4 3 2 2 2" xfId="9077"/>
    <cellStyle name="20% - Accent5 2 4 3 2 2 2 2" xfId="9078"/>
    <cellStyle name="20% - Accent5 2 4 3 2 2 2 3" xfId="51747"/>
    <cellStyle name="20% - Accent5 2 4 3 2 2 3" xfId="9079"/>
    <cellStyle name="20% - Accent5 2 4 3 2 2 4" xfId="9080"/>
    <cellStyle name="20% - Accent5 2 4 3 2 3" xfId="9081"/>
    <cellStyle name="20% - Accent5 2 4 3 2 3 2" xfId="9082"/>
    <cellStyle name="20% - Accent5 2 4 3 2 3 2 2" xfId="9083"/>
    <cellStyle name="20% - Accent5 2 4 3 2 3 2 3" xfId="51748"/>
    <cellStyle name="20% - Accent5 2 4 3 2 3 3" xfId="9084"/>
    <cellStyle name="20% - Accent5 2 4 3 2 3 4" xfId="9085"/>
    <cellStyle name="20% - Accent5 2 4 3 2 4" xfId="9086"/>
    <cellStyle name="20% - Accent5 2 4 3 2 4 2" xfId="9087"/>
    <cellStyle name="20% - Accent5 2 4 3 2 4 3" xfId="51749"/>
    <cellStyle name="20% - Accent5 2 4 3 2 5" xfId="9088"/>
    <cellStyle name="20% - Accent5 2 4 3 2 6" xfId="9089"/>
    <cellStyle name="20% - Accent5 2 4 3 3" xfId="9090"/>
    <cellStyle name="20% - Accent5 2 4 3 3 2" xfId="9091"/>
    <cellStyle name="20% - Accent5 2 4 3 3 2 2" xfId="9092"/>
    <cellStyle name="20% - Accent5 2 4 3 3 2 3" xfId="51750"/>
    <cellStyle name="20% - Accent5 2 4 3 3 3" xfId="9093"/>
    <cellStyle name="20% - Accent5 2 4 3 3 4" xfId="9094"/>
    <cellStyle name="20% - Accent5 2 4 3 4" xfId="9095"/>
    <cellStyle name="20% - Accent5 2 4 3 4 2" xfId="9096"/>
    <cellStyle name="20% - Accent5 2 4 3 4 2 2" xfId="9097"/>
    <cellStyle name="20% - Accent5 2 4 3 4 2 3" xfId="51751"/>
    <cellStyle name="20% - Accent5 2 4 3 4 3" xfId="9098"/>
    <cellStyle name="20% - Accent5 2 4 3 4 4" xfId="9099"/>
    <cellStyle name="20% - Accent5 2 4 3 5" xfId="9100"/>
    <cellStyle name="20% - Accent5 2 4 3 5 2" xfId="9101"/>
    <cellStyle name="20% - Accent5 2 4 3 5 3" xfId="51752"/>
    <cellStyle name="20% - Accent5 2 4 3 6" xfId="9102"/>
    <cellStyle name="20% - Accent5 2 4 3 7" xfId="9103"/>
    <cellStyle name="20% - Accent5 2 4 4" xfId="9104"/>
    <cellStyle name="20% - Accent5 2 4 4 2" xfId="9105"/>
    <cellStyle name="20% - Accent5 2 4 4 2 2" xfId="9106"/>
    <cellStyle name="20% - Accent5 2 4 4 2 2 2" xfId="9107"/>
    <cellStyle name="20% - Accent5 2 4 4 2 2 3" xfId="51753"/>
    <cellStyle name="20% - Accent5 2 4 4 2 3" xfId="9108"/>
    <cellStyle name="20% - Accent5 2 4 4 2 4" xfId="9109"/>
    <cellStyle name="20% - Accent5 2 4 4 3" xfId="9110"/>
    <cellStyle name="20% - Accent5 2 4 4 3 2" xfId="9111"/>
    <cellStyle name="20% - Accent5 2 4 4 3 2 2" xfId="9112"/>
    <cellStyle name="20% - Accent5 2 4 4 3 2 3" xfId="51754"/>
    <cellStyle name="20% - Accent5 2 4 4 3 3" xfId="9113"/>
    <cellStyle name="20% - Accent5 2 4 4 3 4" xfId="9114"/>
    <cellStyle name="20% - Accent5 2 4 4 4" xfId="9115"/>
    <cellStyle name="20% - Accent5 2 4 4 4 2" xfId="9116"/>
    <cellStyle name="20% - Accent5 2 4 4 4 3" xfId="51755"/>
    <cellStyle name="20% - Accent5 2 4 4 5" xfId="9117"/>
    <cellStyle name="20% - Accent5 2 4 4 6" xfId="9118"/>
    <cellStyle name="20% - Accent5 2 4 5" xfId="9119"/>
    <cellStyle name="20% - Accent5 2 4 5 2" xfId="9120"/>
    <cellStyle name="20% - Accent5 2 4 5 2 2" xfId="9121"/>
    <cellStyle name="20% - Accent5 2 4 5 2 2 2" xfId="9122"/>
    <cellStyle name="20% - Accent5 2 4 5 2 2 3" xfId="51756"/>
    <cellStyle name="20% - Accent5 2 4 5 2 3" xfId="9123"/>
    <cellStyle name="20% - Accent5 2 4 5 2 4" xfId="9124"/>
    <cellStyle name="20% - Accent5 2 4 5 3" xfId="9125"/>
    <cellStyle name="20% - Accent5 2 4 5 3 2" xfId="9126"/>
    <cellStyle name="20% - Accent5 2 4 5 3 3" xfId="51757"/>
    <cellStyle name="20% - Accent5 2 4 5 4" xfId="9127"/>
    <cellStyle name="20% - Accent5 2 4 5 5" xfId="9128"/>
    <cellStyle name="20% - Accent5 2 4 6" xfId="9129"/>
    <cellStyle name="20% - Accent5 2 4 6 2" xfId="9130"/>
    <cellStyle name="20% - Accent5 2 4 6 2 2" xfId="9131"/>
    <cellStyle name="20% - Accent5 2 4 6 2 3" xfId="51758"/>
    <cellStyle name="20% - Accent5 2 4 6 3" xfId="9132"/>
    <cellStyle name="20% - Accent5 2 4 6 4" xfId="9133"/>
    <cellStyle name="20% - Accent5 2 4 7" xfId="9134"/>
    <cellStyle name="20% - Accent5 2 4 7 2" xfId="9135"/>
    <cellStyle name="20% - Accent5 2 4 7 2 2" xfId="9136"/>
    <cellStyle name="20% - Accent5 2 4 7 2 3" xfId="51759"/>
    <cellStyle name="20% - Accent5 2 4 7 3" xfId="9137"/>
    <cellStyle name="20% - Accent5 2 4 7 4" xfId="9138"/>
    <cellStyle name="20% - Accent5 2 4 8" xfId="9139"/>
    <cellStyle name="20% - Accent5 2 4 8 2" xfId="9140"/>
    <cellStyle name="20% - Accent5 2 4 8 3" xfId="51760"/>
    <cellStyle name="20% - Accent5 2 4 9" xfId="9141"/>
    <cellStyle name="20% - Accent5 2 5" xfId="9142"/>
    <cellStyle name="20% - Accent5 2 5 10" xfId="9143"/>
    <cellStyle name="20% - Accent5 2 5 2" xfId="9144"/>
    <cellStyle name="20% - Accent5 2 5 2 2" xfId="9145"/>
    <cellStyle name="20% - Accent5 2 5 2 2 2" xfId="9146"/>
    <cellStyle name="20% - Accent5 2 5 2 2 2 2" xfId="9147"/>
    <cellStyle name="20% - Accent5 2 5 2 2 2 2 2" xfId="9148"/>
    <cellStyle name="20% - Accent5 2 5 2 2 2 2 2 2" xfId="9149"/>
    <cellStyle name="20% - Accent5 2 5 2 2 2 2 2 3" xfId="51761"/>
    <cellStyle name="20% - Accent5 2 5 2 2 2 2 3" xfId="9150"/>
    <cellStyle name="20% - Accent5 2 5 2 2 2 2 4" xfId="9151"/>
    <cellStyle name="20% - Accent5 2 5 2 2 2 3" xfId="9152"/>
    <cellStyle name="20% - Accent5 2 5 2 2 2 3 2" xfId="9153"/>
    <cellStyle name="20% - Accent5 2 5 2 2 2 3 2 2" xfId="9154"/>
    <cellStyle name="20% - Accent5 2 5 2 2 2 3 2 3" xfId="51762"/>
    <cellStyle name="20% - Accent5 2 5 2 2 2 3 3" xfId="9155"/>
    <cellStyle name="20% - Accent5 2 5 2 2 2 3 4" xfId="9156"/>
    <cellStyle name="20% - Accent5 2 5 2 2 2 4" xfId="9157"/>
    <cellStyle name="20% - Accent5 2 5 2 2 2 4 2" xfId="9158"/>
    <cellStyle name="20% - Accent5 2 5 2 2 2 4 3" xfId="51763"/>
    <cellStyle name="20% - Accent5 2 5 2 2 2 5" xfId="9159"/>
    <cellStyle name="20% - Accent5 2 5 2 2 2 6" xfId="9160"/>
    <cellStyle name="20% - Accent5 2 5 2 2 3" xfId="9161"/>
    <cellStyle name="20% - Accent5 2 5 2 2 3 2" xfId="9162"/>
    <cellStyle name="20% - Accent5 2 5 2 2 3 2 2" xfId="9163"/>
    <cellStyle name="20% - Accent5 2 5 2 2 3 2 3" xfId="51764"/>
    <cellStyle name="20% - Accent5 2 5 2 2 3 3" xfId="9164"/>
    <cellStyle name="20% - Accent5 2 5 2 2 3 4" xfId="9165"/>
    <cellStyle name="20% - Accent5 2 5 2 2 4" xfId="9166"/>
    <cellStyle name="20% - Accent5 2 5 2 2 4 2" xfId="9167"/>
    <cellStyle name="20% - Accent5 2 5 2 2 4 2 2" xfId="9168"/>
    <cellStyle name="20% - Accent5 2 5 2 2 4 2 3" xfId="51765"/>
    <cellStyle name="20% - Accent5 2 5 2 2 4 3" xfId="9169"/>
    <cellStyle name="20% - Accent5 2 5 2 2 4 4" xfId="9170"/>
    <cellStyle name="20% - Accent5 2 5 2 2 5" xfId="9171"/>
    <cellStyle name="20% - Accent5 2 5 2 2 5 2" xfId="9172"/>
    <cellStyle name="20% - Accent5 2 5 2 2 5 3" xfId="51766"/>
    <cellStyle name="20% - Accent5 2 5 2 2 6" xfId="9173"/>
    <cellStyle name="20% - Accent5 2 5 2 2 7" xfId="9174"/>
    <cellStyle name="20% - Accent5 2 5 2 3" xfId="9175"/>
    <cellStyle name="20% - Accent5 2 5 2 3 2" xfId="9176"/>
    <cellStyle name="20% - Accent5 2 5 2 3 2 2" xfId="9177"/>
    <cellStyle name="20% - Accent5 2 5 2 3 2 2 2" xfId="9178"/>
    <cellStyle name="20% - Accent5 2 5 2 3 2 2 3" xfId="51767"/>
    <cellStyle name="20% - Accent5 2 5 2 3 2 3" xfId="9179"/>
    <cellStyle name="20% - Accent5 2 5 2 3 2 4" xfId="9180"/>
    <cellStyle name="20% - Accent5 2 5 2 3 3" xfId="9181"/>
    <cellStyle name="20% - Accent5 2 5 2 3 3 2" xfId="9182"/>
    <cellStyle name="20% - Accent5 2 5 2 3 3 2 2" xfId="9183"/>
    <cellStyle name="20% - Accent5 2 5 2 3 3 2 3" xfId="51768"/>
    <cellStyle name="20% - Accent5 2 5 2 3 3 3" xfId="9184"/>
    <cellStyle name="20% - Accent5 2 5 2 3 3 4" xfId="9185"/>
    <cellStyle name="20% - Accent5 2 5 2 3 4" xfId="9186"/>
    <cellStyle name="20% - Accent5 2 5 2 3 4 2" xfId="9187"/>
    <cellStyle name="20% - Accent5 2 5 2 3 4 3" xfId="51769"/>
    <cellStyle name="20% - Accent5 2 5 2 3 5" xfId="9188"/>
    <cellStyle name="20% - Accent5 2 5 2 3 6" xfId="9189"/>
    <cellStyle name="20% - Accent5 2 5 2 4" xfId="9190"/>
    <cellStyle name="20% - Accent5 2 5 2 4 2" xfId="9191"/>
    <cellStyle name="20% - Accent5 2 5 2 4 2 2" xfId="9192"/>
    <cellStyle name="20% - Accent5 2 5 2 4 2 3" xfId="51770"/>
    <cellStyle name="20% - Accent5 2 5 2 4 3" xfId="9193"/>
    <cellStyle name="20% - Accent5 2 5 2 4 4" xfId="9194"/>
    <cellStyle name="20% - Accent5 2 5 2 5" xfId="9195"/>
    <cellStyle name="20% - Accent5 2 5 2 5 2" xfId="9196"/>
    <cellStyle name="20% - Accent5 2 5 2 5 2 2" xfId="9197"/>
    <cellStyle name="20% - Accent5 2 5 2 5 2 3" xfId="51771"/>
    <cellStyle name="20% - Accent5 2 5 2 5 3" xfId="9198"/>
    <cellStyle name="20% - Accent5 2 5 2 5 4" xfId="9199"/>
    <cellStyle name="20% - Accent5 2 5 2 6" xfId="9200"/>
    <cellStyle name="20% - Accent5 2 5 2 6 2" xfId="9201"/>
    <cellStyle name="20% - Accent5 2 5 2 6 3" xfId="51772"/>
    <cellStyle name="20% - Accent5 2 5 2 7" xfId="9202"/>
    <cellStyle name="20% - Accent5 2 5 2 8" xfId="9203"/>
    <cellStyle name="20% - Accent5 2 5 3" xfId="9204"/>
    <cellStyle name="20% - Accent5 2 5 3 2" xfId="9205"/>
    <cellStyle name="20% - Accent5 2 5 3 2 2" xfId="9206"/>
    <cellStyle name="20% - Accent5 2 5 3 2 2 2" xfId="9207"/>
    <cellStyle name="20% - Accent5 2 5 3 2 2 2 2" xfId="9208"/>
    <cellStyle name="20% - Accent5 2 5 3 2 2 2 3" xfId="51773"/>
    <cellStyle name="20% - Accent5 2 5 3 2 2 3" xfId="9209"/>
    <cellStyle name="20% - Accent5 2 5 3 2 2 4" xfId="9210"/>
    <cellStyle name="20% - Accent5 2 5 3 2 3" xfId="9211"/>
    <cellStyle name="20% - Accent5 2 5 3 2 3 2" xfId="9212"/>
    <cellStyle name="20% - Accent5 2 5 3 2 3 2 2" xfId="9213"/>
    <cellStyle name="20% - Accent5 2 5 3 2 3 2 3" xfId="51774"/>
    <cellStyle name="20% - Accent5 2 5 3 2 3 3" xfId="9214"/>
    <cellStyle name="20% - Accent5 2 5 3 2 3 4" xfId="9215"/>
    <cellStyle name="20% - Accent5 2 5 3 2 4" xfId="9216"/>
    <cellStyle name="20% - Accent5 2 5 3 2 4 2" xfId="9217"/>
    <cellStyle name="20% - Accent5 2 5 3 2 4 3" xfId="51775"/>
    <cellStyle name="20% - Accent5 2 5 3 2 5" xfId="9218"/>
    <cellStyle name="20% - Accent5 2 5 3 2 6" xfId="9219"/>
    <cellStyle name="20% - Accent5 2 5 3 3" xfId="9220"/>
    <cellStyle name="20% - Accent5 2 5 3 3 2" xfId="9221"/>
    <cellStyle name="20% - Accent5 2 5 3 3 2 2" xfId="9222"/>
    <cellStyle name="20% - Accent5 2 5 3 3 2 3" xfId="51776"/>
    <cellStyle name="20% - Accent5 2 5 3 3 3" xfId="9223"/>
    <cellStyle name="20% - Accent5 2 5 3 3 4" xfId="9224"/>
    <cellStyle name="20% - Accent5 2 5 3 4" xfId="9225"/>
    <cellStyle name="20% - Accent5 2 5 3 4 2" xfId="9226"/>
    <cellStyle name="20% - Accent5 2 5 3 4 2 2" xfId="9227"/>
    <cellStyle name="20% - Accent5 2 5 3 4 2 3" xfId="51777"/>
    <cellStyle name="20% - Accent5 2 5 3 4 3" xfId="9228"/>
    <cellStyle name="20% - Accent5 2 5 3 4 4" xfId="9229"/>
    <cellStyle name="20% - Accent5 2 5 3 5" xfId="9230"/>
    <cellStyle name="20% - Accent5 2 5 3 5 2" xfId="9231"/>
    <cellStyle name="20% - Accent5 2 5 3 5 3" xfId="51778"/>
    <cellStyle name="20% - Accent5 2 5 3 6" xfId="9232"/>
    <cellStyle name="20% - Accent5 2 5 3 7" xfId="9233"/>
    <cellStyle name="20% - Accent5 2 5 4" xfId="9234"/>
    <cellStyle name="20% - Accent5 2 5 4 2" xfId="9235"/>
    <cellStyle name="20% - Accent5 2 5 4 2 2" xfId="9236"/>
    <cellStyle name="20% - Accent5 2 5 4 2 2 2" xfId="9237"/>
    <cellStyle name="20% - Accent5 2 5 4 2 2 3" xfId="51779"/>
    <cellStyle name="20% - Accent5 2 5 4 2 3" xfId="9238"/>
    <cellStyle name="20% - Accent5 2 5 4 2 4" xfId="9239"/>
    <cellStyle name="20% - Accent5 2 5 4 3" xfId="9240"/>
    <cellStyle name="20% - Accent5 2 5 4 3 2" xfId="9241"/>
    <cellStyle name="20% - Accent5 2 5 4 3 2 2" xfId="9242"/>
    <cellStyle name="20% - Accent5 2 5 4 3 2 3" xfId="51780"/>
    <cellStyle name="20% - Accent5 2 5 4 3 3" xfId="9243"/>
    <cellStyle name="20% - Accent5 2 5 4 3 4" xfId="9244"/>
    <cellStyle name="20% - Accent5 2 5 4 4" xfId="9245"/>
    <cellStyle name="20% - Accent5 2 5 4 4 2" xfId="9246"/>
    <cellStyle name="20% - Accent5 2 5 4 4 3" xfId="51781"/>
    <cellStyle name="20% - Accent5 2 5 4 5" xfId="9247"/>
    <cellStyle name="20% - Accent5 2 5 4 6" xfId="9248"/>
    <cellStyle name="20% - Accent5 2 5 5" xfId="9249"/>
    <cellStyle name="20% - Accent5 2 5 5 2" xfId="9250"/>
    <cellStyle name="20% - Accent5 2 5 5 2 2" xfId="9251"/>
    <cellStyle name="20% - Accent5 2 5 5 2 2 2" xfId="9252"/>
    <cellStyle name="20% - Accent5 2 5 5 2 2 3" xfId="51782"/>
    <cellStyle name="20% - Accent5 2 5 5 2 3" xfId="9253"/>
    <cellStyle name="20% - Accent5 2 5 5 2 4" xfId="9254"/>
    <cellStyle name="20% - Accent5 2 5 5 3" xfId="9255"/>
    <cellStyle name="20% - Accent5 2 5 5 3 2" xfId="9256"/>
    <cellStyle name="20% - Accent5 2 5 5 3 3" xfId="51783"/>
    <cellStyle name="20% - Accent5 2 5 5 4" xfId="9257"/>
    <cellStyle name="20% - Accent5 2 5 5 5" xfId="9258"/>
    <cellStyle name="20% - Accent5 2 5 6" xfId="9259"/>
    <cellStyle name="20% - Accent5 2 5 6 2" xfId="9260"/>
    <cellStyle name="20% - Accent5 2 5 6 2 2" xfId="9261"/>
    <cellStyle name="20% - Accent5 2 5 6 2 3" xfId="51784"/>
    <cellStyle name="20% - Accent5 2 5 6 3" xfId="9262"/>
    <cellStyle name="20% - Accent5 2 5 6 4" xfId="9263"/>
    <cellStyle name="20% - Accent5 2 5 7" xfId="9264"/>
    <cellStyle name="20% - Accent5 2 5 7 2" xfId="9265"/>
    <cellStyle name="20% - Accent5 2 5 7 2 2" xfId="9266"/>
    <cellStyle name="20% - Accent5 2 5 7 2 3" xfId="51785"/>
    <cellStyle name="20% - Accent5 2 5 7 3" xfId="9267"/>
    <cellStyle name="20% - Accent5 2 5 7 4" xfId="9268"/>
    <cellStyle name="20% - Accent5 2 5 8" xfId="9269"/>
    <cellStyle name="20% - Accent5 2 5 8 2" xfId="9270"/>
    <cellStyle name="20% - Accent5 2 5 8 3" xfId="51786"/>
    <cellStyle name="20% - Accent5 2 5 9" xfId="9271"/>
    <cellStyle name="20% - Accent5 2 6" xfId="9272"/>
    <cellStyle name="20% - Accent5 2 6 10" xfId="9273"/>
    <cellStyle name="20% - Accent5 2 6 2" xfId="9274"/>
    <cellStyle name="20% - Accent5 2 6 2 2" xfId="9275"/>
    <cellStyle name="20% - Accent5 2 6 2 2 2" xfId="9276"/>
    <cellStyle name="20% - Accent5 2 6 2 2 2 2" xfId="9277"/>
    <cellStyle name="20% - Accent5 2 6 2 2 2 2 2" xfId="9278"/>
    <cellStyle name="20% - Accent5 2 6 2 2 2 2 2 2" xfId="9279"/>
    <cellStyle name="20% - Accent5 2 6 2 2 2 2 2 3" xfId="51787"/>
    <cellStyle name="20% - Accent5 2 6 2 2 2 2 3" xfId="9280"/>
    <cellStyle name="20% - Accent5 2 6 2 2 2 2 4" xfId="9281"/>
    <cellStyle name="20% - Accent5 2 6 2 2 2 3" xfId="9282"/>
    <cellStyle name="20% - Accent5 2 6 2 2 2 3 2" xfId="9283"/>
    <cellStyle name="20% - Accent5 2 6 2 2 2 3 2 2" xfId="9284"/>
    <cellStyle name="20% - Accent5 2 6 2 2 2 3 2 3" xfId="51788"/>
    <cellStyle name="20% - Accent5 2 6 2 2 2 3 3" xfId="9285"/>
    <cellStyle name="20% - Accent5 2 6 2 2 2 3 4" xfId="9286"/>
    <cellStyle name="20% - Accent5 2 6 2 2 2 4" xfId="9287"/>
    <cellStyle name="20% - Accent5 2 6 2 2 2 4 2" xfId="9288"/>
    <cellStyle name="20% - Accent5 2 6 2 2 2 4 3" xfId="51789"/>
    <cellStyle name="20% - Accent5 2 6 2 2 2 5" xfId="9289"/>
    <cellStyle name="20% - Accent5 2 6 2 2 2 6" xfId="9290"/>
    <cellStyle name="20% - Accent5 2 6 2 2 3" xfId="9291"/>
    <cellStyle name="20% - Accent5 2 6 2 2 3 2" xfId="9292"/>
    <cellStyle name="20% - Accent5 2 6 2 2 3 2 2" xfId="9293"/>
    <cellStyle name="20% - Accent5 2 6 2 2 3 2 3" xfId="51790"/>
    <cellStyle name="20% - Accent5 2 6 2 2 3 3" xfId="9294"/>
    <cellStyle name="20% - Accent5 2 6 2 2 3 4" xfId="9295"/>
    <cellStyle name="20% - Accent5 2 6 2 2 4" xfId="9296"/>
    <cellStyle name="20% - Accent5 2 6 2 2 4 2" xfId="9297"/>
    <cellStyle name="20% - Accent5 2 6 2 2 4 2 2" xfId="9298"/>
    <cellStyle name="20% - Accent5 2 6 2 2 4 2 3" xfId="51791"/>
    <cellStyle name="20% - Accent5 2 6 2 2 4 3" xfId="9299"/>
    <cellStyle name="20% - Accent5 2 6 2 2 4 4" xfId="9300"/>
    <cellStyle name="20% - Accent5 2 6 2 2 5" xfId="9301"/>
    <cellStyle name="20% - Accent5 2 6 2 2 5 2" xfId="9302"/>
    <cellStyle name="20% - Accent5 2 6 2 2 5 3" xfId="51792"/>
    <cellStyle name="20% - Accent5 2 6 2 2 6" xfId="9303"/>
    <cellStyle name="20% - Accent5 2 6 2 2 7" xfId="9304"/>
    <cellStyle name="20% - Accent5 2 6 2 3" xfId="9305"/>
    <cellStyle name="20% - Accent5 2 6 2 3 2" xfId="9306"/>
    <cellStyle name="20% - Accent5 2 6 2 3 2 2" xfId="9307"/>
    <cellStyle name="20% - Accent5 2 6 2 3 2 2 2" xfId="9308"/>
    <cellStyle name="20% - Accent5 2 6 2 3 2 2 3" xfId="51793"/>
    <cellStyle name="20% - Accent5 2 6 2 3 2 3" xfId="9309"/>
    <cellStyle name="20% - Accent5 2 6 2 3 2 4" xfId="9310"/>
    <cellStyle name="20% - Accent5 2 6 2 3 3" xfId="9311"/>
    <cellStyle name="20% - Accent5 2 6 2 3 3 2" xfId="9312"/>
    <cellStyle name="20% - Accent5 2 6 2 3 3 2 2" xfId="9313"/>
    <cellStyle name="20% - Accent5 2 6 2 3 3 2 3" xfId="51794"/>
    <cellStyle name="20% - Accent5 2 6 2 3 3 3" xfId="9314"/>
    <cellStyle name="20% - Accent5 2 6 2 3 3 4" xfId="9315"/>
    <cellStyle name="20% - Accent5 2 6 2 3 4" xfId="9316"/>
    <cellStyle name="20% - Accent5 2 6 2 3 4 2" xfId="9317"/>
    <cellStyle name="20% - Accent5 2 6 2 3 4 3" xfId="51795"/>
    <cellStyle name="20% - Accent5 2 6 2 3 5" xfId="9318"/>
    <cellStyle name="20% - Accent5 2 6 2 3 6" xfId="9319"/>
    <cellStyle name="20% - Accent5 2 6 2 4" xfId="9320"/>
    <cellStyle name="20% - Accent5 2 6 2 4 2" xfId="9321"/>
    <cellStyle name="20% - Accent5 2 6 2 4 2 2" xfId="9322"/>
    <cellStyle name="20% - Accent5 2 6 2 4 2 3" xfId="51796"/>
    <cellStyle name="20% - Accent5 2 6 2 4 3" xfId="9323"/>
    <cellStyle name="20% - Accent5 2 6 2 4 4" xfId="9324"/>
    <cellStyle name="20% - Accent5 2 6 2 5" xfId="9325"/>
    <cellStyle name="20% - Accent5 2 6 2 5 2" xfId="9326"/>
    <cellStyle name="20% - Accent5 2 6 2 5 2 2" xfId="9327"/>
    <cellStyle name="20% - Accent5 2 6 2 5 2 3" xfId="51797"/>
    <cellStyle name="20% - Accent5 2 6 2 5 3" xfId="9328"/>
    <cellStyle name="20% - Accent5 2 6 2 5 4" xfId="9329"/>
    <cellStyle name="20% - Accent5 2 6 2 6" xfId="9330"/>
    <cellStyle name="20% - Accent5 2 6 2 6 2" xfId="9331"/>
    <cellStyle name="20% - Accent5 2 6 2 6 3" xfId="51798"/>
    <cellStyle name="20% - Accent5 2 6 2 7" xfId="9332"/>
    <cellStyle name="20% - Accent5 2 6 2 8" xfId="9333"/>
    <cellStyle name="20% - Accent5 2 6 3" xfId="9334"/>
    <cellStyle name="20% - Accent5 2 6 3 2" xfId="9335"/>
    <cellStyle name="20% - Accent5 2 6 3 2 2" xfId="9336"/>
    <cellStyle name="20% - Accent5 2 6 3 2 2 2" xfId="9337"/>
    <cellStyle name="20% - Accent5 2 6 3 2 2 2 2" xfId="9338"/>
    <cellStyle name="20% - Accent5 2 6 3 2 2 2 3" xfId="51799"/>
    <cellStyle name="20% - Accent5 2 6 3 2 2 3" xfId="9339"/>
    <cellStyle name="20% - Accent5 2 6 3 2 2 4" xfId="9340"/>
    <cellStyle name="20% - Accent5 2 6 3 2 3" xfId="9341"/>
    <cellStyle name="20% - Accent5 2 6 3 2 3 2" xfId="9342"/>
    <cellStyle name="20% - Accent5 2 6 3 2 3 2 2" xfId="9343"/>
    <cellStyle name="20% - Accent5 2 6 3 2 3 2 3" xfId="51800"/>
    <cellStyle name="20% - Accent5 2 6 3 2 3 3" xfId="9344"/>
    <cellStyle name="20% - Accent5 2 6 3 2 3 4" xfId="9345"/>
    <cellStyle name="20% - Accent5 2 6 3 2 4" xfId="9346"/>
    <cellStyle name="20% - Accent5 2 6 3 2 4 2" xfId="9347"/>
    <cellStyle name="20% - Accent5 2 6 3 2 4 3" xfId="51801"/>
    <cellStyle name="20% - Accent5 2 6 3 2 5" xfId="9348"/>
    <cellStyle name="20% - Accent5 2 6 3 2 6" xfId="9349"/>
    <cellStyle name="20% - Accent5 2 6 3 3" xfId="9350"/>
    <cellStyle name="20% - Accent5 2 6 3 3 2" xfId="9351"/>
    <cellStyle name="20% - Accent5 2 6 3 3 2 2" xfId="9352"/>
    <cellStyle name="20% - Accent5 2 6 3 3 2 3" xfId="51802"/>
    <cellStyle name="20% - Accent5 2 6 3 3 3" xfId="9353"/>
    <cellStyle name="20% - Accent5 2 6 3 3 4" xfId="9354"/>
    <cellStyle name="20% - Accent5 2 6 3 4" xfId="9355"/>
    <cellStyle name="20% - Accent5 2 6 3 4 2" xfId="9356"/>
    <cellStyle name="20% - Accent5 2 6 3 4 2 2" xfId="9357"/>
    <cellStyle name="20% - Accent5 2 6 3 4 2 3" xfId="51803"/>
    <cellStyle name="20% - Accent5 2 6 3 4 3" xfId="9358"/>
    <cellStyle name="20% - Accent5 2 6 3 4 4" xfId="9359"/>
    <cellStyle name="20% - Accent5 2 6 3 5" xfId="9360"/>
    <cellStyle name="20% - Accent5 2 6 3 5 2" xfId="9361"/>
    <cellStyle name="20% - Accent5 2 6 3 5 3" xfId="51804"/>
    <cellStyle name="20% - Accent5 2 6 3 6" xfId="9362"/>
    <cellStyle name="20% - Accent5 2 6 3 7" xfId="9363"/>
    <cellStyle name="20% - Accent5 2 6 4" xfId="9364"/>
    <cellStyle name="20% - Accent5 2 6 4 2" xfId="9365"/>
    <cellStyle name="20% - Accent5 2 6 4 2 2" xfId="9366"/>
    <cellStyle name="20% - Accent5 2 6 4 2 2 2" xfId="9367"/>
    <cellStyle name="20% - Accent5 2 6 4 2 2 3" xfId="51805"/>
    <cellStyle name="20% - Accent5 2 6 4 2 3" xfId="9368"/>
    <cellStyle name="20% - Accent5 2 6 4 2 4" xfId="9369"/>
    <cellStyle name="20% - Accent5 2 6 4 3" xfId="9370"/>
    <cellStyle name="20% - Accent5 2 6 4 3 2" xfId="9371"/>
    <cellStyle name="20% - Accent5 2 6 4 3 2 2" xfId="9372"/>
    <cellStyle name="20% - Accent5 2 6 4 3 2 3" xfId="51806"/>
    <cellStyle name="20% - Accent5 2 6 4 3 3" xfId="9373"/>
    <cellStyle name="20% - Accent5 2 6 4 3 4" xfId="9374"/>
    <cellStyle name="20% - Accent5 2 6 4 4" xfId="9375"/>
    <cellStyle name="20% - Accent5 2 6 4 4 2" xfId="9376"/>
    <cellStyle name="20% - Accent5 2 6 4 4 3" xfId="51807"/>
    <cellStyle name="20% - Accent5 2 6 4 5" xfId="9377"/>
    <cellStyle name="20% - Accent5 2 6 4 6" xfId="9378"/>
    <cellStyle name="20% - Accent5 2 6 5" xfId="9379"/>
    <cellStyle name="20% - Accent5 2 6 5 2" xfId="9380"/>
    <cellStyle name="20% - Accent5 2 6 5 2 2" xfId="9381"/>
    <cellStyle name="20% - Accent5 2 6 5 2 2 2" xfId="9382"/>
    <cellStyle name="20% - Accent5 2 6 5 2 2 3" xfId="51808"/>
    <cellStyle name="20% - Accent5 2 6 5 2 3" xfId="9383"/>
    <cellStyle name="20% - Accent5 2 6 5 2 4" xfId="9384"/>
    <cellStyle name="20% - Accent5 2 6 5 3" xfId="9385"/>
    <cellStyle name="20% - Accent5 2 6 5 3 2" xfId="9386"/>
    <cellStyle name="20% - Accent5 2 6 5 3 3" xfId="51809"/>
    <cellStyle name="20% - Accent5 2 6 5 4" xfId="9387"/>
    <cellStyle name="20% - Accent5 2 6 5 5" xfId="9388"/>
    <cellStyle name="20% - Accent5 2 6 6" xfId="9389"/>
    <cellStyle name="20% - Accent5 2 6 6 2" xfId="9390"/>
    <cellStyle name="20% - Accent5 2 6 6 2 2" xfId="9391"/>
    <cellStyle name="20% - Accent5 2 6 6 2 3" xfId="51810"/>
    <cellStyle name="20% - Accent5 2 6 6 3" xfId="9392"/>
    <cellStyle name="20% - Accent5 2 6 6 4" xfId="9393"/>
    <cellStyle name="20% - Accent5 2 6 7" xfId="9394"/>
    <cellStyle name="20% - Accent5 2 6 7 2" xfId="9395"/>
    <cellStyle name="20% - Accent5 2 6 7 2 2" xfId="9396"/>
    <cellStyle name="20% - Accent5 2 6 7 2 3" xfId="51811"/>
    <cellStyle name="20% - Accent5 2 6 7 3" xfId="9397"/>
    <cellStyle name="20% - Accent5 2 6 7 4" xfId="9398"/>
    <cellStyle name="20% - Accent5 2 6 8" xfId="9399"/>
    <cellStyle name="20% - Accent5 2 6 8 2" xfId="9400"/>
    <cellStyle name="20% - Accent5 2 6 8 3" xfId="51812"/>
    <cellStyle name="20% - Accent5 2 6 9" xfId="9401"/>
    <cellStyle name="20% - Accent5 2 7" xfId="9402"/>
    <cellStyle name="20% - Accent5 2 7 2" xfId="9403"/>
    <cellStyle name="20% - Accent5 2 7 2 2" xfId="9404"/>
    <cellStyle name="20% - Accent5 2 7 2 2 2" xfId="9405"/>
    <cellStyle name="20% - Accent5 2 7 2 2 2 2" xfId="9406"/>
    <cellStyle name="20% - Accent5 2 7 2 2 2 2 2" xfId="9407"/>
    <cellStyle name="20% - Accent5 2 7 2 2 2 2 3" xfId="51813"/>
    <cellStyle name="20% - Accent5 2 7 2 2 2 3" xfId="9408"/>
    <cellStyle name="20% - Accent5 2 7 2 2 2 4" xfId="9409"/>
    <cellStyle name="20% - Accent5 2 7 2 2 3" xfId="9410"/>
    <cellStyle name="20% - Accent5 2 7 2 2 3 2" xfId="9411"/>
    <cellStyle name="20% - Accent5 2 7 2 2 3 2 2" xfId="9412"/>
    <cellStyle name="20% - Accent5 2 7 2 2 3 2 3" xfId="51814"/>
    <cellStyle name="20% - Accent5 2 7 2 2 3 3" xfId="9413"/>
    <cellStyle name="20% - Accent5 2 7 2 2 3 4" xfId="9414"/>
    <cellStyle name="20% - Accent5 2 7 2 2 4" xfId="9415"/>
    <cellStyle name="20% - Accent5 2 7 2 2 4 2" xfId="9416"/>
    <cellStyle name="20% - Accent5 2 7 2 2 4 3" xfId="51815"/>
    <cellStyle name="20% - Accent5 2 7 2 2 5" xfId="9417"/>
    <cellStyle name="20% - Accent5 2 7 2 2 6" xfId="9418"/>
    <cellStyle name="20% - Accent5 2 7 2 3" xfId="9419"/>
    <cellStyle name="20% - Accent5 2 7 2 3 2" xfId="9420"/>
    <cellStyle name="20% - Accent5 2 7 2 3 2 2" xfId="9421"/>
    <cellStyle name="20% - Accent5 2 7 2 3 2 3" xfId="51816"/>
    <cellStyle name="20% - Accent5 2 7 2 3 3" xfId="9422"/>
    <cellStyle name="20% - Accent5 2 7 2 3 4" xfId="9423"/>
    <cellStyle name="20% - Accent5 2 7 2 4" xfId="9424"/>
    <cellStyle name="20% - Accent5 2 7 2 4 2" xfId="9425"/>
    <cellStyle name="20% - Accent5 2 7 2 4 2 2" xfId="9426"/>
    <cellStyle name="20% - Accent5 2 7 2 4 2 3" xfId="51817"/>
    <cellStyle name="20% - Accent5 2 7 2 4 3" xfId="9427"/>
    <cellStyle name="20% - Accent5 2 7 2 4 4" xfId="9428"/>
    <cellStyle name="20% - Accent5 2 7 2 5" xfId="9429"/>
    <cellStyle name="20% - Accent5 2 7 2 5 2" xfId="9430"/>
    <cellStyle name="20% - Accent5 2 7 2 5 3" xfId="51818"/>
    <cellStyle name="20% - Accent5 2 7 2 6" xfId="9431"/>
    <cellStyle name="20% - Accent5 2 7 2 7" xfId="9432"/>
    <cellStyle name="20% - Accent5 2 7 3" xfId="9433"/>
    <cellStyle name="20% - Accent5 2 7 3 2" xfId="9434"/>
    <cellStyle name="20% - Accent5 2 7 3 2 2" xfId="9435"/>
    <cellStyle name="20% - Accent5 2 7 3 2 2 2" xfId="9436"/>
    <cellStyle name="20% - Accent5 2 7 3 2 2 3" xfId="51819"/>
    <cellStyle name="20% - Accent5 2 7 3 2 3" xfId="9437"/>
    <cellStyle name="20% - Accent5 2 7 3 2 4" xfId="9438"/>
    <cellStyle name="20% - Accent5 2 7 3 3" xfId="9439"/>
    <cellStyle name="20% - Accent5 2 7 3 3 2" xfId="9440"/>
    <cellStyle name="20% - Accent5 2 7 3 3 2 2" xfId="9441"/>
    <cellStyle name="20% - Accent5 2 7 3 3 2 3" xfId="51820"/>
    <cellStyle name="20% - Accent5 2 7 3 3 3" xfId="9442"/>
    <cellStyle name="20% - Accent5 2 7 3 3 4" xfId="9443"/>
    <cellStyle name="20% - Accent5 2 7 3 4" xfId="9444"/>
    <cellStyle name="20% - Accent5 2 7 3 4 2" xfId="9445"/>
    <cellStyle name="20% - Accent5 2 7 3 4 3" xfId="51821"/>
    <cellStyle name="20% - Accent5 2 7 3 5" xfId="9446"/>
    <cellStyle name="20% - Accent5 2 7 3 6" xfId="9447"/>
    <cellStyle name="20% - Accent5 2 7 4" xfId="9448"/>
    <cellStyle name="20% - Accent5 2 7 4 2" xfId="9449"/>
    <cellStyle name="20% - Accent5 2 7 4 2 2" xfId="9450"/>
    <cellStyle name="20% - Accent5 2 7 4 2 3" xfId="51822"/>
    <cellStyle name="20% - Accent5 2 7 4 3" xfId="9451"/>
    <cellStyle name="20% - Accent5 2 7 4 4" xfId="9452"/>
    <cellStyle name="20% - Accent5 2 7 5" xfId="9453"/>
    <cellStyle name="20% - Accent5 2 7 5 2" xfId="9454"/>
    <cellStyle name="20% - Accent5 2 7 5 2 2" xfId="9455"/>
    <cellStyle name="20% - Accent5 2 7 5 2 3" xfId="51823"/>
    <cellStyle name="20% - Accent5 2 7 5 3" xfId="9456"/>
    <cellStyle name="20% - Accent5 2 7 5 4" xfId="9457"/>
    <cellStyle name="20% - Accent5 2 7 6" xfId="9458"/>
    <cellStyle name="20% - Accent5 2 7 6 2" xfId="9459"/>
    <cellStyle name="20% - Accent5 2 7 6 3" xfId="51824"/>
    <cellStyle name="20% - Accent5 2 7 7" xfId="9460"/>
    <cellStyle name="20% - Accent5 2 7 8" xfId="9461"/>
    <cellStyle name="20% - Accent5 2 8" xfId="9462"/>
    <cellStyle name="20% - Accent5 2 8 2" xfId="9463"/>
    <cellStyle name="20% - Accent5 2 8 2 2" xfId="9464"/>
    <cellStyle name="20% - Accent5 2 8 2 2 2" xfId="9465"/>
    <cellStyle name="20% - Accent5 2 8 2 2 2 2" xfId="9466"/>
    <cellStyle name="20% - Accent5 2 8 2 2 2 3" xfId="51825"/>
    <cellStyle name="20% - Accent5 2 8 2 2 3" xfId="9467"/>
    <cellStyle name="20% - Accent5 2 8 2 2 4" xfId="9468"/>
    <cellStyle name="20% - Accent5 2 8 2 3" xfId="9469"/>
    <cellStyle name="20% - Accent5 2 8 2 3 2" xfId="9470"/>
    <cellStyle name="20% - Accent5 2 8 2 3 2 2" xfId="9471"/>
    <cellStyle name="20% - Accent5 2 8 2 3 2 3" xfId="51826"/>
    <cellStyle name="20% - Accent5 2 8 2 3 3" xfId="9472"/>
    <cellStyle name="20% - Accent5 2 8 2 3 4" xfId="9473"/>
    <cellStyle name="20% - Accent5 2 8 2 4" xfId="9474"/>
    <cellStyle name="20% - Accent5 2 8 2 4 2" xfId="9475"/>
    <cellStyle name="20% - Accent5 2 8 2 4 3" xfId="51827"/>
    <cellStyle name="20% - Accent5 2 8 2 5" xfId="9476"/>
    <cellStyle name="20% - Accent5 2 8 2 6" xfId="9477"/>
    <cellStyle name="20% - Accent5 2 8 3" xfId="9478"/>
    <cellStyle name="20% - Accent5 2 8 3 2" xfId="9479"/>
    <cellStyle name="20% - Accent5 2 8 3 2 2" xfId="9480"/>
    <cellStyle name="20% - Accent5 2 8 3 2 3" xfId="51828"/>
    <cellStyle name="20% - Accent5 2 8 3 3" xfId="9481"/>
    <cellStyle name="20% - Accent5 2 8 3 4" xfId="9482"/>
    <cellStyle name="20% - Accent5 2 8 4" xfId="9483"/>
    <cellStyle name="20% - Accent5 2 8 4 2" xfId="9484"/>
    <cellStyle name="20% - Accent5 2 8 4 2 2" xfId="9485"/>
    <cellStyle name="20% - Accent5 2 8 4 2 3" xfId="51829"/>
    <cellStyle name="20% - Accent5 2 8 4 3" xfId="9486"/>
    <cellStyle name="20% - Accent5 2 8 4 4" xfId="9487"/>
    <cellStyle name="20% - Accent5 2 8 5" xfId="9488"/>
    <cellStyle name="20% - Accent5 2 8 5 2" xfId="9489"/>
    <cellStyle name="20% - Accent5 2 8 5 3" xfId="51830"/>
    <cellStyle name="20% - Accent5 2 8 6" xfId="9490"/>
    <cellStyle name="20% - Accent5 2 8 7" xfId="9491"/>
    <cellStyle name="20% - Accent5 2 9" xfId="9492"/>
    <cellStyle name="20% - Accent5 2 9 2" xfId="9493"/>
    <cellStyle name="20% - Accent5 2 9 2 2" xfId="9494"/>
    <cellStyle name="20% - Accent5 2 9 2 2 2" xfId="9495"/>
    <cellStyle name="20% - Accent5 2 9 2 2 3" xfId="51831"/>
    <cellStyle name="20% - Accent5 2 9 2 3" xfId="9496"/>
    <cellStyle name="20% - Accent5 2 9 2 4" xfId="9497"/>
    <cellStyle name="20% - Accent5 2 9 3" xfId="9498"/>
    <cellStyle name="20% - Accent5 2 9 3 2" xfId="9499"/>
    <cellStyle name="20% - Accent5 2 9 3 2 2" xfId="9500"/>
    <cellStyle name="20% - Accent5 2 9 3 2 3" xfId="51832"/>
    <cellStyle name="20% - Accent5 2 9 3 3" xfId="9501"/>
    <cellStyle name="20% - Accent5 2 9 3 4" xfId="9502"/>
    <cellStyle name="20% - Accent5 2 9 4" xfId="9503"/>
    <cellStyle name="20% - Accent5 2 9 4 2" xfId="9504"/>
    <cellStyle name="20% - Accent5 2 9 4 3" xfId="51833"/>
    <cellStyle name="20% - Accent5 2 9 5" xfId="9505"/>
    <cellStyle name="20% - Accent5 2 9 6" xfId="9506"/>
    <cellStyle name="20% - Accent5 3" xfId="9507"/>
    <cellStyle name="20% - Accent5 3 10" xfId="9508"/>
    <cellStyle name="20% - Accent5 3 11" xfId="9509"/>
    <cellStyle name="20% - Accent5 3 12" xfId="60175"/>
    <cellStyle name="20% - Accent5 3 2" xfId="9510"/>
    <cellStyle name="20% - Accent5 3 2 10" xfId="9511"/>
    <cellStyle name="20% - Accent5 3 2 11" xfId="60358"/>
    <cellStyle name="20% - Accent5 3 2 2" xfId="9512"/>
    <cellStyle name="20% - Accent5 3 2 2 2" xfId="9513"/>
    <cellStyle name="20% - Accent5 3 2 2 2 2" xfId="9514"/>
    <cellStyle name="20% - Accent5 3 2 2 2 2 2" xfId="9515"/>
    <cellStyle name="20% - Accent5 3 2 2 2 2 2 2" xfId="9516"/>
    <cellStyle name="20% - Accent5 3 2 2 2 2 2 2 2" xfId="9517"/>
    <cellStyle name="20% - Accent5 3 2 2 2 2 2 2 3" xfId="51834"/>
    <cellStyle name="20% - Accent5 3 2 2 2 2 2 3" xfId="9518"/>
    <cellStyle name="20% - Accent5 3 2 2 2 2 2 4" xfId="9519"/>
    <cellStyle name="20% - Accent5 3 2 2 2 2 3" xfId="9520"/>
    <cellStyle name="20% - Accent5 3 2 2 2 2 3 2" xfId="9521"/>
    <cellStyle name="20% - Accent5 3 2 2 2 2 3 2 2" xfId="9522"/>
    <cellStyle name="20% - Accent5 3 2 2 2 2 3 2 3" xfId="51835"/>
    <cellStyle name="20% - Accent5 3 2 2 2 2 3 3" xfId="9523"/>
    <cellStyle name="20% - Accent5 3 2 2 2 2 3 4" xfId="9524"/>
    <cellStyle name="20% - Accent5 3 2 2 2 2 4" xfId="9525"/>
    <cellStyle name="20% - Accent5 3 2 2 2 2 4 2" xfId="9526"/>
    <cellStyle name="20% - Accent5 3 2 2 2 2 4 3" xfId="51836"/>
    <cellStyle name="20% - Accent5 3 2 2 2 2 5" xfId="9527"/>
    <cellStyle name="20% - Accent5 3 2 2 2 2 6" xfId="9528"/>
    <cellStyle name="20% - Accent5 3 2 2 2 3" xfId="9529"/>
    <cellStyle name="20% - Accent5 3 2 2 2 3 2" xfId="9530"/>
    <cellStyle name="20% - Accent5 3 2 2 2 3 2 2" xfId="9531"/>
    <cellStyle name="20% - Accent5 3 2 2 2 3 2 3" xfId="51837"/>
    <cellStyle name="20% - Accent5 3 2 2 2 3 3" xfId="9532"/>
    <cellStyle name="20% - Accent5 3 2 2 2 3 4" xfId="9533"/>
    <cellStyle name="20% - Accent5 3 2 2 2 4" xfId="9534"/>
    <cellStyle name="20% - Accent5 3 2 2 2 4 2" xfId="9535"/>
    <cellStyle name="20% - Accent5 3 2 2 2 4 2 2" xfId="9536"/>
    <cellStyle name="20% - Accent5 3 2 2 2 4 2 3" xfId="51838"/>
    <cellStyle name="20% - Accent5 3 2 2 2 4 3" xfId="9537"/>
    <cellStyle name="20% - Accent5 3 2 2 2 4 4" xfId="9538"/>
    <cellStyle name="20% - Accent5 3 2 2 2 5" xfId="9539"/>
    <cellStyle name="20% - Accent5 3 2 2 2 5 2" xfId="9540"/>
    <cellStyle name="20% - Accent5 3 2 2 2 5 3" xfId="51839"/>
    <cellStyle name="20% - Accent5 3 2 2 2 6" xfId="9541"/>
    <cellStyle name="20% - Accent5 3 2 2 2 7" xfId="9542"/>
    <cellStyle name="20% - Accent5 3 2 2 3" xfId="9543"/>
    <cellStyle name="20% - Accent5 3 2 2 3 2" xfId="9544"/>
    <cellStyle name="20% - Accent5 3 2 2 3 2 2" xfId="9545"/>
    <cellStyle name="20% - Accent5 3 2 2 3 2 2 2" xfId="9546"/>
    <cellStyle name="20% - Accent5 3 2 2 3 2 2 3" xfId="51840"/>
    <cellStyle name="20% - Accent5 3 2 2 3 2 3" xfId="9547"/>
    <cellStyle name="20% - Accent5 3 2 2 3 2 4" xfId="9548"/>
    <cellStyle name="20% - Accent5 3 2 2 3 3" xfId="9549"/>
    <cellStyle name="20% - Accent5 3 2 2 3 3 2" xfId="9550"/>
    <cellStyle name="20% - Accent5 3 2 2 3 3 2 2" xfId="9551"/>
    <cellStyle name="20% - Accent5 3 2 2 3 3 2 3" xfId="51841"/>
    <cellStyle name="20% - Accent5 3 2 2 3 3 3" xfId="9552"/>
    <cellStyle name="20% - Accent5 3 2 2 3 3 4" xfId="9553"/>
    <cellStyle name="20% - Accent5 3 2 2 3 4" xfId="9554"/>
    <cellStyle name="20% - Accent5 3 2 2 3 4 2" xfId="9555"/>
    <cellStyle name="20% - Accent5 3 2 2 3 4 3" xfId="51842"/>
    <cellStyle name="20% - Accent5 3 2 2 3 5" xfId="9556"/>
    <cellStyle name="20% - Accent5 3 2 2 3 6" xfId="9557"/>
    <cellStyle name="20% - Accent5 3 2 2 4" xfId="9558"/>
    <cellStyle name="20% - Accent5 3 2 2 4 2" xfId="9559"/>
    <cellStyle name="20% - Accent5 3 2 2 4 2 2" xfId="9560"/>
    <cellStyle name="20% - Accent5 3 2 2 4 2 3" xfId="51843"/>
    <cellStyle name="20% - Accent5 3 2 2 4 3" xfId="9561"/>
    <cellStyle name="20% - Accent5 3 2 2 4 4" xfId="9562"/>
    <cellStyle name="20% - Accent5 3 2 2 5" xfId="9563"/>
    <cellStyle name="20% - Accent5 3 2 2 5 2" xfId="9564"/>
    <cellStyle name="20% - Accent5 3 2 2 5 2 2" xfId="9565"/>
    <cellStyle name="20% - Accent5 3 2 2 5 2 3" xfId="51844"/>
    <cellStyle name="20% - Accent5 3 2 2 5 3" xfId="9566"/>
    <cellStyle name="20% - Accent5 3 2 2 5 4" xfId="9567"/>
    <cellStyle name="20% - Accent5 3 2 2 6" xfId="9568"/>
    <cellStyle name="20% - Accent5 3 2 2 6 2" xfId="9569"/>
    <cellStyle name="20% - Accent5 3 2 2 6 3" xfId="51845"/>
    <cellStyle name="20% - Accent5 3 2 2 7" xfId="9570"/>
    <cellStyle name="20% - Accent5 3 2 2 8" xfId="9571"/>
    <cellStyle name="20% - Accent5 3 2 2 9" xfId="60726"/>
    <cellStyle name="20% - Accent5 3 2 3" xfId="9572"/>
    <cellStyle name="20% - Accent5 3 2 3 2" xfId="9573"/>
    <cellStyle name="20% - Accent5 3 2 3 2 2" xfId="9574"/>
    <cellStyle name="20% - Accent5 3 2 3 2 2 2" xfId="9575"/>
    <cellStyle name="20% - Accent5 3 2 3 2 2 2 2" xfId="9576"/>
    <cellStyle name="20% - Accent5 3 2 3 2 2 2 3" xfId="51846"/>
    <cellStyle name="20% - Accent5 3 2 3 2 2 3" xfId="9577"/>
    <cellStyle name="20% - Accent5 3 2 3 2 2 4" xfId="9578"/>
    <cellStyle name="20% - Accent5 3 2 3 2 3" xfId="9579"/>
    <cellStyle name="20% - Accent5 3 2 3 2 3 2" xfId="9580"/>
    <cellStyle name="20% - Accent5 3 2 3 2 3 2 2" xfId="9581"/>
    <cellStyle name="20% - Accent5 3 2 3 2 3 2 3" xfId="51847"/>
    <cellStyle name="20% - Accent5 3 2 3 2 3 3" xfId="9582"/>
    <cellStyle name="20% - Accent5 3 2 3 2 3 4" xfId="9583"/>
    <cellStyle name="20% - Accent5 3 2 3 2 4" xfId="9584"/>
    <cellStyle name="20% - Accent5 3 2 3 2 4 2" xfId="9585"/>
    <cellStyle name="20% - Accent5 3 2 3 2 4 3" xfId="51848"/>
    <cellStyle name="20% - Accent5 3 2 3 2 5" xfId="9586"/>
    <cellStyle name="20% - Accent5 3 2 3 2 6" xfId="9587"/>
    <cellStyle name="20% - Accent5 3 2 3 3" xfId="9588"/>
    <cellStyle name="20% - Accent5 3 2 3 3 2" xfId="9589"/>
    <cellStyle name="20% - Accent5 3 2 3 3 2 2" xfId="9590"/>
    <cellStyle name="20% - Accent5 3 2 3 3 2 3" xfId="51849"/>
    <cellStyle name="20% - Accent5 3 2 3 3 3" xfId="9591"/>
    <cellStyle name="20% - Accent5 3 2 3 3 4" xfId="9592"/>
    <cellStyle name="20% - Accent5 3 2 3 4" xfId="9593"/>
    <cellStyle name="20% - Accent5 3 2 3 4 2" xfId="9594"/>
    <cellStyle name="20% - Accent5 3 2 3 4 2 2" xfId="9595"/>
    <cellStyle name="20% - Accent5 3 2 3 4 2 3" xfId="51850"/>
    <cellStyle name="20% - Accent5 3 2 3 4 3" xfId="9596"/>
    <cellStyle name="20% - Accent5 3 2 3 4 4" xfId="9597"/>
    <cellStyle name="20% - Accent5 3 2 3 5" xfId="9598"/>
    <cellStyle name="20% - Accent5 3 2 3 5 2" xfId="9599"/>
    <cellStyle name="20% - Accent5 3 2 3 5 3" xfId="51851"/>
    <cellStyle name="20% - Accent5 3 2 3 6" xfId="9600"/>
    <cellStyle name="20% - Accent5 3 2 3 7" xfId="9601"/>
    <cellStyle name="20% - Accent5 3 2 4" xfId="9602"/>
    <cellStyle name="20% - Accent5 3 2 4 2" xfId="9603"/>
    <cellStyle name="20% - Accent5 3 2 4 2 2" xfId="9604"/>
    <cellStyle name="20% - Accent5 3 2 4 2 2 2" xfId="9605"/>
    <cellStyle name="20% - Accent5 3 2 4 2 2 3" xfId="51852"/>
    <cellStyle name="20% - Accent5 3 2 4 2 3" xfId="9606"/>
    <cellStyle name="20% - Accent5 3 2 4 2 4" xfId="9607"/>
    <cellStyle name="20% - Accent5 3 2 4 3" xfId="9608"/>
    <cellStyle name="20% - Accent5 3 2 4 3 2" xfId="9609"/>
    <cellStyle name="20% - Accent5 3 2 4 3 2 2" xfId="9610"/>
    <cellStyle name="20% - Accent5 3 2 4 3 2 3" xfId="51853"/>
    <cellStyle name="20% - Accent5 3 2 4 3 3" xfId="9611"/>
    <cellStyle name="20% - Accent5 3 2 4 3 4" xfId="9612"/>
    <cellStyle name="20% - Accent5 3 2 4 4" xfId="9613"/>
    <cellStyle name="20% - Accent5 3 2 4 4 2" xfId="9614"/>
    <cellStyle name="20% - Accent5 3 2 4 4 3" xfId="51854"/>
    <cellStyle name="20% - Accent5 3 2 4 5" xfId="9615"/>
    <cellStyle name="20% - Accent5 3 2 4 6" xfId="9616"/>
    <cellStyle name="20% - Accent5 3 2 5" xfId="9617"/>
    <cellStyle name="20% - Accent5 3 2 5 2" xfId="9618"/>
    <cellStyle name="20% - Accent5 3 2 5 2 2" xfId="9619"/>
    <cellStyle name="20% - Accent5 3 2 5 2 2 2" xfId="9620"/>
    <cellStyle name="20% - Accent5 3 2 5 2 2 3" xfId="51855"/>
    <cellStyle name="20% - Accent5 3 2 5 2 3" xfId="9621"/>
    <cellStyle name="20% - Accent5 3 2 5 2 4" xfId="9622"/>
    <cellStyle name="20% - Accent5 3 2 5 3" xfId="9623"/>
    <cellStyle name="20% - Accent5 3 2 5 3 2" xfId="9624"/>
    <cellStyle name="20% - Accent5 3 2 5 3 3" xfId="51856"/>
    <cellStyle name="20% - Accent5 3 2 5 4" xfId="9625"/>
    <cellStyle name="20% - Accent5 3 2 5 5" xfId="9626"/>
    <cellStyle name="20% - Accent5 3 2 6" xfId="9627"/>
    <cellStyle name="20% - Accent5 3 2 6 2" xfId="9628"/>
    <cellStyle name="20% - Accent5 3 2 6 2 2" xfId="9629"/>
    <cellStyle name="20% - Accent5 3 2 6 2 3" xfId="51857"/>
    <cellStyle name="20% - Accent5 3 2 6 3" xfId="9630"/>
    <cellStyle name="20% - Accent5 3 2 6 4" xfId="9631"/>
    <cellStyle name="20% - Accent5 3 2 7" xfId="9632"/>
    <cellStyle name="20% - Accent5 3 2 7 2" xfId="9633"/>
    <cellStyle name="20% - Accent5 3 2 7 2 2" xfId="9634"/>
    <cellStyle name="20% - Accent5 3 2 7 2 3" xfId="51858"/>
    <cellStyle name="20% - Accent5 3 2 7 3" xfId="9635"/>
    <cellStyle name="20% - Accent5 3 2 7 4" xfId="9636"/>
    <cellStyle name="20% - Accent5 3 2 8" xfId="9637"/>
    <cellStyle name="20% - Accent5 3 2 8 2" xfId="9638"/>
    <cellStyle name="20% - Accent5 3 2 8 3" xfId="51859"/>
    <cellStyle name="20% - Accent5 3 2 9" xfId="9639"/>
    <cellStyle name="20% - Accent5 3 3" xfId="9640"/>
    <cellStyle name="20% - Accent5 3 3 10" xfId="60543"/>
    <cellStyle name="20% - Accent5 3 3 2" xfId="9641"/>
    <cellStyle name="20% - Accent5 3 3 2 2" xfId="9642"/>
    <cellStyle name="20% - Accent5 3 3 2 2 2" xfId="9643"/>
    <cellStyle name="20% - Accent5 3 3 2 2 2 2" xfId="9644"/>
    <cellStyle name="20% - Accent5 3 3 2 2 2 2 2" xfId="9645"/>
    <cellStyle name="20% - Accent5 3 3 2 2 2 2 3" xfId="51860"/>
    <cellStyle name="20% - Accent5 3 3 2 2 2 3" xfId="9646"/>
    <cellStyle name="20% - Accent5 3 3 2 2 2 4" xfId="9647"/>
    <cellStyle name="20% - Accent5 3 3 2 2 3" xfId="9648"/>
    <cellStyle name="20% - Accent5 3 3 2 2 3 2" xfId="9649"/>
    <cellStyle name="20% - Accent5 3 3 2 2 3 2 2" xfId="9650"/>
    <cellStyle name="20% - Accent5 3 3 2 2 3 2 3" xfId="51861"/>
    <cellStyle name="20% - Accent5 3 3 2 2 3 3" xfId="9651"/>
    <cellStyle name="20% - Accent5 3 3 2 2 3 4" xfId="9652"/>
    <cellStyle name="20% - Accent5 3 3 2 2 4" xfId="9653"/>
    <cellStyle name="20% - Accent5 3 3 2 2 4 2" xfId="9654"/>
    <cellStyle name="20% - Accent5 3 3 2 2 4 3" xfId="51862"/>
    <cellStyle name="20% - Accent5 3 3 2 2 5" xfId="9655"/>
    <cellStyle name="20% - Accent5 3 3 2 2 6" xfId="9656"/>
    <cellStyle name="20% - Accent5 3 3 2 3" xfId="9657"/>
    <cellStyle name="20% - Accent5 3 3 2 3 2" xfId="9658"/>
    <cellStyle name="20% - Accent5 3 3 2 3 2 2" xfId="9659"/>
    <cellStyle name="20% - Accent5 3 3 2 3 2 3" xfId="51863"/>
    <cellStyle name="20% - Accent5 3 3 2 3 3" xfId="9660"/>
    <cellStyle name="20% - Accent5 3 3 2 3 4" xfId="9661"/>
    <cellStyle name="20% - Accent5 3 3 2 4" xfId="9662"/>
    <cellStyle name="20% - Accent5 3 3 2 4 2" xfId="9663"/>
    <cellStyle name="20% - Accent5 3 3 2 4 2 2" xfId="9664"/>
    <cellStyle name="20% - Accent5 3 3 2 4 2 3" xfId="51864"/>
    <cellStyle name="20% - Accent5 3 3 2 4 3" xfId="9665"/>
    <cellStyle name="20% - Accent5 3 3 2 4 4" xfId="9666"/>
    <cellStyle name="20% - Accent5 3 3 2 5" xfId="9667"/>
    <cellStyle name="20% - Accent5 3 3 2 5 2" xfId="9668"/>
    <cellStyle name="20% - Accent5 3 3 2 5 3" xfId="51865"/>
    <cellStyle name="20% - Accent5 3 3 2 6" xfId="9669"/>
    <cellStyle name="20% - Accent5 3 3 2 7" xfId="9670"/>
    <cellStyle name="20% - Accent5 3 3 3" xfId="9671"/>
    <cellStyle name="20% - Accent5 3 3 3 2" xfId="9672"/>
    <cellStyle name="20% - Accent5 3 3 3 2 2" xfId="9673"/>
    <cellStyle name="20% - Accent5 3 3 3 2 2 2" xfId="9674"/>
    <cellStyle name="20% - Accent5 3 3 3 2 2 3" xfId="51866"/>
    <cellStyle name="20% - Accent5 3 3 3 2 3" xfId="9675"/>
    <cellStyle name="20% - Accent5 3 3 3 2 4" xfId="9676"/>
    <cellStyle name="20% - Accent5 3 3 3 3" xfId="9677"/>
    <cellStyle name="20% - Accent5 3 3 3 3 2" xfId="9678"/>
    <cellStyle name="20% - Accent5 3 3 3 3 2 2" xfId="9679"/>
    <cellStyle name="20% - Accent5 3 3 3 3 2 3" xfId="51867"/>
    <cellStyle name="20% - Accent5 3 3 3 3 3" xfId="9680"/>
    <cellStyle name="20% - Accent5 3 3 3 3 4" xfId="9681"/>
    <cellStyle name="20% - Accent5 3 3 3 4" xfId="9682"/>
    <cellStyle name="20% - Accent5 3 3 3 4 2" xfId="9683"/>
    <cellStyle name="20% - Accent5 3 3 3 4 3" xfId="51868"/>
    <cellStyle name="20% - Accent5 3 3 3 5" xfId="9684"/>
    <cellStyle name="20% - Accent5 3 3 3 6" xfId="9685"/>
    <cellStyle name="20% - Accent5 3 3 4" xfId="9686"/>
    <cellStyle name="20% - Accent5 3 3 4 2" xfId="9687"/>
    <cellStyle name="20% - Accent5 3 3 4 2 2" xfId="9688"/>
    <cellStyle name="20% - Accent5 3 3 4 2 2 2" xfId="9689"/>
    <cellStyle name="20% - Accent5 3 3 4 2 2 3" xfId="51869"/>
    <cellStyle name="20% - Accent5 3 3 4 2 3" xfId="9690"/>
    <cellStyle name="20% - Accent5 3 3 4 2 4" xfId="9691"/>
    <cellStyle name="20% - Accent5 3 3 4 3" xfId="9692"/>
    <cellStyle name="20% - Accent5 3 3 4 3 2" xfId="9693"/>
    <cellStyle name="20% - Accent5 3 3 4 3 3" xfId="51870"/>
    <cellStyle name="20% - Accent5 3 3 4 4" xfId="9694"/>
    <cellStyle name="20% - Accent5 3 3 4 5" xfId="9695"/>
    <cellStyle name="20% - Accent5 3 3 5" xfId="9696"/>
    <cellStyle name="20% - Accent5 3 3 5 2" xfId="9697"/>
    <cellStyle name="20% - Accent5 3 3 5 2 2" xfId="9698"/>
    <cellStyle name="20% - Accent5 3 3 5 2 3" xfId="51871"/>
    <cellStyle name="20% - Accent5 3 3 5 3" xfId="9699"/>
    <cellStyle name="20% - Accent5 3 3 5 4" xfId="9700"/>
    <cellStyle name="20% - Accent5 3 3 6" xfId="9701"/>
    <cellStyle name="20% - Accent5 3 3 6 2" xfId="9702"/>
    <cellStyle name="20% - Accent5 3 3 6 2 2" xfId="9703"/>
    <cellStyle name="20% - Accent5 3 3 6 2 3" xfId="51872"/>
    <cellStyle name="20% - Accent5 3 3 6 3" xfId="9704"/>
    <cellStyle name="20% - Accent5 3 3 6 4" xfId="9705"/>
    <cellStyle name="20% - Accent5 3 3 7" xfId="9706"/>
    <cellStyle name="20% - Accent5 3 3 7 2" xfId="9707"/>
    <cellStyle name="20% - Accent5 3 3 7 3" xfId="51873"/>
    <cellStyle name="20% - Accent5 3 3 8" xfId="9708"/>
    <cellStyle name="20% - Accent5 3 3 9" xfId="9709"/>
    <cellStyle name="20% - Accent5 3 4" xfId="9710"/>
    <cellStyle name="20% - Accent5 3 4 2" xfId="9711"/>
    <cellStyle name="20% - Accent5 3 4 2 2" xfId="9712"/>
    <cellStyle name="20% - Accent5 3 4 2 2 2" xfId="9713"/>
    <cellStyle name="20% - Accent5 3 4 2 2 2 2" xfId="9714"/>
    <cellStyle name="20% - Accent5 3 4 2 2 2 3" xfId="51874"/>
    <cellStyle name="20% - Accent5 3 4 2 2 3" xfId="9715"/>
    <cellStyle name="20% - Accent5 3 4 2 2 4" xfId="9716"/>
    <cellStyle name="20% - Accent5 3 4 2 3" xfId="9717"/>
    <cellStyle name="20% - Accent5 3 4 2 3 2" xfId="9718"/>
    <cellStyle name="20% - Accent5 3 4 2 3 2 2" xfId="9719"/>
    <cellStyle name="20% - Accent5 3 4 2 3 2 3" xfId="51875"/>
    <cellStyle name="20% - Accent5 3 4 2 3 3" xfId="9720"/>
    <cellStyle name="20% - Accent5 3 4 2 3 4" xfId="9721"/>
    <cellStyle name="20% - Accent5 3 4 2 4" xfId="9722"/>
    <cellStyle name="20% - Accent5 3 4 2 4 2" xfId="9723"/>
    <cellStyle name="20% - Accent5 3 4 2 4 3" xfId="51876"/>
    <cellStyle name="20% - Accent5 3 4 2 5" xfId="9724"/>
    <cellStyle name="20% - Accent5 3 4 2 6" xfId="9725"/>
    <cellStyle name="20% - Accent5 3 4 3" xfId="9726"/>
    <cellStyle name="20% - Accent5 3 4 3 2" xfId="9727"/>
    <cellStyle name="20% - Accent5 3 4 3 2 2" xfId="9728"/>
    <cellStyle name="20% - Accent5 3 4 3 2 3" xfId="51877"/>
    <cellStyle name="20% - Accent5 3 4 3 3" xfId="9729"/>
    <cellStyle name="20% - Accent5 3 4 3 4" xfId="9730"/>
    <cellStyle name="20% - Accent5 3 4 4" xfId="9731"/>
    <cellStyle name="20% - Accent5 3 4 4 2" xfId="9732"/>
    <cellStyle name="20% - Accent5 3 4 4 2 2" xfId="9733"/>
    <cellStyle name="20% - Accent5 3 4 4 2 3" xfId="51878"/>
    <cellStyle name="20% - Accent5 3 4 4 3" xfId="9734"/>
    <cellStyle name="20% - Accent5 3 4 4 4" xfId="9735"/>
    <cellStyle name="20% - Accent5 3 4 5" xfId="9736"/>
    <cellStyle name="20% - Accent5 3 4 5 2" xfId="9737"/>
    <cellStyle name="20% - Accent5 3 4 5 3" xfId="51879"/>
    <cellStyle name="20% - Accent5 3 4 6" xfId="9738"/>
    <cellStyle name="20% - Accent5 3 4 7" xfId="9739"/>
    <cellStyle name="20% - Accent5 3 5" xfId="9740"/>
    <cellStyle name="20% - Accent5 3 5 2" xfId="9741"/>
    <cellStyle name="20% - Accent5 3 5 2 2" xfId="9742"/>
    <cellStyle name="20% - Accent5 3 5 2 2 2" xfId="9743"/>
    <cellStyle name="20% - Accent5 3 5 2 2 3" xfId="51880"/>
    <cellStyle name="20% - Accent5 3 5 2 3" xfId="9744"/>
    <cellStyle name="20% - Accent5 3 5 2 4" xfId="9745"/>
    <cellStyle name="20% - Accent5 3 5 3" xfId="9746"/>
    <cellStyle name="20% - Accent5 3 5 3 2" xfId="9747"/>
    <cellStyle name="20% - Accent5 3 5 3 2 2" xfId="9748"/>
    <cellStyle name="20% - Accent5 3 5 3 2 3" xfId="51881"/>
    <cellStyle name="20% - Accent5 3 5 3 3" xfId="9749"/>
    <cellStyle name="20% - Accent5 3 5 3 4" xfId="9750"/>
    <cellStyle name="20% - Accent5 3 5 4" xfId="9751"/>
    <cellStyle name="20% - Accent5 3 5 4 2" xfId="9752"/>
    <cellStyle name="20% - Accent5 3 5 4 3" xfId="51882"/>
    <cellStyle name="20% - Accent5 3 5 5" xfId="9753"/>
    <cellStyle name="20% - Accent5 3 5 6" xfId="9754"/>
    <cellStyle name="20% - Accent5 3 6" xfId="9755"/>
    <cellStyle name="20% - Accent5 3 6 2" xfId="9756"/>
    <cellStyle name="20% - Accent5 3 6 2 2" xfId="9757"/>
    <cellStyle name="20% - Accent5 3 6 2 2 2" xfId="9758"/>
    <cellStyle name="20% - Accent5 3 6 2 2 3" xfId="51883"/>
    <cellStyle name="20% - Accent5 3 6 2 3" xfId="9759"/>
    <cellStyle name="20% - Accent5 3 6 2 4" xfId="9760"/>
    <cellStyle name="20% - Accent5 3 6 3" xfId="9761"/>
    <cellStyle name="20% - Accent5 3 6 3 2" xfId="9762"/>
    <cellStyle name="20% - Accent5 3 6 3 3" xfId="51884"/>
    <cellStyle name="20% - Accent5 3 6 4" xfId="9763"/>
    <cellStyle name="20% - Accent5 3 6 5" xfId="9764"/>
    <cellStyle name="20% - Accent5 3 7" xfId="9765"/>
    <cellStyle name="20% - Accent5 3 7 2" xfId="9766"/>
    <cellStyle name="20% - Accent5 3 7 2 2" xfId="9767"/>
    <cellStyle name="20% - Accent5 3 7 2 3" xfId="51885"/>
    <cellStyle name="20% - Accent5 3 7 3" xfId="9768"/>
    <cellStyle name="20% - Accent5 3 7 4" xfId="9769"/>
    <cellStyle name="20% - Accent5 3 8" xfId="9770"/>
    <cellStyle name="20% - Accent5 3 8 2" xfId="9771"/>
    <cellStyle name="20% - Accent5 3 8 2 2" xfId="9772"/>
    <cellStyle name="20% - Accent5 3 8 2 3" xfId="51886"/>
    <cellStyle name="20% - Accent5 3 8 3" xfId="9773"/>
    <cellStyle name="20% - Accent5 3 8 4" xfId="9774"/>
    <cellStyle name="20% - Accent5 3 9" xfId="9775"/>
    <cellStyle name="20% - Accent5 3 9 2" xfId="9776"/>
    <cellStyle name="20% - Accent5 3 9 3" xfId="51887"/>
    <cellStyle name="20% - Accent5 4" xfId="9777"/>
    <cellStyle name="20% - Accent5 4 10" xfId="9778"/>
    <cellStyle name="20% - Accent5 4 11" xfId="9779"/>
    <cellStyle name="20% - Accent5 4 12" xfId="60189"/>
    <cellStyle name="20% - Accent5 4 2" xfId="9780"/>
    <cellStyle name="20% - Accent5 4 2 10" xfId="9781"/>
    <cellStyle name="20% - Accent5 4 2 11" xfId="60372"/>
    <cellStyle name="20% - Accent5 4 2 2" xfId="9782"/>
    <cellStyle name="20% - Accent5 4 2 2 2" xfId="9783"/>
    <cellStyle name="20% - Accent5 4 2 2 2 2" xfId="9784"/>
    <cellStyle name="20% - Accent5 4 2 2 2 2 2" xfId="9785"/>
    <cellStyle name="20% - Accent5 4 2 2 2 2 2 2" xfId="9786"/>
    <cellStyle name="20% - Accent5 4 2 2 2 2 2 2 2" xfId="9787"/>
    <cellStyle name="20% - Accent5 4 2 2 2 2 2 2 3" xfId="51888"/>
    <cellStyle name="20% - Accent5 4 2 2 2 2 2 3" xfId="9788"/>
    <cellStyle name="20% - Accent5 4 2 2 2 2 2 4" xfId="9789"/>
    <cellStyle name="20% - Accent5 4 2 2 2 2 3" xfId="9790"/>
    <cellStyle name="20% - Accent5 4 2 2 2 2 3 2" xfId="9791"/>
    <cellStyle name="20% - Accent5 4 2 2 2 2 3 2 2" xfId="9792"/>
    <cellStyle name="20% - Accent5 4 2 2 2 2 3 2 3" xfId="51889"/>
    <cellStyle name="20% - Accent5 4 2 2 2 2 3 3" xfId="9793"/>
    <cellStyle name="20% - Accent5 4 2 2 2 2 3 4" xfId="9794"/>
    <cellStyle name="20% - Accent5 4 2 2 2 2 4" xfId="9795"/>
    <cellStyle name="20% - Accent5 4 2 2 2 2 4 2" xfId="9796"/>
    <cellStyle name="20% - Accent5 4 2 2 2 2 4 3" xfId="51890"/>
    <cellStyle name="20% - Accent5 4 2 2 2 2 5" xfId="9797"/>
    <cellStyle name="20% - Accent5 4 2 2 2 2 6" xfId="9798"/>
    <cellStyle name="20% - Accent5 4 2 2 2 3" xfId="9799"/>
    <cellStyle name="20% - Accent5 4 2 2 2 3 2" xfId="9800"/>
    <cellStyle name="20% - Accent5 4 2 2 2 3 2 2" xfId="9801"/>
    <cellStyle name="20% - Accent5 4 2 2 2 3 2 3" xfId="51891"/>
    <cellStyle name="20% - Accent5 4 2 2 2 3 3" xfId="9802"/>
    <cellStyle name="20% - Accent5 4 2 2 2 3 4" xfId="9803"/>
    <cellStyle name="20% - Accent5 4 2 2 2 4" xfId="9804"/>
    <cellStyle name="20% - Accent5 4 2 2 2 4 2" xfId="9805"/>
    <cellStyle name="20% - Accent5 4 2 2 2 4 2 2" xfId="9806"/>
    <cellStyle name="20% - Accent5 4 2 2 2 4 2 3" xfId="51892"/>
    <cellStyle name="20% - Accent5 4 2 2 2 4 3" xfId="9807"/>
    <cellStyle name="20% - Accent5 4 2 2 2 4 4" xfId="9808"/>
    <cellStyle name="20% - Accent5 4 2 2 2 5" xfId="9809"/>
    <cellStyle name="20% - Accent5 4 2 2 2 5 2" xfId="9810"/>
    <cellStyle name="20% - Accent5 4 2 2 2 5 3" xfId="51893"/>
    <cellStyle name="20% - Accent5 4 2 2 2 6" xfId="9811"/>
    <cellStyle name="20% - Accent5 4 2 2 2 7" xfId="9812"/>
    <cellStyle name="20% - Accent5 4 2 2 3" xfId="9813"/>
    <cellStyle name="20% - Accent5 4 2 2 3 2" xfId="9814"/>
    <cellStyle name="20% - Accent5 4 2 2 3 2 2" xfId="9815"/>
    <cellStyle name="20% - Accent5 4 2 2 3 2 2 2" xfId="9816"/>
    <cellStyle name="20% - Accent5 4 2 2 3 2 2 3" xfId="51894"/>
    <cellStyle name="20% - Accent5 4 2 2 3 2 3" xfId="9817"/>
    <cellStyle name="20% - Accent5 4 2 2 3 2 4" xfId="9818"/>
    <cellStyle name="20% - Accent5 4 2 2 3 3" xfId="9819"/>
    <cellStyle name="20% - Accent5 4 2 2 3 3 2" xfId="9820"/>
    <cellStyle name="20% - Accent5 4 2 2 3 3 2 2" xfId="9821"/>
    <cellStyle name="20% - Accent5 4 2 2 3 3 2 3" xfId="51895"/>
    <cellStyle name="20% - Accent5 4 2 2 3 3 3" xfId="9822"/>
    <cellStyle name="20% - Accent5 4 2 2 3 3 4" xfId="9823"/>
    <cellStyle name="20% - Accent5 4 2 2 3 4" xfId="9824"/>
    <cellStyle name="20% - Accent5 4 2 2 3 4 2" xfId="9825"/>
    <cellStyle name="20% - Accent5 4 2 2 3 4 3" xfId="51896"/>
    <cellStyle name="20% - Accent5 4 2 2 3 5" xfId="9826"/>
    <cellStyle name="20% - Accent5 4 2 2 3 6" xfId="9827"/>
    <cellStyle name="20% - Accent5 4 2 2 4" xfId="9828"/>
    <cellStyle name="20% - Accent5 4 2 2 4 2" xfId="9829"/>
    <cellStyle name="20% - Accent5 4 2 2 4 2 2" xfId="9830"/>
    <cellStyle name="20% - Accent5 4 2 2 4 2 3" xfId="51897"/>
    <cellStyle name="20% - Accent5 4 2 2 4 3" xfId="9831"/>
    <cellStyle name="20% - Accent5 4 2 2 4 4" xfId="9832"/>
    <cellStyle name="20% - Accent5 4 2 2 5" xfId="9833"/>
    <cellStyle name="20% - Accent5 4 2 2 5 2" xfId="9834"/>
    <cellStyle name="20% - Accent5 4 2 2 5 2 2" xfId="9835"/>
    <cellStyle name="20% - Accent5 4 2 2 5 2 3" xfId="51898"/>
    <cellStyle name="20% - Accent5 4 2 2 5 3" xfId="9836"/>
    <cellStyle name="20% - Accent5 4 2 2 5 4" xfId="9837"/>
    <cellStyle name="20% - Accent5 4 2 2 6" xfId="9838"/>
    <cellStyle name="20% - Accent5 4 2 2 6 2" xfId="9839"/>
    <cellStyle name="20% - Accent5 4 2 2 6 3" xfId="51899"/>
    <cellStyle name="20% - Accent5 4 2 2 7" xfId="9840"/>
    <cellStyle name="20% - Accent5 4 2 2 8" xfId="9841"/>
    <cellStyle name="20% - Accent5 4 2 2 9" xfId="60740"/>
    <cellStyle name="20% - Accent5 4 2 3" xfId="9842"/>
    <cellStyle name="20% - Accent5 4 2 3 2" xfId="9843"/>
    <cellStyle name="20% - Accent5 4 2 3 2 2" xfId="9844"/>
    <cellStyle name="20% - Accent5 4 2 3 2 2 2" xfId="9845"/>
    <cellStyle name="20% - Accent5 4 2 3 2 2 2 2" xfId="9846"/>
    <cellStyle name="20% - Accent5 4 2 3 2 2 2 3" xfId="51900"/>
    <cellStyle name="20% - Accent5 4 2 3 2 2 3" xfId="9847"/>
    <cellStyle name="20% - Accent5 4 2 3 2 2 4" xfId="9848"/>
    <cellStyle name="20% - Accent5 4 2 3 2 3" xfId="9849"/>
    <cellStyle name="20% - Accent5 4 2 3 2 3 2" xfId="9850"/>
    <cellStyle name="20% - Accent5 4 2 3 2 3 2 2" xfId="9851"/>
    <cellStyle name="20% - Accent5 4 2 3 2 3 2 3" xfId="51901"/>
    <cellStyle name="20% - Accent5 4 2 3 2 3 3" xfId="9852"/>
    <cellStyle name="20% - Accent5 4 2 3 2 3 4" xfId="9853"/>
    <cellStyle name="20% - Accent5 4 2 3 2 4" xfId="9854"/>
    <cellStyle name="20% - Accent5 4 2 3 2 4 2" xfId="9855"/>
    <cellStyle name="20% - Accent5 4 2 3 2 4 3" xfId="51902"/>
    <cellStyle name="20% - Accent5 4 2 3 2 5" xfId="9856"/>
    <cellStyle name="20% - Accent5 4 2 3 2 6" xfId="9857"/>
    <cellStyle name="20% - Accent5 4 2 3 3" xfId="9858"/>
    <cellStyle name="20% - Accent5 4 2 3 3 2" xfId="9859"/>
    <cellStyle name="20% - Accent5 4 2 3 3 2 2" xfId="9860"/>
    <cellStyle name="20% - Accent5 4 2 3 3 2 3" xfId="51903"/>
    <cellStyle name="20% - Accent5 4 2 3 3 3" xfId="9861"/>
    <cellStyle name="20% - Accent5 4 2 3 3 4" xfId="9862"/>
    <cellStyle name="20% - Accent5 4 2 3 4" xfId="9863"/>
    <cellStyle name="20% - Accent5 4 2 3 4 2" xfId="9864"/>
    <cellStyle name="20% - Accent5 4 2 3 4 2 2" xfId="9865"/>
    <cellStyle name="20% - Accent5 4 2 3 4 2 3" xfId="51904"/>
    <cellStyle name="20% - Accent5 4 2 3 4 3" xfId="9866"/>
    <cellStyle name="20% - Accent5 4 2 3 4 4" xfId="9867"/>
    <cellStyle name="20% - Accent5 4 2 3 5" xfId="9868"/>
    <cellStyle name="20% - Accent5 4 2 3 5 2" xfId="9869"/>
    <cellStyle name="20% - Accent5 4 2 3 5 3" xfId="51905"/>
    <cellStyle name="20% - Accent5 4 2 3 6" xfId="9870"/>
    <cellStyle name="20% - Accent5 4 2 3 7" xfId="9871"/>
    <cellStyle name="20% - Accent5 4 2 4" xfId="9872"/>
    <cellStyle name="20% - Accent5 4 2 4 2" xfId="9873"/>
    <cellStyle name="20% - Accent5 4 2 4 2 2" xfId="9874"/>
    <cellStyle name="20% - Accent5 4 2 4 2 2 2" xfId="9875"/>
    <cellStyle name="20% - Accent5 4 2 4 2 2 3" xfId="51906"/>
    <cellStyle name="20% - Accent5 4 2 4 2 3" xfId="9876"/>
    <cellStyle name="20% - Accent5 4 2 4 2 4" xfId="9877"/>
    <cellStyle name="20% - Accent5 4 2 4 3" xfId="9878"/>
    <cellStyle name="20% - Accent5 4 2 4 3 2" xfId="9879"/>
    <cellStyle name="20% - Accent5 4 2 4 3 2 2" xfId="9880"/>
    <cellStyle name="20% - Accent5 4 2 4 3 2 3" xfId="51907"/>
    <cellStyle name="20% - Accent5 4 2 4 3 3" xfId="9881"/>
    <cellStyle name="20% - Accent5 4 2 4 3 4" xfId="9882"/>
    <cellStyle name="20% - Accent5 4 2 4 4" xfId="9883"/>
    <cellStyle name="20% - Accent5 4 2 4 4 2" xfId="9884"/>
    <cellStyle name="20% - Accent5 4 2 4 4 3" xfId="51908"/>
    <cellStyle name="20% - Accent5 4 2 4 5" xfId="9885"/>
    <cellStyle name="20% - Accent5 4 2 4 6" xfId="9886"/>
    <cellStyle name="20% - Accent5 4 2 5" xfId="9887"/>
    <cellStyle name="20% - Accent5 4 2 5 2" xfId="9888"/>
    <cellStyle name="20% - Accent5 4 2 5 2 2" xfId="9889"/>
    <cellStyle name="20% - Accent5 4 2 5 2 2 2" xfId="9890"/>
    <cellStyle name="20% - Accent5 4 2 5 2 2 3" xfId="51909"/>
    <cellStyle name="20% - Accent5 4 2 5 2 3" xfId="9891"/>
    <cellStyle name="20% - Accent5 4 2 5 2 4" xfId="9892"/>
    <cellStyle name="20% - Accent5 4 2 5 3" xfId="9893"/>
    <cellStyle name="20% - Accent5 4 2 5 3 2" xfId="9894"/>
    <cellStyle name="20% - Accent5 4 2 5 3 3" xfId="51910"/>
    <cellStyle name="20% - Accent5 4 2 5 4" xfId="9895"/>
    <cellStyle name="20% - Accent5 4 2 5 5" xfId="9896"/>
    <cellStyle name="20% - Accent5 4 2 6" xfId="9897"/>
    <cellStyle name="20% - Accent5 4 2 6 2" xfId="9898"/>
    <cellStyle name="20% - Accent5 4 2 6 2 2" xfId="9899"/>
    <cellStyle name="20% - Accent5 4 2 6 2 3" xfId="51911"/>
    <cellStyle name="20% - Accent5 4 2 6 3" xfId="9900"/>
    <cellStyle name="20% - Accent5 4 2 6 4" xfId="9901"/>
    <cellStyle name="20% - Accent5 4 2 7" xfId="9902"/>
    <cellStyle name="20% - Accent5 4 2 7 2" xfId="9903"/>
    <cellStyle name="20% - Accent5 4 2 7 2 2" xfId="9904"/>
    <cellStyle name="20% - Accent5 4 2 7 2 3" xfId="51912"/>
    <cellStyle name="20% - Accent5 4 2 7 3" xfId="9905"/>
    <cellStyle name="20% - Accent5 4 2 7 4" xfId="9906"/>
    <cellStyle name="20% - Accent5 4 2 8" xfId="9907"/>
    <cellStyle name="20% - Accent5 4 2 8 2" xfId="9908"/>
    <cellStyle name="20% - Accent5 4 2 8 3" xfId="51913"/>
    <cellStyle name="20% - Accent5 4 2 9" xfId="9909"/>
    <cellStyle name="20% - Accent5 4 3" xfId="9910"/>
    <cellStyle name="20% - Accent5 4 3 2" xfId="9911"/>
    <cellStyle name="20% - Accent5 4 3 2 2" xfId="9912"/>
    <cellStyle name="20% - Accent5 4 3 2 2 2" xfId="9913"/>
    <cellStyle name="20% - Accent5 4 3 2 2 2 2" xfId="9914"/>
    <cellStyle name="20% - Accent5 4 3 2 2 2 2 2" xfId="9915"/>
    <cellStyle name="20% - Accent5 4 3 2 2 2 2 3" xfId="51914"/>
    <cellStyle name="20% - Accent5 4 3 2 2 2 3" xfId="9916"/>
    <cellStyle name="20% - Accent5 4 3 2 2 2 4" xfId="9917"/>
    <cellStyle name="20% - Accent5 4 3 2 2 3" xfId="9918"/>
    <cellStyle name="20% - Accent5 4 3 2 2 3 2" xfId="9919"/>
    <cellStyle name="20% - Accent5 4 3 2 2 3 2 2" xfId="9920"/>
    <cellStyle name="20% - Accent5 4 3 2 2 3 2 3" xfId="51915"/>
    <cellStyle name="20% - Accent5 4 3 2 2 3 3" xfId="9921"/>
    <cellStyle name="20% - Accent5 4 3 2 2 3 4" xfId="9922"/>
    <cellStyle name="20% - Accent5 4 3 2 2 4" xfId="9923"/>
    <cellStyle name="20% - Accent5 4 3 2 2 4 2" xfId="9924"/>
    <cellStyle name="20% - Accent5 4 3 2 2 4 3" xfId="51916"/>
    <cellStyle name="20% - Accent5 4 3 2 2 5" xfId="9925"/>
    <cellStyle name="20% - Accent5 4 3 2 2 6" xfId="9926"/>
    <cellStyle name="20% - Accent5 4 3 2 3" xfId="9927"/>
    <cellStyle name="20% - Accent5 4 3 2 3 2" xfId="9928"/>
    <cellStyle name="20% - Accent5 4 3 2 3 2 2" xfId="9929"/>
    <cellStyle name="20% - Accent5 4 3 2 3 2 3" xfId="51917"/>
    <cellStyle name="20% - Accent5 4 3 2 3 3" xfId="9930"/>
    <cellStyle name="20% - Accent5 4 3 2 3 4" xfId="9931"/>
    <cellStyle name="20% - Accent5 4 3 2 4" xfId="9932"/>
    <cellStyle name="20% - Accent5 4 3 2 4 2" xfId="9933"/>
    <cellStyle name="20% - Accent5 4 3 2 4 2 2" xfId="9934"/>
    <cellStyle name="20% - Accent5 4 3 2 4 2 3" xfId="51918"/>
    <cellStyle name="20% - Accent5 4 3 2 4 3" xfId="9935"/>
    <cellStyle name="20% - Accent5 4 3 2 4 4" xfId="9936"/>
    <cellStyle name="20% - Accent5 4 3 2 5" xfId="9937"/>
    <cellStyle name="20% - Accent5 4 3 2 5 2" xfId="9938"/>
    <cellStyle name="20% - Accent5 4 3 2 5 3" xfId="51919"/>
    <cellStyle name="20% - Accent5 4 3 2 6" xfId="9939"/>
    <cellStyle name="20% - Accent5 4 3 2 7" xfId="9940"/>
    <cellStyle name="20% - Accent5 4 3 3" xfId="9941"/>
    <cellStyle name="20% - Accent5 4 3 3 2" xfId="9942"/>
    <cellStyle name="20% - Accent5 4 3 3 2 2" xfId="9943"/>
    <cellStyle name="20% - Accent5 4 3 3 2 2 2" xfId="9944"/>
    <cellStyle name="20% - Accent5 4 3 3 2 2 3" xfId="51920"/>
    <cellStyle name="20% - Accent5 4 3 3 2 3" xfId="9945"/>
    <cellStyle name="20% - Accent5 4 3 3 2 4" xfId="9946"/>
    <cellStyle name="20% - Accent5 4 3 3 3" xfId="9947"/>
    <cellStyle name="20% - Accent5 4 3 3 3 2" xfId="9948"/>
    <cellStyle name="20% - Accent5 4 3 3 3 2 2" xfId="9949"/>
    <cellStyle name="20% - Accent5 4 3 3 3 2 3" xfId="51921"/>
    <cellStyle name="20% - Accent5 4 3 3 3 3" xfId="9950"/>
    <cellStyle name="20% - Accent5 4 3 3 3 4" xfId="9951"/>
    <cellStyle name="20% - Accent5 4 3 3 4" xfId="9952"/>
    <cellStyle name="20% - Accent5 4 3 3 4 2" xfId="9953"/>
    <cellStyle name="20% - Accent5 4 3 3 4 3" xfId="51922"/>
    <cellStyle name="20% - Accent5 4 3 3 5" xfId="9954"/>
    <cellStyle name="20% - Accent5 4 3 3 6" xfId="9955"/>
    <cellStyle name="20% - Accent5 4 3 4" xfId="9956"/>
    <cellStyle name="20% - Accent5 4 3 4 2" xfId="9957"/>
    <cellStyle name="20% - Accent5 4 3 4 2 2" xfId="9958"/>
    <cellStyle name="20% - Accent5 4 3 4 2 3" xfId="51923"/>
    <cellStyle name="20% - Accent5 4 3 4 3" xfId="9959"/>
    <cellStyle name="20% - Accent5 4 3 4 4" xfId="9960"/>
    <cellStyle name="20% - Accent5 4 3 5" xfId="9961"/>
    <cellStyle name="20% - Accent5 4 3 5 2" xfId="9962"/>
    <cellStyle name="20% - Accent5 4 3 5 2 2" xfId="9963"/>
    <cellStyle name="20% - Accent5 4 3 5 2 3" xfId="51924"/>
    <cellStyle name="20% - Accent5 4 3 5 3" xfId="9964"/>
    <cellStyle name="20% - Accent5 4 3 5 4" xfId="9965"/>
    <cellStyle name="20% - Accent5 4 3 6" xfId="9966"/>
    <cellStyle name="20% - Accent5 4 3 6 2" xfId="9967"/>
    <cellStyle name="20% - Accent5 4 3 6 3" xfId="51925"/>
    <cellStyle name="20% - Accent5 4 3 7" xfId="9968"/>
    <cellStyle name="20% - Accent5 4 3 8" xfId="9969"/>
    <cellStyle name="20% - Accent5 4 3 9" xfId="60557"/>
    <cellStyle name="20% - Accent5 4 4" xfId="9970"/>
    <cellStyle name="20% - Accent5 4 4 2" xfId="9971"/>
    <cellStyle name="20% - Accent5 4 4 2 2" xfId="9972"/>
    <cellStyle name="20% - Accent5 4 4 2 2 2" xfId="9973"/>
    <cellStyle name="20% - Accent5 4 4 2 2 2 2" xfId="9974"/>
    <cellStyle name="20% - Accent5 4 4 2 2 2 3" xfId="51926"/>
    <cellStyle name="20% - Accent5 4 4 2 2 3" xfId="9975"/>
    <cellStyle name="20% - Accent5 4 4 2 2 4" xfId="9976"/>
    <cellStyle name="20% - Accent5 4 4 2 3" xfId="9977"/>
    <cellStyle name="20% - Accent5 4 4 2 3 2" xfId="9978"/>
    <cellStyle name="20% - Accent5 4 4 2 3 2 2" xfId="9979"/>
    <cellStyle name="20% - Accent5 4 4 2 3 2 3" xfId="51927"/>
    <cellStyle name="20% - Accent5 4 4 2 3 3" xfId="9980"/>
    <cellStyle name="20% - Accent5 4 4 2 3 4" xfId="9981"/>
    <cellStyle name="20% - Accent5 4 4 2 4" xfId="9982"/>
    <cellStyle name="20% - Accent5 4 4 2 4 2" xfId="9983"/>
    <cellStyle name="20% - Accent5 4 4 2 4 3" xfId="51928"/>
    <cellStyle name="20% - Accent5 4 4 2 5" xfId="9984"/>
    <cellStyle name="20% - Accent5 4 4 2 6" xfId="9985"/>
    <cellStyle name="20% - Accent5 4 4 3" xfId="9986"/>
    <cellStyle name="20% - Accent5 4 4 3 2" xfId="9987"/>
    <cellStyle name="20% - Accent5 4 4 3 2 2" xfId="9988"/>
    <cellStyle name="20% - Accent5 4 4 3 2 3" xfId="51929"/>
    <cellStyle name="20% - Accent5 4 4 3 3" xfId="9989"/>
    <cellStyle name="20% - Accent5 4 4 3 4" xfId="9990"/>
    <cellStyle name="20% - Accent5 4 4 4" xfId="9991"/>
    <cellStyle name="20% - Accent5 4 4 4 2" xfId="9992"/>
    <cellStyle name="20% - Accent5 4 4 4 2 2" xfId="9993"/>
    <cellStyle name="20% - Accent5 4 4 4 2 3" xfId="51930"/>
    <cellStyle name="20% - Accent5 4 4 4 3" xfId="9994"/>
    <cellStyle name="20% - Accent5 4 4 4 4" xfId="9995"/>
    <cellStyle name="20% - Accent5 4 4 5" xfId="9996"/>
    <cellStyle name="20% - Accent5 4 4 5 2" xfId="9997"/>
    <cellStyle name="20% - Accent5 4 4 5 3" xfId="51931"/>
    <cellStyle name="20% - Accent5 4 4 6" xfId="9998"/>
    <cellStyle name="20% - Accent5 4 4 7" xfId="9999"/>
    <cellStyle name="20% - Accent5 4 5" xfId="10000"/>
    <cellStyle name="20% - Accent5 4 5 2" xfId="10001"/>
    <cellStyle name="20% - Accent5 4 5 2 2" xfId="10002"/>
    <cellStyle name="20% - Accent5 4 5 2 2 2" xfId="10003"/>
    <cellStyle name="20% - Accent5 4 5 2 2 3" xfId="51932"/>
    <cellStyle name="20% - Accent5 4 5 2 3" xfId="10004"/>
    <cellStyle name="20% - Accent5 4 5 2 4" xfId="10005"/>
    <cellStyle name="20% - Accent5 4 5 3" xfId="10006"/>
    <cellStyle name="20% - Accent5 4 5 3 2" xfId="10007"/>
    <cellStyle name="20% - Accent5 4 5 3 2 2" xfId="10008"/>
    <cellStyle name="20% - Accent5 4 5 3 2 3" xfId="51933"/>
    <cellStyle name="20% - Accent5 4 5 3 3" xfId="10009"/>
    <cellStyle name="20% - Accent5 4 5 3 4" xfId="10010"/>
    <cellStyle name="20% - Accent5 4 5 4" xfId="10011"/>
    <cellStyle name="20% - Accent5 4 5 4 2" xfId="10012"/>
    <cellStyle name="20% - Accent5 4 5 4 3" xfId="51934"/>
    <cellStyle name="20% - Accent5 4 5 5" xfId="10013"/>
    <cellStyle name="20% - Accent5 4 5 6" xfId="10014"/>
    <cellStyle name="20% - Accent5 4 6" xfId="10015"/>
    <cellStyle name="20% - Accent5 4 6 2" xfId="10016"/>
    <cellStyle name="20% - Accent5 4 6 2 2" xfId="10017"/>
    <cellStyle name="20% - Accent5 4 6 2 2 2" xfId="10018"/>
    <cellStyle name="20% - Accent5 4 6 2 2 3" xfId="51935"/>
    <cellStyle name="20% - Accent5 4 6 2 3" xfId="10019"/>
    <cellStyle name="20% - Accent5 4 6 2 4" xfId="10020"/>
    <cellStyle name="20% - Accent5 4 6 3" xfId="10021"/>
    <cellStyle name="20% - Accent5 4 6 3 2" xfId="10022"/>
    <cellStyle name="20% - Accent5 4 6 3 3" xfId="51936"/>
    <cellStyle name="20% - Accent5 4 6 4" xfId="10023"/>
    <cellStyle name="20% - Accent5 4 6 5" xfId="10024"/>
    <cellStyle name="20% - Accent5 4 7" xfId="10025"/>
    <cellStyle name="20% - Accent5 4 7 2" xfId="10026"/>
    <cellStyle name="20% - Accent5 4 7 2 2" xfId="10027"/>
    <cellStyle name="20% - Accent5 4 7 2 3" xfId="51937"/>
    <cellStyle name="20% - Accent5 4 7 3" xfId="10028"/>
    <cellStyle name="20% - Accent5 4 7 4" xfId="10029"/>
    <cellStyle name="20% - Accent5 4 8" xfId="10030"/>
    <cellStyle name="20% - Accent5 4 8 2" xfId="10031"/>
    <cellStyle name="20% - Accent5 4 8 2 2" xfId="10032"/>
    <cellStyle name="20% - Accent5 4 8 2 3" xfId="51938"/>
    <cellStyle name="20% - Accent5 4 8 3" xfId="10033"/>
    <cellStyle name="20% - Accent5 4 8 4" xfId="10034"/>
    <cellStyle name="20% - Accent5 4 9" xfId="10035"/>
    <cellStyle name="20% - Accent5 4 9 2" xfId="10036"/>
    <cellStyle name="20% - Accent5 4 9 3" xfId="51939"/>
    <cellStyle name="20% - Accent5 5" xfId="10037"/>
    <cellStyle name="20% - Accent5 5 10" xfId="10038"/>
    <cellStyle name="20% - Accent5 5 11" xfId="60203"/>
    <cellStyle name="20% - Accent5 5 2" xfId="10039"/>
    <cellStyle name="20% - Accent5 5 2 2" xfId="10040"/>
    <cellStyle name="20% - Accent5 5 2 2 2" xfId="10041"/>
    <cellStyle name="20% - Accent5 5 2 2 2 2" xfId="10042"/>
    <cellStyle name="20% - Accent5 5 2 2 2 2 2" xfId="10043"/>
    <cellStyle name="20% - Accent5 5 2 2 2 2 2 2" xfId="10044"/>
    <cellStyle name="20% - Accent5 5 2 2 2 2 2 3" xfId="51940"/>
    <cellStyle name="20% - Accent5 5 2 2 2 2 3" xfId="10045"/>
    <cellStyle name="20% - Accent5 5 2 2 2 2 4" xfId="10046"/>
    <cellStyle name="20% - Accent5 5 2 2 2 3" xfId="10047"/>
    <cellStyle name="20% - Accent5 5 2 2 2 3 2" xfId="10048"/>
    <cellStyle name="20% - Accent5 5 2 2 2 3 2 2" xfId="10049"/>
    <cellStyle name="20% - Accent5 5 2 2 2 3 2 3" xfId="51941"/>
    <cellStyle name="20% - Accent5 5 2 2 2 3 3" xfId="10050"/>
    <cellStyle name="20% - Accent5 5 2 2 2 3 4" xfId="10051"/>
    <cellStyle name="20% - Accent5 5 2 2 2 4" xfId="10052"/>
    <cellStyle name="20% - Accent5 5 2 2 2 4 2" xfId="10053"/>
    <cellStyle name="20% - Accent5 5 2 2 2 4 3" xfId="51942"/>
    <cellStyle name="20% - Accent5 5 2 2 2 5" xfId="10054"/>
    <cellStyle name="20% - Accent5 5 2 2 2 6" xfId="10055"/>
    <cellStyle name="20% - Accent5 5 2 2 3" xfId="10056"/>
    <cellStyle name="20% - Accent5 5 2 2 3 2" xfId="10057"/>
    <cellStyle name="20% - Accent5 5 2 2 3 2 2" xfId="10058"/>
    <cellStyle name="20% - Accent5 5 2 2 3 2 3" xfId="51943"/>
    <cellStyle name="20% - Accent5 5 2 2 3 3" xfId="10059"/>
    <cellStyle name="20% - Accent5 5 2 2 3 4" xfId="10060"/>
    <cellStyle name="20% - Accent5 5 2 2 4" xfId="10061"/>
    <cellStyle name="20% - Accent5 5 2 2 4 2" xfId="10062"/>
    <cellStyle name="20% - Accent5 5 2 2 4 2 2" xfId="10063"/>
    <cellStyle name="20% - Accent5 5 2 2 4 2 3" xfId="51944"/>
    <cellStyle name="20% - Accent5 5 2 2 4 3" xfId="10064"/>
    <cellStyle name="20% - Accent5 5 2 2 4 4" xfId="10065"/>
    <cellStyle name="20% - Accent5 5 2 2 5" xfId="10066"/>
    <cellStyle name="20% - Accent5 5 2 2 5 2" xfId="10067"/>
    <cellStyle name="20% - Accent5 5 2 2 5 3" xfId="51945"/>
    <cellStyle name="20% - Accent5 5 2 2 6" xfId="10068"/>
    <cellStyle name="20% - Accent5 5 2 2 7" xfId="10069"/>
    <cellStyle name="20% - Accent5 5 2 2 8" xfId="60754"/>
    <cellStyle name="20% - Accent5 5 2 3" xfId="10070"/>
    <cellStyle name="20% - Accent5 5 2 3 2" xfId="10071"/>
    <cellStyle name="20% - Accent5 5 2 3 2 2" xfId="10072"/>
    <cellStyle name="20% - Accent5 5 2 3 2 2 2" xfId="10073"/>
    <cellStyle name="20% - Accent5 5 2 3 2 2 3" xfId="51946"/>
    <cellStyle name="20% - Accent5 5 2 3 2 3" xfId="10074"/>
    <cellStyle name="20% - Accent5 5 2 3 2 4" xfId="10075"/>
    <cellStyle name="20% - Accent5 5 2 3 3" xfId="10076"/>
    <cellStyle name="20% - Accent5 5 2 3 3 2" xfId="10077"/>
    <cellStyle name="20% - Accent5 5 2 3 3 2 2" xfId="10078"/>
    <cellStyle name="20% - Accent5 5 2 3 3 2 3" xfId="51947"/>
    <cellStyle name="20% - Accent5 5 2 3 3 3" xfId="10079"/>
    <cellStyle name="20% - Accent5 5 2 3 3 4" xfId="10080"/>
    <cellStyle name="20% - Accent5 5 2 3 4" xfId="10081"/>
    <cellStyle name="20% - Accent5 5 2 3 4 2" xfId="10082"/>
    <cellStyle name="20% - Accent5 5 2 3 4 3" xfId="51948"/>
    <cellStyle name="20% - Accent5 5 2 3 5" xfId="10083"/>
    <cellStyle name="20% - Accent5 5 2 3 6" xfId="10084"/>
    <cellStyle name="20% - Accent5 5 2 4" xfId="10085"/>
    <cellStyle name="20% - Accent5 5 2 4 2" xfId="10086"/>
    <cellStyle name="20% - Accent5 5 2 4 2 2" xfId="10087"/>
    <cellStyle name="20% - Accent5 5 2 4 2 3" xfId="51949"/>
    <cellStyle name="20% - Accent5 5 2 4 3" xfId="10088"/>
    <cellStyle name="20% - Accent5 5 2 4 4" xfId="10089"/>
    <cellStyle name="20% - Accent5 5 2 5" xfId="10090"/>
    <cellStyle name="20% - Accent5 5 2 5 2" xfId="10091"/>
    <cellStyle name="20% - Accent5 5 2 5 2 2" xfId="10092"/>
    <cellStyle name="20% - Accent5 5 2 5 2 3" xfId="51950"/>
    <cellStyle name="20% - Accent5 5 2 5 3" xfId="10093"/>
    <cellStyle name="20% - Accent5 5 2 5 4" xfId="10094"/>
    <cellStyle name="20% - Accent5 5 2 6" xfId="10095"/>
    <cellStyle name="20% - Accent5 5 2 6 2" xfId="10096"/>
    <cellStyle name="20% - Accent5 5 2 6 3" xfId="51951"/>
    <cellStyle name="20% - Accent5 5 2 7" xfId="10097"/>
    <cellStyle name="20% - Accent5 5 2 8" xfId="10098"/>
    <cellStyle name="20% - Accent5 5 2 9" xfId="60386"/>
    <cellStyle name="20% - Accent5 5 3" xfId="10099"/>
    <cellStyle name="20% - Accent5 5 3 2" xfId="10100"/>
    <cellStyle name="20% - Accent5 5 3 2 2" xfId="10101"/>
    <cellStyle name="20% - Accent5 5 3 2 2 2" xfId="10102"/>
    <cellStyle name="20% - Accent5 5 3 2 2 2 2" xfId="10103"/>
    <cellStyle name="20% - Accent5 5 3 2 2 2 3" xfId="51952"/>
    <cellStyle name="20% - Accent5 5 3 2 2 3" xfId="10104"/>
    <cellStyle name="20% - Accent5 5 3 2 2 4" xfId="10105"/>
    <cellStyle name="20% - Accent5 5 3 2 3" xfId="10106"/>
    <cellStyle name="20% - Accent5 5 3 2 3 2" xfId="10107"/>
    <cellStyle name="20% - Accent5 5 3 2 3 2 2" xfId="10108"/>
    <cellStyle name="20% - Accent5 5 3 2 3 2 3" xfId="51953"/>
    <cellStyle name="20% - Accent5 5 3 2 3 3" xfId="10109"/>
    <cellStyle name="20% - Accent5 5 3 2 3 4" xfId="10110"/>
    <cellStyle name="20% - Accent5 5 3 2 4" xfId="10111"/>
    <cellStyle name="20% - Accent5 5 3 2 4 2" xfId="10112"/>
    <cellStyle name="20% - Accent5 5 3 2 4 3" xfId="51954"/>
    <cellStyle name="20% - Accent5 5 3 2 5" xfId="10113"/>
    <cellStyle name="20% - Accent5 5 3 2 6" xfId="10114"/>
    <cellStyle name="20% - Accent5 5 3 3" xfId="10115"/>
    <cellStyle name="20% - Accent5 5 3 3 2" xfId="10116"/>
    <cellStyle name="20% - Accent5 5 3 3 2 2" xfId="10117"/>
    <cellStyle name="20% - Accent5 5 3 3 2 3" xfId="51955"/>
    <cellStyle name="20% - Accent5 5 3 3 3" xfId="10118"/>
    <cellStyle name="20% - Accent5 5 3 3 4" xfId="10119"/>
    <cellStyle name="20% - Accent5 5 3 4" xfId="10120"/>
    <cellStyle name="20% - Accent5 5 3 4 2" xfId="10121"/>
    <cellStyle name="20% - Accent5 5 3 4 2 2" xfId="10122"/>
    <cellStyle name="20% - Accent5 5 3 4 2 3" xfId="51956"/>
    <cellStyle name="20% - Accent5 5 3 4 3" xfId="10123"/>
    <cellStyle name="20% - Accent5 5 3 4 4" xfId="10124"/>
    <cellStyle name="20% - Accent5 5 3 5" xfId="10125"/>
    <cellStyle name="20% - Accent5 5 3 5 2" xfId="10126"/>
    <cellStyle name="20% - Accent5 5 3 5 3" xfId="51957"/>
    <cellStyle name="20% - Accent5 5 3 6" xfId="10127"/>
    <cellStyle name="20% - Accent5 5 3 7" xfId="10128"/>
    <cellStyle name="20% - Accent5 5 3 8" xfId="60571"/>
    <cellStyle name="20% - Accent5 5 4" xfId="10129"/>
    <cellStyle name="20% - Accent5 5 4 2" xfId="10130"/>
    <cellStyle name="20% - Accent5 5 4 2 2" xfId="10131"/>
    <cellStyle name="20% - Accent5 5 4 2 2 2" xfId="10132"/>
    <cellStyle name="20% - Accent5 5 4 2 2 3" xfId="51958"/>
    <cellStyle name="20% - Accent5 5 4 2 3" xfId="10133"/>
    <cellStyle name="20% - Accent5 5 4 2 4" xfId="10134"/>
    <cellStyle name="20% - Accent5 5 4 3" xfId="10135"/>
    <cellStyle name="20% - Accent5 5 4 3 2" xfId="10136"/>
    <cellStyle name="20% - Accent5 5 4 3 2 2" xfId="10137"/>
    <cellStyle name="20% - Accent5 5 4 3 2 3" xfId="51959"/>
    <cellStyle name="20% - Accent5 5 4 3 3" xfId="10138"/>
    <cellStyle name="20% - Accent5 5 4 3 4" xfId="10139"/>
    <cellStyle name="20% - Accent5 5 4 4" xfId="10140"/>
    <cellStyle name="20% - Accent5 5 4 4 2" xfId="10141"/>
    <cellStyle name="20% - Accent5 5 4 4 3" xfId="51960"/>
    <cellStyle name="20% - Accent5 5 4 5" xfId="10142"/>
    <cellStyle name="20% - Accent5 5 4 6" xfId="10143"/>
    <cellStyle name="20% - Accent5 5 5" xfId="10144"/>
    <cellStyle name="20% - Accent5 5 5 2" xfId="10145"/>
    <cellStyle name="20% - Accent5 5 5 2 2" xfId="10146"/>
    <cellStyle name="20% - Accent5 5 5 2 2 2" xfId="10147"/>
    <cellStyle name="20% - Accent5 5 5 2 2 3" xfId="51961"/>
    <cellStyle name="20% - Accent5 5 5 2 3" xfId="10148"/>
    <cellStyle name="20% - Accent5 5 5 2 4" xfId="10149"/>
    <cellStyle name="20% - Accent5 5 5 3" xfId="10150"/>
    <cellStyle name="20% - Accent5 5 5 3 2" xfId="10151"/>
    <cellStyle name="20% - Accent5 5 5 3 3" xfId="51962"/>
    <cellStyle name="20% - Accent5 5 5 4" xfId="10152"/>
    <cellStyle name="20% - Accent5 5 5 5" xfId="10153"/>
    <cellStyle name="20% - Accent5 5 6" xfId="10154"/>
    <cellStyle name="20% - Accent5 5 6 2" xfId="10155"/>
    <cellStyle name="20% - Accent5 5 6 2 2" xfId="10156"/>
    <cellStyle name="20% - Accent5 5 6 2 3" xfId="51963"/>
    <cellStyle name="20% - Accent5 5 6 3" xfId="10157"/>
    <cellStyle name="20% - Accent5 5 6 4" xfId="10158"/>
    <cellStyle name="20% - Accent5 5 7" xfId="10159"/>
    <cellStyle name="20% - Accent5 5 7 2" xfId="10160"/>
    <cellStyle name="20% - Accent5 5 7 2 2" xfId="10161"/>
    <cellStyle name="20% - Accent5 5 7 2 3" xfId="51964"/>
    <cellStyle name="20% - Accent5 5 7 3" xfId="10162"/>
    <cellStyle name="20% - Accent5 5 7 4" xfId="10163"/>
    <cellStyle name="20% - Accent5 5 8" xfId="10164"/>
    <cellStyle name="20% - Accent5 5 8 2" xfId="10165"/>
    <cellStyle name="20% - Accent5 5 8 3" xfId="51965"/>
    <cellStyle name="20% - Accent5 5 9" xfId="10166"/>
    <cellStyle name="20% - Accent5 6" xfId="10167"/>
    <cellStyle name="20% - Accent5 6 10" xfId="10168"/>
    <cellStyle name="20% - Accent5 6 11" xfId="60217"/>
    <cellStyle name="20% - Accent5 6 2" xfId="10169"/>
    <cellStyle name="20% - Accent5 6 2 2" xfId="10170"/>
    <cellStyle name="20% - Accent5 6 2 2 2" xfId="10171"/>
    <cellStyle name="20% - Accent5 6 2 2 2 2" xfId="10172"/>
    <cellStyle name="20% - Accent5 6 2 2 2 2 2" xfId="10173"/>
    <cellStyle name="20% - Accent5 6 2 2 2 2 2 2" xfId="10174"/>
    <cellStyle name="20% - Accent5 6 2 2 2 2 2 3" xfId="51966"/>
    <cellStyle name="20% - Accent5 6 2 2 2 2 3" xfId="10175"/>
    <cellStyle name="20% - Accent5 6 2 2 2 2 4" xfId="10176"/>
    <cellStyle name="20% - Accent5 6 2 2 2 3" xfId="10177"/>
    <cellStyle name="20% - Accent5 6 2 2 2 3 2" xfId="10178"/>
    <cellStyle name="20% - Accent5 6 2 2 2 3 2 2" xfId="10179"/>
    <cellStyle name="20% - Accent5 6 2 2 2 3 2 3" xfId="51967"/>
    <cellStyle name="20% - Accent5 6 2 2 2 3 3" xfId="10180"/>
    <cellStyle name="20% - Accent5 6 2 2 2 3 4" xfId="10181"/>
    <cellStyle name="20% - Accent5 6 2 2 2 4" xfId="10182"/>
    <cellStyle name="20% - Accent5 6 2 2 2 4 2" xfId="10183"/>
    <cellStyle name="20% - Accent5 6 2 2 2 4 3" xfId="51968"/>
    <cellStyle name="20% - Accent5 6 2 2 2 5" xfId="10184"/>
    <cellStyle name="20% - Accent5 6 2 2 2 6" xfId="10185"/>
    <cellStyle name="20% - Accent5 6 2 2 3" xfId="10186"/>
    <cellStyle name="20% - Accent5 6 2 2 3 2" xfId="10187"/>
    <cellStyle name="20% - Accent5 6 2 2 3 2 2" xfId="10188"/>
    <cellStyle name="20% - Accent5 6 2 2 3 2 3" xfId="51969"/>
    <cellStyle name="20% - Accent5 6 2 2 3 3" xfId="10189"/>
    <cellStyle name="20% - Accent5 6 2 2 3 4" xfId="10190"/>
    <cellStyle name="20% - Accent5 6 2 2 4" xfId="10191"/>
    <cellStyle name="20% - Accent5 6 2 2 4 2" xfId="10192"/>
    <cellStyle name="20% - Accent5 6 2 2 4 2 2" xfId="10193"/>
    <cellStyle name="20% - Accent5 6 2 2 4 2 3" xfId="51970"/>
    <cellStyle name="20% - Accent5 6 2 2 4 3" xfId="10194"/>
    <cellStyle name="20% - Accent5 6 2 2 4 4" xfId="10195"/>
    <cellStyle name="20% - Accent5 6 2 2 5" xfId="10196"/>
    <cellStyle name="20% - Accent5 6 2 2 5 2" xfId="10197"/>
    <cellStyle name="20% - Accent5 6 2 2 5 3" xfId="51971"/>
    <cellStyle name="20% - Accent5 6 2 2 6" xfId="10198"/>
    <cellStyle name="20% - Accent5 6 2 2 7" xfId="10199"/>
    <cellStyle name="20% - Accent5 6 2 2 8" xfId="60768"/>
    <cellStyle name="20% - Accent5 6 2 3" xfId="10200"/>
    <cellStyle name="20% - Accent5 6 2 3 2" xfId="10201"/>
    <cellStyle name="20% - Accent5 6 2 3 2 2" xfId="10202"/>
    <cellStyle name="20% - Accent5 6 2 3 2 2 2" xfId="10203"/>
    <cellStyle name="20% - Accent5 6 2 3 2 2 3" xfId="51972"/>
    <cellStyle name="20% - Accent5 6 2 3 2 3" xfId="10204"/>
    <cellStyle name="20% - Accent5 6 2 3 2 4" xfId="10205"/>
    <cellStyle name="20% - Accent5 6 2 3 3" xfId="10206"/>
    <cellStyle name="20% - Accent5 6 2 3 3 2" xfId="10207"/>
    <cellStyle name="20% - Accent5 6 2 3 3 2 2" xfId="10208"/>
    <cellStyle name="20% - Accent5 6 2 3 3 2 3" xfId="51973"/>
    <cellStyle name="20% - Accent5 6 2 3 3 3" xfId="10209"/>
    <cellStyle name="20% - Accent5 6 2 3 3 4" xfId="10210"/>
    <cellStyle name="20% - Accent5 6 2 3 4" xfId="10211"/>
    <cellStyle name="20% - Accent5 6 2 3 4 2" xfId="10212"/>
    <cellStyle name="20% - Accent5 6 2 3 4 3" xfId="51974"/>
    <cellStyle name="20% - Accent5 6 2 3 5" xfId="10213"/>
    <cellStyle name="20% - Accent5 6 2 3 6" xfId="10214"/>
    <cellStyle name="20% - Accent5 6 2 4" xfId="10215"/>
    <cellStyle name="20% - Accent5 6 2 4 2" xfId="10216"/>
    <cellStyle name="20% - Accent5 6 2 4 2 2" xfId="10217"/>
    <cellStyle name="20% - Accent5 6 2 4 2 3" xfId="51975"/>
    <cellStyle name="20% - Accent5 6 2 4 3" xfId="10218"/>
    <cellStyle name="20% - Accent5 6 2 4 4" xfId="10219"/>
    <cellStyle name="20% - Accent5 6 2 5" xfId="10220"/>
    <cellStyle name="20% - Accent5 6 2 5 2" xfId="10221"/>
    <cellStyle name="20% - Accent5 6 2 5 2 2" xfId="10222"/>
    <cellStyle name="20% - Accent5 6 2 5 2 3" xfId="51976"/>
    <cellStyle name="20% - Accent5 6 2 5 3" xfId="10223"/>
    <cellStyle name="20% - Accent5 6 2 5 4" xfId="10224"/>
    <cellStyle name="20% - Accent5 6 2 6" xfId="10225"/>
    <cellStyle name="20% - Accent5 6 2 6 2" xfId="10226"/>
    <cellStyle name="20% - Accent5 6 2 6 3" xfId="51977"/>
    <cellStyle name="20% - Accent5 6 2 7" xfId="10227"/>
    <cellStyle name="20% - Accent5 6 2 8" xfId="10228"/>
    <cellStyle name="20% - Accent5 6 2 9" xfId="60400"/>
    <cellStyle name="20% - Accent5 6 3" xfId="10229"/>
    <cellStyle name="20% - Accent5 6 3 2" xfId="10230"/>
    <cellStyle name="20% - Accent5 6 3 2 2" xfId="10231"/>
    <cellStyle name="20% - Accent5 6 3 2 2 2" xfId="10232"/>
    <cellStyle name="20% - Accent5 6 3 2 2 2 2" xfId="10233"/>
    <cellStyle name="20% - Accent5 6 3 2 2 2 3" xfId="51978"/>
    <cellStyle name="20% - Accent5 6 3 2 2 3" xfId="10234"/>
    <cellStyle name="20% - Accent5 6 3 2 2 4" xfId="10235"/>
    <cellStyle name="20% - Accent5 6 3 2 3" xfId="10236"/>
    <cellStyle name="20% - Accent5 6 3 2 3 2" xfId="10237"/>
    <cellStyle name="20% - Accent5 6 3 2 3 2 2" xfId="10238"/>
    <cellStyle name="20% - Accent5 6 3 2 3 2 3" xfId="51979"/>
    <cellStyle name="20% - Accent5 6 3 2 3 3" xfId="10239"/>
    <cellStyle name="20% - Accent5 6 3 2 3 4" xfId="10240"/>
    <cellStyle name="20% - Accent5 6 3 2 4" xfId="10241"/>
    <cellStyle name="20% - Accent5 6 3 2 4 2" xfId="10242"/>
    <cellStyle name="20% - Accent5 6 3 2 4 3" xfId="51980"/>
    <cellStyle name="20% - Accent5 6 3 2 5" xfId="10243"/>
    <cellStyle name="20% - Accent5 6 3 2 6" xfId="10244"/>
    <cellStyle name="20% - Accent5 6 3 3" xfId="10245"/>
    <cellStyle name="20% - Accent5 6 3 3 2" xfId="10246"/>
    <cellStyle name="20% - Accent5 6 3 3 2 2" xfId="10247"/>
    <cellStyle name="20% - Accent5 6 3 3 2 3" xfId="51981"/>
    <cellStyle name="20% - Accent5 6 3 3 3" xfId="10248"/>
    <cellStyle name="20% - Accent5 6 3 3 4" xfId="10249"/>
    <cellStyle name="20% - Accent5 6 3 4" xfId="10250"/>
    <cellStyle name="20% - Accent5 6 3 4 2" xfId="10251"/>
    <cellStyle name="20% - Accent5 6 3 4 2 2" xfId="10252"/>
    <cellStyle name="20% - Accent5 6 3 4 2 3" xfId="51982"/>
    <cellStyle name="20% - Accent5 6 3 4 3" xfId="10253"/>
    <cellStyle name="20% - Accent5 6 3 4 4" xfId="10254"/>
    <cellStyle name="20% - Accent5 6 3 5" xfId="10255"/>
    <cellStyle name="20% - Accent5 6 3 5 2" xfId="10256"/>
    <cellStyle name="20% - Accent5 6 3 5 3" xfId="51983"/>
    <cellStyle name="20% - Accent5 6 3 6" xfId="10257"/>
    <cellStyle name="20% - Accent5 6 3 7" xfId="10258"/>
    <cellStyle name="20% - Accent5 6 3 8" xfId="60585"/>
    <cellStyle name="20% - Accent5 6 4" xfId="10259"/>
    <cellStyle name="20% - Accent5 6 4 2" xfId="10260"/>
    <cellStyle name="20% - Accent5 6 4 2 2" xfId="10261"/>
    <cellStyle name="20% - Accent5 6 4 2 2 2" xfId="10262"/>
    <cellStyle name="20% - Accent5 6 4 2 2 3" xfId="51984"/>
    <cellStyle name="20% - Accent5 6 4 2 3" xfId="10263"/>
    <cellStyle name="20% - Accent5 6 4 2 4" xfId="10264"/>
    <cellStyle name="20% - Accent5 6 4 3" xfId="10265"/>
    <cellStyle name="20% - Accent5 6 4 3 2" xfId="10266"/>
    <cellStyle name="20% - Accent5 6 4 3 2 2" xfId="10267"/>
    <cellStyle name="20% - Accent5 6 4 3 2 3" xfId="51985"/>
    <cellStyle name="20% - Accent5 6 4 3 3" xfId="10268"/>
    <cellStyle name="20% - Accent5 6 4 3 4" xfId="10269"/>
    <cellStyle name="20% - Accent5 6 4 4" xfId="10270"/>
    <cellStyle name="20% - Accent5 6 4 4 2" xfId="10271"/>
    <cellStyle name="20% - Accent5 6 4 4 3" xfId="51986"/>
    <cellStyle name="20% - Accent5 6 4 5" xfId="10272"/>
    <cellStyle name="20% - Accent5 6 4 6" xfId="10273"/>
    <cellStyle name="20% - Accent5 6 5" xfId="10274"/>
    <cellStyle name="20% - Accent5 6 5 2" xfId="10275"/>
    <cellStyle name="20% - Accent5 6 5 2 2" xfId="10276"/>
    <cellStyle name="20% - Accent5 6 5 2 2 2" xfId="10277"/>
    <cellStyle name="20% - Accent5 6 5 2 2 3" xfId="51987"/>
    <cellStyle name="20% - Accent5 6 5 2 3" xfId="10278"/>
    <cellStyle name="20% - Accent5 6 5 2 4" xfId="10279"/>
    <cellStyle name="20% - Accent5 6 5 3" xfId="10280"/>
    <cellStyle name="20% - Accent5 6 5 3 2" xfId="10281"/>
    <cellStyle name="20% - Accent5 6 5 3 3" xfId="51988"/>
    <cellStyle name="20% - Accent5 6 5 4" xfId="10282"/>
    <cellStyle name="20% - Accent5 6 5 5" xfId="10283"/>
    <cellStyle name="20% - Accent5 6 6" xfId="10284"/>
    <cellStyle name="20% - Accent5 6 6 2" xfId="10285"/>
    <cellStyle name="20% - Accent5 6 6 2 2" xfId="10286"/>
    <cellStyle name="20% - Accent5 6 6 2 3" xfId="51989"/>
    <cellStyle name="20% - Accent5 6 6 3" xfId="10287"/>
    <cellStyle name="20% - Accent5 6 6 4" xfId="10288"/>
    <cellStyle name="20% - Accent5 6 7" xfId="10289"/>
    <cellStyle name="20% - Accent5 6 7 2" xfId="10290"/>
    <cellStyle name="20% - Accent5 6 7 2 2" xfId="10291"/>
    <cellStyle name="20% - Accent5 6 7 2 3" xfId="51990"/>
    <cellStyle name="20% - Accent5 6 7 3" xfId="10292"/>
    <cellStyle name="20% - Accent5 6 7 4" xfId="10293"/>
    <cellStyle name="20% - Accent5 6 8" xfId="10294"/>
    <cellStyle name="20% - Accent5 6 8 2" xfId="10295"/>
    <cellStyle name="20% - Accent5 6 8 3" xfId="51991"/>
    <cellStyle name="20% - Accent5 6 9" xfId="10296"/>
    <cellStyle name="20% - Accent5 7" xfId="10297"/>
    <cellStyle name="20% - Accent5 7 10" xfId="10298"/>
    <cellStyle name="20% - Accent5 7 11" xfId="60231"/>
    <cellStyle name="20% - Accent5 7 2" xfId="10299"/>
    <cellStyle name="20% - Accent5 7 2 2" xfId="10300"/>
    <cellStyle name="20% - Accent5 7 2 2 2" xfId="10301"/>
    <cellStyle name="20% - Accent5 7 2 2 2 2" xfId="10302"/>
    <cellStyle name="20% - Accent5 7 2 2 2 2 2" xfId="10303"/>
    <cellStyle name="20% - Accent5 7 2 2 2 2 2 2" xfId="10304"/>
    <cellStyle name="20% - Accent5 7 2 2 2 2 2 3" xfId="51992"/>
    <cellStyle name="20% - Accent5 7 2 2 2 2 3" xfId="10305"/>
    <cellStyle name="20% - Accent5 7 2 2 2 2 4" xfId="10306"/>
    <cellStyle name="20% - Accent5 7 2 2 2 3" xfId="10307"/>
    <cellStyle name="20% - Accent5 7 2 2 2 3 2" xfId="10308"/>
    <cellStyle name="20% - Accent5 7 2 2 2 3 2 2" xfId="10309"/>
    <cellStyle name="20% - Accent5 7 2 2 2 3 2 3" xfId="51993"/>
    <cellStyle name="20% - Accent5 7 2 2 2 3 3" xfId="10310"/>
    <cellStyle name="20% - Accent5 7 2 2 2 3 4" xfId="10311"/>
    <cellStyle name="20% - Accent5 7 2 2 2 4" xfId="10312"/>
    <cellStyle name="20% - Accent5 7 2 2 2 4 2" xfId="10313"/>
    <cellStyle name="20% - Accent5 7 2 2 2 4 3" xfId="51994"/>
    <cellStyle name="20% - Accent5 7 2 2 2 5" xfId="10314"/>
    <cellStyle name="20% - Accent5 7 2 2 2 6" xfId="10315"/>
    <cellStyle name="20% - Accent5 7 2 2 3" xfId="10316"/>
    <cellStyle name="20% - Accent5 7 2 2 3 2" xfId="10317"/>
    <cellStyle name="20% - Accent5 7 2 2 3 2 2" xfId="10318"/>
    <cellStyle name="20% - Accent5 7 2 2 3 2 3" xfId="51995"/>
    <cellStyle name="20% - Accent5 7 2 2 3 3" xfId="10319"/>
    <cellStyle name="20% - Accent5 7 2 2 3 4" xfId="10320"/>
    <cellStyle name="20% - Accent5 7 2 2 4" xfId="10321"/>
    <cellStyle name="20% - Accent5 7 2 2 4 2" xfId="10322"/>
    <cellStyle name="20% - Accent5 7 2 2 4 2 2" xfId="10323"/>
    <cellStyle name="20% - Accent5 7 2 2 4 2 3" xfId="51996"/>
    <cellStyle name="20% - Accent5 7 2 2 4 3" xfId="10324"/>
    <cellStyle name="20% - Accent5 7 2 2 4 4" xfId="10325"/>
    <cellStyle name="20% - Accent5 7 2 2 5" xfId="10326"/>
    <cellStyle name="20% - Accent5 7 2 2 5 2" xfId="10327"/>
    <cellStyle name="20% - Accent5 7 2 2 5 3" xfId="51997"/>
    <cellStyle name="20% - Accent5 7 2 2 6" xfId="10328"/>
    <cellStyle name="20% - Accent5 7 2 2 7" xfId="10329"/>
    <cellStyle name="20% - Accent5 7 2 2 8" xfId="60782"/>
    <cellStyle name="20% - Accent5 7 2 3" xfId="10330"/>
    <cellStyle name="20% - Accent5 7 2 3 2" xfId="10331"/>
    <cellStyle name="20% - Accent5 7 2 3 2 2" xfId="10332"/>
    <cellStyle name="20% - Accent5 7 2 3 2 2 2" xfId="10333"/>
    <cellStyle name="20% - Accent5 7 2 3 2 2 3" xfId="51998"/>
    <cellStyle name="20% - Accent5 7 2 3 2 3" xfId="10334"/>
    <cellStyle name="20% - Accent5 7 2 3 2 4" xfId="10335"/>
    <cellStyle name="20% - Accent5 7 2 3 3" xfId="10336"/>
    <cellStyle name="20% - Accent5 7 2 3 3 2" xfId="10337"/>
    <cellStyle name="20% - Accent5 7 2 3 3 2 2" xfId="10338"/>
    <cellStyle name="20% - Accent5 7 2 3 3 2 3" xfId="51999"/>
    <cellStyle name="20% - Accent5 7 2 3 3 3" xfId="10339"/>
    <cellStyle name="20% - Accent5 7 2 3 3 4" xfId="10340"/>
    <cellStyle name="20% - Accent5 7 2 3 4" xfId="10341"/>
    <cellStyle name="20% - Accent5 7 2 3 4 2" xfId="10342"/>
    <cellStyle name="20% - Accent5 7 2 3 4 3" xfId="52000"/>
    <cellStyle name="20% - Accent5 7 2 3 5" xfId="10343"/>
    <cellStyle name="20% - Accent5 7 2 3 6" xfId="10344"/>
    <cellStyle name="20% - Accent5 7 2 4" xfId="10345"/>
    <cellStyle name="20% - Accent5 7 2 4 2" xfId="10346"/>
    <cellStyle name="20% - Accent5 7 2 4 2 2" xfId="10347"/>
    <cellStyle name="20% - Accent5 7 2 4 2 3" xfId="52001"/>
    <cellStyle name="20% - Accent5 7 2 4 3" xfId="10348"/>
    <cellStyle name="20% - Accent5 7 2 4 4" xfId="10349"/>
    <cellStyle name="20% - Accent5 7 2 5" xfId="10350"/>
    <cellStyle name="20% - Accent5 7 2 5 2" xfId="10351"/>
    <cellStyle name="20% - Accent5 7 2 5 2 2" xfId="10352"/>
    <cellStyle name="20% - Accent5 7 2 5 2 3" xfId="52002"/>
    <cellStyle name="20% - Accent5 7 2 5 3" xfId="10353"/>
    <cellStyle name="20% - Accent5 7 2 5 4" xfId="10354"/>
    <cellStyle name="20% - Accent5 7 2 6" xfId="10355"/>
    <cellStyle name="20% - Accent5 7 2 6 2" xfId="10356"/>
    <cellStyle name="20% - Accent5 7 2 6 3" xfId="52003"/>
    <cellStyle name="20% - Accent5 7 2 7" xfId="10357"/>
    <cellStyle name="20% - Accent5 7 2 8" xfId="10358"/>
    <cellStyle name="20% - Accent5 7 2 9" xfId="60414"/>
    <cellStyle name="20% - Accent5 7 3" xfId="10359"/>
    <cellStyle name="20% - Accent5 7 3 2" xfId="10360"/>
    <cellStyle name="20% - Accent5 7 3 2 2" xfId="10361"/>
    <cellStyle name="20% - Accent5 7 3 2 2 2" xfId="10362"/>
    <cellStyle name="20% - Accent5 7 3 2 2 2 2" xfId="10363"/>
    <cellStyle name="20% - Accent5 7 3 2 2 2 3" xfId="52004"/>
    <cellStyle name="20% - Accent5 7 3 2 2 3" xfId="10364"/>
    <cellStyle name="20% - Accent5 7 3 2 2 4" xfId="10365"/>
    <cellStyle name="20% - Accent5 7 3 2 3" xfId="10366"/>
    <cellStyle name="20% - Accent5 7 3 2 3 2" xfId="10367"/>
    <cellStyle name="20% - Accent5 7 3 2 3 2 2" xfId="10368"/>
    <cellStyle name="20% - Accent5 7 3 2 3 2 3" xfId="52005"/>
    <cellStyle name="20% - Accent5 7 3 2 3 3" xfId="10369"/>
    <cellStyle name="20% - Accent5 7 3 2 3 4" xfId="10370"/>
    <cellStyle name="20% - Accent5 7 3 2 4" xfId="10371"/>
    <cellStyle name="20% - Accent5 7 3 2 4 2" xfId="10372"/>
    <cellStyle name="20% - Accent5 7 3 2 4 3" xfId="52006"/>
    <cellStyle name="20% - Accent5 7 3 2 5" xfId="10373"/>
    <cellStyle name="20% - Accent5 7 3 2 6" xfId="10374"/>
    <cellStyle name="20% - Accent5 7 3 3" xfId="10375"/>
    <cellStyle name="20% - Accent5 7 3 3 2" xfId="10376"/>
    <cellStyle name="20% - Accent5 7 3 3 2 2" xfId="10377"/>
    <cellStyle name="20% - Accent5 7 3 3 2 3" xfId="52007"/>
    <cellStyle name="20% - Accent5 7 3 3 3" xfId="10378"/>
    <cellStyle name="20% - Accent5 7 3 3 4" xfId="10379"/>
    <cellStyle name="20% - Accent5 7 3 4" xfId="10380"/>
    <cellStyle name="20% - Accent5 7 3 4 2" xfId="10381"/>
    <cellStyle name="20% - Accent5 7 3 4 2 2" xfId="10382"/>
    <cellStyle name="20% - Accent5 7 3 4 2 3" xfId="52008"/>
    <cellStyle name="20% - Accent5 7 3 4 3" xfId="10383"/>
    <cellStyle name="20% - Accent5 7 3 4 4" xfId="10384"/>
    <cellStyle name="20% - Accent5 7 3 5" xfId="10385"/>
    <cellStyle name="20% - Accent5 7 3 5 2" xfId="10386"/>
    <cellStyle name="20% - Accent5 7 3 5 3" xfId="52009"/>
    <cellStyle name="20% - Accent5 7 3 6" xfId="10387"/>
    <cellStyle name="20% - Accent5 7 3 7" xfId="10388"/>
    <cellStyle name="20% - Accent5 7 3 8" xfId="60599"/>
    <cellStyle name="20% - Accent5 7 4" xfId="10389"/>
    <cellStyle name="20% - Accent5 7 4 2" xfId="10390"/>
    <cellStyle name="20% - Accent5 7 4 2 2" xfId="10391"/>
    <cellStyle name="20% - Accent5 7 4 2 2 2" xfId="10392"/>
    <cellStyle name="20% - Accent5 7 4 2 2 3" xfId="52010"/>
    <cellStyle name="20% - Accent5 7 4 2 3" xfId="10393"/>
    <cellStyle name="20% - Accent5 7 4 2 4" xfId="10394"/>
    <cellStyle name="20% - Accent5 7 4 3" xfId="10395"/>
    <cellStyle name="20% - Accent5 7 4 3 2" xfId="10396"/>
    <cellStyle name="20% - Accent5 7 4 3 2 2" xfId="10397"/>
    <cellStyle name="20% - Accent5 7 4 3 2 3" xfId="52011"/>
    <cellStyle name="20% - Accent5 7 4 3 3" xfId="10398"/>
    <cellStyle name="20% - Accent5 7 4 3 4" xfId="10399"/>
    <cellStyle name="20% - Accent5 7 4 4" xfId="10400"/>
    <cellStyle name="20% - Accent5 7 4 4 2" xfId="10401"/>
    <cellStyle name="20% - Accent5 7 4 4 3" xfId="52012"/>
    <cellStyle name="20% - Accent5 7 4 5" xfId="10402"/>
    <cellStyle name="20% - Accent5 7 4 6" xfId="10403"/>
    <cellStyle name="20% - Accent5 7 5" xfId="10404"/>
    <cellStyle name="20% - Accent5 7 5 2" xfId="10405"/>
    <cellStyle name="20% - Accent5 7 5 2 2" xfId="10406"/>
    <cellStyle name="20% - Accent5 7 5 2 2 2" xfId="10407"/>
    <cellStyle name="20% - Accent5 7 5 2 2 3" xfId="52013"/>
    <cellStyle name="20% - Accent5 7 5 2 3" xfId="10408"/>
    <cellStyle name="20% - Accent5 7 5 2 4" xfId="10409"/>
    <cellStyle name="20% - Accent5 7 5 3" xfId="10410"/>
    <cellStyle name="20% - Accent5 7 5 3 2" xfId="10411"/>
    <cellStyle name="20% - Accent5 7 5 3 3" xfId="52014"/>
    <cellStyle name="20% - Accent5 7 5 4" xfId="10412"/>
    <cellStyle name="20% - Accent5 7 5 5" xfId="10413"/>
    <cellStyle name="20% - Accent5 7 6" xfId="10414"/>
    <cellStyle name="20% - Accent5 7 6 2" xfId="10415"/>
    <cellStyle name="20% - Accent5 7 6 2 2" xfId="10416"/>
    <cellStyle name="20% - Accent5 7 6 2 3" xfId="52015"/>
    <cellStyle name="20% - Accent5 7 6 3" xfId="10417"/>
    <cellStyle name="20% - Accent5 7 6 4" xfId="10418"/>
    <cellStyle name="20% - Accent5 7 7" xfId="10419"/>
    <cellStyle name="20% - Accent5 7 7 2" xfId="10420"/>
    <cellStyle name="20% - Accent5 7 7 2 2" xfId="10421"/>
    <cellStyle name="20% - Accent5 7 7 2 3" xfId="52016"/>
    <cellStyle name="20% - Accent5 7 7 3" xfId="10422"/>
    <cellStyle name="20% - Accent5 7 7 4" xfId="10423"/>
    <cellStyle name="20% - Accent5 7 8" xfId="10424"/>
    <cellStyle name="20% - Accent5 7 8 2" xfId="10425"/>
    <cellStyle name="20% - Accent5 7 8 3" xfId="52017"/>
    <cellStyle name="20% - Accent5 7 9" xfId="10426"/>
    <cellStyle name="20% - Accent5 8" xfId="10427"/>
    <cellStyle name="20% - Accent5 8 2" xfId="10428"/>
    <cellStyle name="20% - Accent5 8 2 2" xfId="10429"/>
    <cellStyle name="20% - Accent5 8 2 2 2" xfId="10430"/>
    <cellStyle name="20% - Accent5 8 2 2 2 2" xfId="10431"/>
    <cellStyle name="20% - Accent5 8 2 2 2 2 2" xfId="10432"/>
    <cellStyle name="20% - Accent5 8 2 2 2 2 3" xfId="52018"/>
    <cellStyle name="20% - Accent5 8 2 2 2 3" xfId="10433"/>
    <cellStyle name="20% - Accent5 8 2 2 2 4" xfId="10434"/>
    <cellStyle name="20% - Accent5 8 2 2 3" xfId="10435"/>
    <cellStyle name="20% - Accent5 8 2 2 3 2" xfId="10436"/>
    <cellStyle name="20% - Accent5 8 2 2 3 2 2" xfId="10437"/>
    <cellStyle name="20% - Accent5 8 2 2 3 2 3" xfId="52019"/>
    <cellStyle name="20% - Accent5 8 2 2 3 3" xfId="10438"/>
    <cellStyle name="20% - Accent5 8 2 2 3 4" xfId="10439"/>
    <cellStyle name="20% - Accent5 8 2 2 4" xfId="10440"/>
    <cellStyle name="20% - Accent5 8 2 2 4 2" xfId="10441"/>
    <cellStyle name="20% - Accent5 8 2 2 4 3" xfId="52020"/>
    <cellStyle name="20% - Accent5 8 2 2 5" xfId="10442"/>
    <cellStyle name="20% - Accent5 8 2 2 6" xfId="10443"/>
    <cellStyle name="20% - Accent5 8 2 2 7" xfId="60796"/>
    <cellStyle name="20% - Accent5 8 2 3" xfId="10444"/>
    <cellStyle name="20% - Accent5 8 2 3 2" xfId="10445"/>
    <cellStyle name="20% - Accent5 8 2 3 2 2" xfId="10446"/>
    <cellStyle name="20% - Accent5 8 2 3 2 3" xfId="52021"/>
    <cellStyle name="20% - Accent5 8 2 3 3" xfId="10447"/>
    <cellStyle name="20% - Accent5 8 2 3 4" xfId="10448"/>
    <cellStyle name="20% - Accent5 8 2 4" xfId="10449"/>
    <cellStyle name="20% - Accent5 8 2 4 2" xfId="10450"/>
    <cellStyle name="20% - Accent5 8 2 4 2 2" xfId="10451"/>
    <cellStyle name="20% - Accent5 8 2 4 2 3" xfId="52022"/>
    <cellStyle name="20% - Accent5 8 2 4 3" xfId="10452"/>
    <cellStyle name="20% - Accent5 8 2 4 4" xfId="10453"/>
    <cellStyle name="20% - Accent5 8 2 5" xfId="10454"/>
    <cellStyle name="20% - Accent5 8 2 5 2" xfId="10455"/>
    <cellStyle name="20% - Accent5 8 2 5 3" xfId="52023"/>
    <cellStyle name="20% - Accent5 8 2 6" xfId="10456"/>
    <cellStyle name="20% - Accent5 8 2 7" xfId="10457"/>
    <cellStyle name="20% - Accent5 8 2 8" xfId="60428"/>
    <cellStyle name="20% - Accent5 8 3" xfId="10458"/>
    <cellStyle name="20% - Accent5 8 3 2" xfId="10459"/>
    <cellStyle name="20% - Accent5 8 3 2 2" xfId="10460"/>
    <cellStyle name="20% - Accent5 8 3 2 2 2" xfId="10461"/>
    <cellStyle name="20% - Accent5 8 3 2 2 3" xfId="52024"/>
    <cellStyle name="20% - Accent5 8 3 2 3" xfId="10462"/>
    <cellStyle name="20% - Accent5 8 3 2 4" xfId="10463"/>
    <cellStyle name="20% - Accent5 8 3 3" xfId="10464"/>
    <cellStyle name="20% - Accent5 8 3 3 2" xfId="10465"/>
    <cellStyle name="20% - Accent5 8 3 3 2 2" xfId="10466"/>
    <cellStyle name="20% - Accent5 8 3 3 2 3" xfId="52025"/>
    <cellStyle name="20% - Accent5 8 3 3 3" xfId="10467"/>
    <cellStyle name="20% - Accent5 8 3 3 4" xfId="10468"/>
    <cellStyle name="20% - Accent5 8 3 4" xfId="10469"/>
    <cellStyle name="20% - Accent5 8 3 4 2" xfId="10470"/>
    <cellStyle name="20% - Accent5 8 3 4 3" xfId="52026"/>
    <cellStyle name="20% - Accent5 8 3 5" xfId="10471"/>
    <cellStyle name="20% - Accent5 8 3 6" xfId="10472"/>
    <cellStyle name="20% - Accent5 8 3 7" xfId="60613"/>
    <cellStyle name="20% - Accent5 8 4" xfId="10473"/>
    <cellStyle name="20% - Accent5 8 4 2" xfId="10474"/>
    <cellStyle name="20% - Accent5 8 4 2 2" xfId="10475"/>
    <cellStyle name="20% - Accent5 8 4 2 3" xfId="52027"/>
    <cellStyle name="20% - Accent5 8 4 3" xfId="10476"/>
    <cellStyle name="20% - Accent5 8 4 4" xfId="10477"/>
    <cellStyle name="20% - Accent5 8 5" xfId="10478"/>
    <cellStyle name="20% - Accent5 8 5 2" xfId="10479"/>
    <cellStyle name="20% - Accent5 8 5 2 2" xfId="10480"/>
    <cellStyle name="20% - Accent5 8 5 2 3" xfId="52028"/>
    <cellStyle name="20% - Accent5 8 5 3" xfId="10481"/>
    <cellStyle name="20% - Accent5 8 5 4" xfId="10482"/>
    <cellStyle name="20% - Accent5 8 6" xfId="10483"/>
    <cellStyle name="20% - Accent5 8 6 2" xfId="10484"/>
    <cellStyle name="20% - Accent5 8 6 3" xfId="52029"/>
    <cellStyle name="20% - Accent5 8 7" xfId="10485"/>
    <cellStyle name="20% - Accent5 8 8" xfId="10486"/>
    <cellStyle name="20% - Accent5 8 9" xfId="60245"/>
    <cellStyle name="20% - Accent5 9" xfId="10487"/>
    <cellStyle name="20% - Accent5 9 2" xfId="10488"/>
    <cellStyle name="20% - Accent5 9 2 2" xfId="10489"/>
    <cellStyle name="20% - Accent5 9 2 2 2" xfId="10490"/>
    <cellStyle name="20% - Accent5 9 2 2 2 2" xfId="10491"/>
    <cellStyle name="20% - Accent5 9 2 2 2 3" xfId="52030"/>
    <cellStyle name="20% - Accent5 9 2 2 3" xfId="10492"/>
    <cellStyle name="20% - Accent5 9 2 2 4" xfId="10493"/>
    <cellStyle name="20% - Accent5 9 2 2 5" xfId="60810"/>
    <cellStyle name="20% - Accent5 9 2 3" xfId="10494"/>
    <cellStyle name="20% - Accent5 9 2 3 2" xfId="10495"/>
    <cellStyle name="20% - Accent5 9 2 3 2 2" xfId="10496"/>
    <cellStyle name="20% - Accent5 9 2 3 2 3" xfId="52031"/>
    <cellStyle name="20% - Accent5 9 2 3 3" xfId="10497"/>
    <cellStyle name="20% - Accent5 9 2 3 4" xfId="10498"/>
    <cellStyle name="20% - Accent5 9 2 4" xfId="10499"/>
    <cellStyle name="20% - Accent5 9 2 4 2" xfId="10500"/>
    <cellStyle name="20% - Accent5 9 2 4 3" xfId="52032"/>
    <cellStyle name="20% - Accent5 9 2 5" xfId="10501"/>
    <cellStyle name="20% - Accent5 9 2 6" xfId="10502"/>
    <cellStyle name="20% - Accent5 9 2 7" xfId="60442"/>
    <cellStyle name="20% - Accent5 9 3" xfId="10503"/>
    <cellStyle name="20% - Accent5 9 3 2" xfId="10504"/>
    <cellStyle name="20% - Accent5 9 3 2 2" xfId="10505"/>
    <cellStyle name="20% - Accent5 9 3 2 3" xfId="52033"/>
    <cellStyle name="20% - Accent5 9 3 3" xfId="10506"/>
    <cellStyle name="20% - Accent5 9 3 4" xfId="10507"/>
    <cellStyle name="20% - Accent5 9 3 5" xfId="60627"/>
    <cellStyle name="20% - Accent5 9 4" xfId="10508"/>
    <cellStyle name="20% - Accent5 9 4 2" xfId="10509"/>
    <cellStyle name="20% - Accent5 9 4 2 2" xfId="10510"/>
    <cellStyle name="20% - Accent5 9 4 2 3" xfId="52034"/>
    <cellStyle name="20% - Accent5 9 4 3" xfId="10511"/>
    <cellStyle name="20% - Accent5 9 4 4" xfId="10512"/>
    <cellStyle name="20% - Accent5 9 5" xfId="10513"/>
    <cellStyle name="20% - Accent5 9 5 2" xfId="10514"/>
    <cellStyle name="20% - Accent5 9 5 3" xfId="52035"/>
    <cellStyle name="20% - Accent5 9 6" xfId="10515"/>
    <cellStyle name="20% - Accent5 9 7" xfId="10516"/>
    <cellStyle name="20% - Accent5 9 8" xfId="60259"/>
    <cellStyle name="20% - Accent6 10" xfId="10517"/>
    <cellStyle name="20% - Accent6 10 2" xfId="10518"/>
    <cellStyle name="20% - Accent6 10 2 2" xfId="10519"/>
    <cellStyle name="20% - Accent6 10 2 2 2" xfId="10520"/>
    <cellStyle name="20% - Accent6 10 2 2 3" xfId="52036"/>
    <cellStyle name="20% - Accent6 10 2 2 4" xfId="60826"/>
    <cellStyle name="20% - Accent6 10 2 3" xfId="10521"/>
    <cellStyle name="20% - Accent6 10 2 4" xfId="10522"/>
    <cellStyle name="20% - Accent6 10 2 5" xfId="60458"/>
    <cellStyle name="20% - Accent6 10 3" xfId="10523"/>
    <cellStyle name="20% - Accent6 10 3 2" xfId="10524"/>
    <cellStyle name="20% - Accent6 10 3 2 2" xfId="10525"/>
    <cellStyle name="20% - Accent6 10 3 2 3" xfId="52037"/>
    <cellStyle name="20% - Accent6 10 3 3" xfId="10526"/>
    <cellStyle name="20% - Accent6 10 3 4" xfId="10527"/>
    <cellStyle name="20% - Accent6 10 3 5" xfId="60643"/>
    <cellStyle name="20% - Accent6 10 4" xfId="10528"/>
    <cellStyle name="20% - Accent6 10 4 2" xfId="10529"/>
    <cellStyle name="20% - Accent6 10 4 3" xfId="52038"/>
    <cellStyle name="20% - Accent6 10 5" xfId="10530"/>
    <cellStyle name="20% - Accent6 10 6" xfId="10531"/>
    <cellStyle name="20% - Accent6 10 7" xfId="60275"/>
    <cellStyle name="20% - Accent6 11" xfId="10532"/>
    <cellStyle name="20% - Accent6 11 2" xfId="10533"/>
    <cellStyle name="20% - Accent6 11 2 2" xfId="10534"/>
    <cellStyle name="20% - Accent6 11 2 2 2" xfId="10535"/>
    <cellStyle name="20% - Accent6 11 2 2 3" xfId="52039"/>
    <cellStyle name="20% - Accent6 11 2 2 4" xfId="60840"/>
    <cellStyle name="20% - Accent6 11 2 3" xfId="10536"/>
    <cellStyle name="20% - Accent6 11 2 4" xfId="10537"/>
    <cellStyle name="20% - Accent6 11 2 5" xfId="60472"/>
    <cellStyle name="20% - Accent6 11 3" xfId="10538"/>
    <cellStyle name="20% - Accent6 11 3 2" xfId="10539"/>
    <cellStyle name="20% - Accent6 11 3 3" xfId="52040"/>
    <cellStyle name="20% - Accent6 11 3 4" xfId="60657"/>
    <cellStyle name="20% - Accent6 11 4" xfId="10540"/>
    <cellStyle name="20% - Accent6 11 5" xfId="10541"/>
    <cellStyle name="20% - Accent6 11 6" xfId="60289"/>
    <cellStyle name="20% - Accent6 12" xfId="10542"/>
    <cellStyle name="20% - Accent6 12 2" xfId="10543"/>
    <cellStyle name="20% - Accent6 12 2 2" xfId="10544"/>
    <cellStyle name="20% - Accent6 12 2 2 2" xfId="60854"/>
    <cellStyle name="20% - Accent6 12 2 3" xfId="52041"/>
    <cellStyle name="20% - Accent6 12 2 4" xfId="60486"/>
    <cellStyle name="20% - Accent6 12 3" xfId="10545"/>
    <cellStyle name="20% - Accent6 12 3 2" xfId="60671"/>
    <cellStyle name="20% - Accent6 12 4" xfId="10546"/>
    <cellStyle name="20% - Accent6 12 5" xfId="60303"/>
    <cellStyle name="20% - Accent6 13" xfId="10547"/>
    <cellStyle name="20% - Accent6 13 2" xfId="10548"/>
    <cellStyle name="20% - Accent6 13 2 2" xfId="10549"/>
    <cellStyle name="20% - Accent6 13 2 2 2" xfId="60868"/>
    <cellStyle name="20% - Accent6 13 2 3" xfId="52042"/>
    <cellStyle name="20% - Accent6 13 2 4" xfId="60500"/>
    <cellStyle name="20% - Accent6 13 3" xfId="10550"/>
    <cellStyle name="20% - Accent6 13 3 2" xfId="60685"/>
    <cellStyle name="20% - Accent6 13 4" xfId="10551"/>
    <cellStyle name="20% - Accent6 13 5" xfId="60317"/>
    <cellStyle name="20% - Accent6 14" xfId="10552"/>
    <cellStyle name="20% - Accent6 14 2" xfId="10553"/>
    <cellStyle name="20% - Accent6 14 2 2" xfId="60698"/>
    <cellStyle name="20% - Accent6 14 3" xfId="52043"/>
    <cellStyle name="20% - Accent6 14 4" xfId="60330"/>
    <cellStyle name="20% - Accent6 15" xfId="10554"/>
    <cellStyle name="20% - Accent6 15 2" xfId="60515"/>
    <cellStyle name="20% - Accent6 16" xfId="10555"/>
    <cellStyle name="20% - Accent6 16 2" xfId="60882"/>
    <cellStyle name="20% - Accent6 17" xfId="52044"/>
    <cellStyle name="20% - Accent6 17 2" xfId="60896"/>
    <cellStyle name="20% - Accent6 18" xfId="52045"/>
    <cellStyle name="20% - Accent6 18 2" xfId="60910"/>
    <cellStyle name="20% - Accent6 19" xfId="60145"/>
    <cellStyle name="20% - Accent6 2" xfId="10556"/>
    <cellStyle name="20% - Accent6 2 10" xfId="10557"/>
    <cellStyle name="20% - Accent6 2 10 2" xfId="10558"/>
    <cellStyle name="20% - Accent6 2 10 2 2" xfId="10559"/>
    <cellStyle name="20% - Accent6 2 10 2 2 2" xfId="10560"/>
    <cellStyle name="20% - Accent6 2 10 2 2 3" xfId="52046"/>
    <cellStyle name="20% - Accent6 2 10 2 3" xfId="10561"/>
    <cellStyle name="20% - Accent6 2 10 2 4" xfId="10562"/>
    <cellStyle name="20% - Accent6 2 10 3" xfId="10563"/>
    <cellStyle name="20% - Accent6 2 10 3 2" xfId="10564"/>
    <cellStyle name="20% - Accent6 2 10 3 3" xfId="52047"/>
    <cellStyle name="20% - Accent6 2 10 4" xfId="10565"/>
    <cellStyle name="20% - Accent6 2 10 5" xfId="10566"/>
    <cellStyle name="20% - Accent6 2 11" xfId="10567"/>
    <cellStyle name="20% - Accent6 2 11 2" xfId="10568"/>
    <cellStyle name="20% - Accent6 2 11 2 2" xfId="10569"/>
    <cellStyle name="20% - Accent6 2 11 2 3" xfId="52048"/>
    <cellStyle name="20% - Accent6 2 11 3" xfId="10570"/>
    <cellStyle name="20% - Accent6 2 11 4" xfId="10571"/>
    <cellStyle name="20% - Accent6 2 12" xfId="10572"/>
    <cellStyle name="20% - Accent6 2 12 2" xfId="10573"/>
    <cellStyle name="20% - Accent6 2 12 2 2" xfId="10574"/>
    <cellStyle name="20% - Accent6 2 12 2 3" xfId="52049"/>
    <cellStyle name="20% - Accent6 2 12 3" xfId="10575"/>
    <cellStyle name="20% - Accent6 2 12 4" xfId="10576"/>
    <cellStyle name="20% - Accent6 2 13" xfId="10577"/>
    <cellStyle name="20% - Accent6 2 13 2" xfId="10578"/>
    <cellStyle name="20% - Accent6 2 13 3" xfId="52050"/>
    <cellStyle name="20% - Accent6 2 14" xfId="10579"/>
    <cellStyle name="20% - Accent6 2 15" xfId="10580"/>
    <cellStyle name="20% - Accent6 2 16" xfId="60162"/>
    <cellStyle name="20% - Accent6 2 2" xfId="10581"/>
    <cellStyle name="20% - Accent6 2 2 10" xfId="10582"/>
    <cellStyle name="20% - Accent6 2 2 11" xfId="10583"/>
    <cellStyle name="20% - Accent6 2 2 12" xfId="60346"/>
    <cellStyle name="20% - Accent6 2 2 2" xfId="10584"/>
    <cellStyle name="20% - Accent6 2 2 2 10" xfId="10585"/>
    <cellStyle name="20% - Accent6 2 2 2 11" xfId="60714"/>
    <cellStyle name="20% - Accent6 2 2 2 2" xfId="10586"/>
    <cellStyle name="20% - Accent6 2 2 2 2 2" xfId="10587"/>
    <cellStyle name="20% - Accent6 2 2 2 2 2 2" xfId="10588"/>
    <cellStyle name="20% - Accent6 2 2 2 2 2 2 2" xfId="10589"/>
    <cellStyle name="20% - Accent6 2 2 2 2 2 2 2 2" xfId="10590"/>
    <cellStyle name="20% - Accent6 2 2 2 2 2 2 2 2 2" xfId="10591"/>
    <cellStyle name="20% - Accent6 2 2 2 2 2 2 2 2 3" xfId="52051"/>
    <cellStyle name="20% - Accent6 2 2 2 2 2 2 2 3" xfId="10592"/>
    <cellStyle name="20% - Accent6 2 2 2 2 2 2 2 4" xfId="10593"/>
    <cellStyle name="20% - Accent6 2 2 2 2 2 2 3" xfId="10594"/>
    <cellStyle name="20% - Accent6 2 2 2 2 2 2 3 2" xfId="10595"/>
    <cellStyle name="20% - Accent6 2 2 2 2 2 2 3 2 2" xfId="10596"/>
    <cellStyle name="20% - Accent6 2 2 2 2 2 2 3 2 3" xfId="52052"/>
    <cellStyle name="20% - Accent6 2 2 2 2 2 2 3 3" xfId="10597"/>
    <cellStyle name="20% - Accent6 2 2 2 2 2 2 3 4" xfId="10598"/>
    <cellStyle name="20% - Accent6 2 2 2 2 2 2 4" xfId="10599"/>
    <cellStyle name="20% - Accent6 2 2 2 2 2 2 4 2" xfId="10600"/>
    <cellStyle name="20% - Accent6 2 2 2 2 2 2 4 3" xfId="52053"/>
    <cellStyle name="20% - Accent6 2 2 2 2 2 2 5" xfId="10601"/>
    <cellStyle name="20% - Accent6 2 2 2 2 2 2 6" xfId="10602"/>
    <cellStyle name="20% - Accent6 2 2 2 2 2 3" xfId="10603"/>
    <cellStyle name="20% - Accent6 2 2 2 2 2 3 2" xfId="10604"/>
    <cellStyle name="20% - Accent6 2 2 2 2 2 3 2 2" xfId="10605"/>
    <cellStyle name="20% - Accent6 2 2 2 2 2 3 2 3" xfId="52054"/>
    <cellStyle name="20% - Accent6 2 2 2 2 2 3 3" xfId="10606"/>
    <cellStyle name="20% - Accent6 2 2 2 2 2 3 4" xfId="10607"/>
    <cellStyle name="20% - Accent6 2 2 2 2 2 4" xfId="10608"/>
    <cellStyle name="20% - Accent6 2 2 2 2 2 4 2" xfId="10609"/>
    <cellStyle name="20% - Accent6 2 2 2 2 2 4 2 2" xfId="10610"/>
    <cellStyle name="20% - Accent6 2 2 2 2 2 4 2 3" xfId="52055"/>
    <cellStyle name="20% - Accent6 2 2 2 2 2 4 3" xfId="10611"/>
    <cellStyle name="20% - Accent6 2 2 2 2 2 4 4" xfId="10612"/>
    <cellStyle name="20% - Accent6 2 2 2 2 2 5" xfId="10613"/>
    <cellStyle name="20% - Accent6 2 2 2 2 2 5 2" xfId="10614"/>
    <cellStyle name="20% - Accent6 2 2 2 2 2 5 3" xfId="52056"/>
    <cellStyle name="20% - Accent6 2 2 2 2 2 6" xfId="10615"/>
    <cellStyle name="20% - Accent6 2 2 2 2 2 7" xfId="10616"/>
    <cellStyle name="20% - Accent6 2 2 2 2 3" xfId="10617"/>
    <cellStyle name="20% - Accent6 2 2 2 2 3 2" xfId="10618"/>
    <cellStyle name="20% - Accent6 2 2 2 2 3 2 2" xfId="10619"/>
    <cellStyle name="20% - Accent6 2 2 2 2 3 2 2 2" xfId="10620"/>
    <cellStyle name="20% - Accent6 2 2 2 2 3 2 2 3" xfId="52057"/>
    <cellStyle name="20% - Accent6 2 2 2 2 3 2 3" xfId="10621"/>
    <cellStyle name="20% - Accent6 2 2 2 2 3 2 4" xfId="10622"/>
    <cellStyle name="20% - Accent6 2 2 2 2 3 3" xfId="10623"/>
    <cellStyle name="20% - Accent6 2 2 2 2 3 3 2" xfId="10624"/>
    <cellStyle name="20% - Accent6 2 2 2 2 3 3 2 2" xfId="10625"/>
    <cellStyle name="20% - Accent6 2 2 2 2 3 3 2 3" xfId="52058"/>
    <cellStyle name="20% - Accent6 2 2 2 2 3 3 3" xfId="10626"/>
    <cellStyle name="20% - Accent6 2 2 2 2 3 3 4" xfId="10627"/>
    <cellStyle name="20% - Accent6 2 2 2 2 3 4" xfId="10628"/>
    <cellStyle name="20% - Accent6 2 2 2 2 3 4 2" xfId="10629"/>
    <cellStyle name="20% - Accent6 2 2 2 2 3 4 3" xfId="52059"/>
    <cellStyle name="20% - Accent6 2 2 2 2 3 5" xfId="10630"/>
    <cellStyle name="20% - Accent6 2 2 2 2 3 6" xfId="10631"/>
    <cellStyle name="20% - Accent6 2 2 2 2 4" xfId="10632"/>
    <cellStyle name="20% - Accent6 2 2 2 2 4 2" xfId="10633"/>
    <cellStyle name="20% - Accent6 2 2 2 2 4 2 2" xfId="10634"/>
    <cellStyle name="20% - Accent6 2 2 2 2 4 2 3" xfId="52060"/>
    <cellStyle name="20% - Accent6 2 2 2 2 4 3" xfId="10635"/>
    <cellStyle name="20% - Accent6 2 2 2 2 4 4" xfId="10636"/>
    <cellStyle name="20% - Accent6 2 2 2 2 5" xfId="10637"/>
    <cellStyle name="20% - Accent6 2 2 2 2 5 2" xfId="10638"/>
    <cellStyle name="20% - Accent6 2 2 2 2 5 2 2" xfId="10639"/>
    <cellStyle name="20% - Accent6 2 2 2 2 5 2 3" xfId="52061"/>
    <cellStyle name="20% - Accent6 2 2 2 2 5 3" xfId="10640"/>
    <cellStyle name="20% - Accent6 2 2 2 2 5 4" xfId="10641"/>
    <cellStyle name="20% - Accent6 2 2 2 2 6" xfId="10642"/>
    <cellStyle name="20% - Accent6 2 2 2 2 6 2" xfId="10643"/>
    <cellStyle name="20% - Accent6 2 2 2 2 6 3" xfId="52062"/>
    <cellStyle name="20% - Accent6 2 2 2 2 7" xfId="10644"/>
    <cellStyle name="20% - Accent6 2 2 2 2 8" xfId="10645"/>
    <cellStyle name="20% - Accent6 2 2 2 3" xfId="10646"/>
    <cellStyle name="20% - Accent6 2 2 2 3 2" xfId="10647"/>
    <cellStyle name="20% - Accent6 2 2 2 3 2 2" xfId="10648"/>
    <cellStyle name="20% - Accent6 2 2 2 3 2 2 2" xfId="10649"/>
    <cellStyle name="20% - Accent6 2 2 2 3 2 2 2 2" xfId="10650"/>
    <cellStyle name="20% - Accent6 2 2 2 3 2 2 2 3" xfId="52063"/>
    <cellStyle name="20% - Accent6 2 2 2 3 2 2 3" xfId="10651"/>
    <cellStyle name="20% - Accent6 2 2 2 3 2 2 4" xfId="10652"/>
    <cellStyle name="20% - Accent6 2 2 2 3 2 3" xfId="10653"/>
    <cellStyle name="20% - Accent6 2 2 2 3 2 3 2" xfId="10654"/>
    <cellStyle name="20% - Accent6 2 2 2 3 2 3 2 2" xfId="10655"/>
    <cellStyle name="20% - Accent6 2 2 2 3 2 3 2 3" xfId="52064"/>
    <cellStyle name="20% - Accent6 2 2 2 3 2 3 3" xfId="10656"/>
    <cellStyle name="20% - Accent6 2 2 2 3 2 3 4" xfId="10657"/>
    <cellStyle name="20% - Accent6 2 2 2 3 2 4" xfId="10658"/>
    <cellStyle name="20% - Accent6 2 2 2 3 2 4 2" xfId="10659"/>
    <cellStyle name="20% - Accent6 2 2 2 3 2 4 3" xfId="52065"/>
    <cellStyle name="20% - Accent6 2 2 2 3 2 5" xfId="10660"/>
    <cellStyle name="20% - Accent6 2 2 2 3 2 6" xfId="10661"/>
    <cellStyle name="20% - Accent6 2 2 2 3 3" xfId="10662"/>
    <cellStyle name="20% - Accent6 2 2 2 3 3 2" xfId="10663"/>
    <cellStyle name="20% - Accent6 2 2 2 3 3 2 2" xfId="10664"/>
    <cellStyle name="20% - Accent6 2 2 2 3 3 2 3" xfId="52066"/>
    <cellStyle name="20% - Accent6 2 2 2 3 3 3" xfId="10665"/>
    <cellStyle name="20% - Accent6 2 2 2 3 3 4" xfId="10666"/>
    <cellStyle name="20% - Accent6 2 2 2 3 4" xfId="10667"/>
    <cellStyle name="20% - Accent6 2 2 2 3 4 2" xfId="10668"/>
    <cellStyle name="20% - Accent6 2 2 2 3 4 2 2" xfId="10669"/>
    <cellStyle name="20% - Accent6 2 2 2 3 4 2 3" xfId="52067"/>
    <cellStyle name="20% - Accent6 2 2 2 3 4 3" xfId="10670"/>
    <cellStyle name="20% - Accent6 2 2 2 3 4 4" xfId="10671"/>
    <cellStyle name="20% - Accent6 2 2 2 3 5" xfId="10672"/>
    <cellStyle name="20% - Accent6 2 2 2 3 5 2" xfId="10673"/>
    <cellStyle name="20% - Accent6 2 2 2 3 5 3" xfId="52068"/>
    <cellStyle name="20% - Accent6 2 2 2 3 6" xfId="10674"/>
    <cellStyle name="20% - Accent6 2 2 2 3 7" xfId="10675"/>
    <cellStyle name="20% - Accent6 2 2 2 4" xfId="10676"/>
    <cellStyle name="20% - Accent6 2 2 2 4 2" xfId="10677"/>
    <cellStyle name="20% - Accent6 2 2 2 4 2 2" xfId="10678"/>
    <cellStyle name="20% - Accent6 2 2 2 4 2 2 2" xfId="10679"/>
    <cellStyle name="20% - Accent6 2 2 2 4 2 2 3" xfId="52069"/>
    <cellStyle name="20% - Accent6 2 2 2 4 2 3" xfId="10680"/>
    <cellStyle name="20% - Accent6 2 2 2 4 2 4" xfId="10681"/>
    <cellStyle name="20% - Accent6 2 2 2 4 3" xfId="10682"/>
    <cellStyle name="20% - Accent6 2 2 2 4 3 2" xfId="10683"/>
    <cellStyle name="20% - Accent6 2 2 2 4 3 2 2" xfId="10684"/>
    <cellStyle name="20% - Accent6 2 2 2 4 3 2 3" xfId="52070"/>
    <cellStyle name="20% - Accent6 2 2 2 4 3 3" xfId="10685"/>
    <cellStyle name="20% - Accent6 2 2 2 4 3 4" xfId="10686"/>
    <cellStyle name="20% - Accent6 2 2 2 4 4" xfId="10687"/>
    <cellStyle name="20% - Accent6 2 2 2 4 4 2" xfId="10688"/>
    <cellStyle name="20% - Accent6 2 2 2 4 4 3" xfId="52071"/>
    <cellStyle name="20% - Accent6 2 2 2 4 5" xfId="10689"/>
    <cellStyle name="20% - Accent6 2 2 2 4 6" xfId="10690"/>
    <cellStyle name="20% - Accent6 2 2 2 5" xfId="10691"/>
    <cellStyle name="20% - Accent6 2 2 2 5 2" xfId="10692"/>
    <cellStyle name="20% - Accent6 2 2 2 5 2 2" xfId="10693"/>
    <cellStyle name="20% - Accent6 2 2 2 5 2 2 2" xfId="10694"/>
    <cellStyle name="20% - Accent6 2 2 2 5 2 2 3" xfId="52072"/>
    <cellStyle name="20% - Accent6 2 2 2 5 2 3" xfId="10695"/>
    <cellStyle name="20% - Accent6 2 2 2 5 2 4" xfId="10696"/>
    <cellStyle name="20% - Accent6 2 2 2 5 3" xfId="10697"/>
    <cellStyle name="20% - Accent6 2 2 2 5 3 2" xfId="10698"/>
    <cellStyle name="20% - Accent6 2 2 2 5 3 3" xfId="52073"/>
    <cellStyle name="20% - Accent6 2 2 2 5 4" xfId="10699"/>
    <cellStyle name="20% - Accent6 2 2 2 5 5" xfId="10700"/>
    <cellStyle name="20% - Accent6 2 2 2 6" xfId="10701"/>
    <cellStyle name="20% - Accent6 2 2 2 6 2" xfId="10702"/>
    <cellStyle name="20% - Accent6 2 2 2 6 2 2" xfId="10703"/>
    <cellStyle name="20% - Accent6 2 2 2 6 2 3" xfId="52074"/>
    <cellStyle name="20% - Accent6 2 2 2 6 3" xfId="10704"/>
    <cellStyle name="20% - Accent6 2 2 2 6 4" xfId="10705"/>
    <cellStyle name="20% - Accent6 2 2 2 7" xfId="10706"/>
    <cellStyle name="20% - Accent6 2 2 2 7 2" xfId="10707"/>
    <cellStyle name="20% - Accent6 2 2 2 7 2 2" xfId="10708"/>
    <cellStyle name="20% - Accent6 2 2 2 7 2 3" xfId="52075"/>
    <cellStyle name="20% - Accent6 2 2 2 7 3" xfId="10709"/>
    <cellStyle name="20% - Accent6 2 2 2 7 4" xfId="10710"/>
    <cellStyle name="20% - Accent6 2 2 2 8" xfId="10711"/>
    <cellStyle name="20% - Accent6 2 2 2 8 2" xfId="10712"/>
    <cellStyle name="20% - Accent6 2 2 2 8 3" xfId="52076"/>
    <cellStyle name="20% - Accent6 2 2 2 9" xfId="10713"/>
    <cellStyle name="20% - Accent6 2 2 3" xfId="10714"/>
    <cellStyle name="20% - Accent6 2 2 3 2" xfId="10715"/>
    <cellStyle name="20% - Accent6 2 2 3 2 2" xfId="10716"/>
    <cellStyle name="20% - Accent6 2 2 3 2 2 2" xfId="10717"/>
    <cellStyle name="20% - Accent6 2 2 3 2 2 2 2" xfId="10718"/>
    <cellStyle name="20% - Accent6 2 2 3 2 2 2 2 2" xfId="10719"/>
    <cellStyle name="20% - Accent6 2 2 3 2 2 2 2 3" xfId="52077"/>
    <cellStyle name="20% - Accent6 2 2 3 2 2 2 3" xfId="10720"/>
    <cellStyle name="20% - Accent6 2 2 3 2 2 2 4" xfId="10721"/>
    <cellStyle name="20% - Accent6 2 2 3 2 2 3" xfId="10722"/>
    <cellStyle name="20% - Accent6 2 2 3 2 2 3 2" xfId="10723"/>
    <cellStyle name="20% - Accent6 2 2 3 2 2 3 2 2" xfId="10724"/>
    <cellStyle name="20% - Accent6 2 2 3 2 2 3 2 3" xfId="52078"/>
    <cellStyle name="20% - Accent6 2 2 3 2 2 3 3" xfId="10725"/>
    <cellStyle name="20% - Accent6 2 2 3 2 2 3 4" xfId="10726"/>
    <cellStyle name="20% - Accent6 2 2 3 2 2 4" xfId="10727"/>
    <cellStyle name="20% - Accent6 2 2 3 2 2 4 2" xfId="10728"/>
    <cellStyle name="20% - Accent6 2 2 3 2 2 4 3" xfId="52079"/>
    <cellStyle name="20% - Accent6 2 2 3 2 2 5" xfId="10729"/>
    <cellStyle name="20% - Accent6 2 2 3 2 2 6" xfId="10730"/>
    <cellStyle name="20% - Accent6 2 2 3 2 3" xfId="10731"/>
    <cellStyle name="20% - Accent6 2 2 3 2 3 2" xfId="10732"/>
    <cellStyle name="20% - Accent6 2 2 3 2 3 2 2" xfId="10733"/>
    <cellStyle name="20% - Accent6 2 2 3 2 3 2 3" xfId="52080"/>
    <cellStyle name="20% - Accent6 2 2 3 2 3 3" xfId="10734"/>
    <cellStyle name="20% - Accent6 2 2 3 2 3 4" xfId="10735"/>
    <cellStyle name="20% - Accent6 2 2 3 2 4" xfId="10736"/>
    <cellStyle name="20% - Accent6 2 2 3 2 4 2" xfId="10737"/>
    <cellStyle name="20% - Accent6 2 2 3 2 4 2 2" xfId="10738"/>
    <cellStyle name="20% - Accent6 2 2 3 2 4 2 3" xfId="52081"/>
    <cellStyle name="20% - Accent6 2 2 3 2 4 3" xfId="10739"/>
    <cellStyle name="20% - Accent6 2 2 3 2 4 4" xfId="10740"/>
    <cellStyle name="20% - Accent6 2 2 3 2 5" xfId="10741"/>
    <cellStyle name="20% - Accent6 2 2 3 2 5 2" xfId="10742"/>
    <cellStyle name="20% - Accent6 2 2 3 2 5 3" xfId="52082"/>
    <cellStyle name="20% - Accent6 2 2 3 2 6" xfId="10743"/>
    <cellStyle name="20% - Accent6 2 2 3 2 7" xfId="10744"/>
    <cellStyle name="20% - Accent6 2 2 3 3" xfId="10745"/>
    <cellStyle name="20% - Accent6 2 2 3 3 2" xfId="10746"/>
    <cellStyle name="20% - Accent6 2 2 3 3 2 2" xfId="10747"/>
    <cellStyle name="20% - Accent6 2 2 3 3 2 2 2" xfId="10748"/>
    <cellStyle name="20% - Accent6 2 2 3 3 2 2 3" xfId="52083"/>
    <cellStyle name="20% - Accent6 2 2 3 3 2 3" xfId="10749"/>
    <cellStyle name="20% - Accent6 2 2 3 3 2 4" xfId="10750"/>
    <cellStyle name="20% - Accent6 2 2 3 3 3" xfId="10751"/>
    <cellStyle name="20% - Accent6 2 2 3 3 3 2" xfId="10752"/>
    <cellStyle name="20% - Accent6 2 2 3 3 3 2 2" xfId="10753"/>
    <cellStyle name="20% - Accent6 2 2 3 3 3 2 3" xfId="52084"/>
    <cellStyle name="20% - Accent6 2 2 3 3 3 3" xfId="10754"/>
    <cellStyle name="20% - Accent6 2 2 3 3 3 4" xfId="10755"/>
    <cellStyle name="20% - Accent6 2 2 3 3 4" xfId="10756"/>
    <cellStyle name="20% - Accent6 2 2 3 3 4 2" xfId="10757"/>
    <cellStyle name="20% - Accent6 2 2 3 3 4 3" xfId="52085"/>
    <cellStyle name="20% - Accent6 2 2 3 3 5" xfId="10758"/>
    <cellStyle name="20% - Accent6 2 2 3 3 6" xfId="10759"/>
    <cellStyle name="20% - Accent6 2 2 3 4" xfId="10760"/>
    <cellStyle name="20% - Accent6 2 2 3 4 2" xfId="10761"/>
    <cellStyle name="20% - Accent6 2 2 3 4 2 2" xfId="10762"/>
    <cellStyle name="20% - Accent6 2 2 3 4 2 2 2" xfId="10763"/>
    <cellStyle name="20% - Accent6 2 2 3 4 2 2 3" xfId="52086"/>
    <cellStyle name="20% - Accent6 2 2 3 4 2 3" xfId="10764"/>
    <cellStyle name="20% - Accent6 2 2 3 4 2 4" xfId="10765"/>
    <cellStyle name="20% - Accent6 2 2 3 4 3" xfId="10766"/>
    <cellStyle name="20% - Accent6 2 2 3 4 3 2" xfId="10767"/>
    <cellStyle name="20% - Accent6 2 2 3 4 3 3" xfId="52087"/>
    <cellStyle name="20% - Accent6 2 2 3 4 4" xfId="10768"/>
    <cellStyle name="20% - Accent6 2 2 3 4 5" xfId="10769"/>
    <cellStyle name="20% - Accent6 2 2 3 5" xfId="10770"/>
    <cellStyle name="20% - Accent6 2 2 3 5 2" xfId="10771"/>
    <cellStyle name="20% - Accent6 2 2 3 5 2 2" xfId="10772"/>
    <cellStyle name="20% - Accent6 2 2 3 5 2 3" xfId="52088"/>
    <cellStyle name="20% - Accent6 2 2 3 5 3" xfId="10773"/>
    <cellStyle name="20% - Accent6 2 2 3 5 4" xfId="10774"/>
    <cellStyle name="20% - Accent6 2 2 3 6" xfId="10775"/>
    <cellStyle name="20% - Accent6 2 2 3 6 2" xfId="10776"/>
    <cellStyle name="20% - Accent6 2 2 3 6 2 2" xfId="10777"/>
    <cellStyle name="20% - Accent6 2 2 3 6 2 3" xfId="52089"/>
    <cellStyle name="20% - Accent6 2 2 3 6 3" xfId="10778"/>
    <cellStyle name="20% - Accent6 2 2 3 6 4" xfId="10779"/>
    <cellStyle name="20% - Accent6 2 2 3 7" xfId="10780"/>
    <cellStyle name="20% - Accent6 2 2 3 7 2" xfId="10781"/>
    <cellStyle name="20% - Accent6 2 2 3 7 3" xfId="52090"/>
    <cellStyle name="20% - Accent6 2 2 3 8" xfId="10782"/>
    <cellStyle name="20% - Accent6 2 2 3 9" xfId="10783"/>
    <cellStyle name="20% - Accent6 2 2 4" xfId="10784"/>
    <cellStyle name="20% - Accent6 2 2 4 2" xfId="10785"/>
    <cellStyle name="20% - Accent6 2 2 4 2 2" xfId="10786"/>
    <cellStyle name="20% - Accent6 2 2 4 2 2 2" xfId="10787"/>
    <cellStyle name="20% - Accent6 2 2 4 2 2 2 2" xfId="10788"/>
    <cellStyle name="20% - Accent6 2 2 4 2 2 2 3" xfId="52091"/>
    <cellStyle name="20% - Accent6 2 2 4 2 2 3" xfId="10789"/>
    <cellStyle name="20% - Accent6 2 2 4 2 2 4" xfId="10790"/>
    <cellStyle name="20% - Accent6 2 2 4 2 3" xfId="10791"/>
    <cellStyle name="20% - Accent6 2 2 4 2 3 2" xfId="10792"/>
    <cellStyle name="20% - Accent6 2 2 4 2 3 2 2" xfId="10793"/>
    <cellStyle name="20% - Accent6 2 2 4 2 3 2 3" xfId="52092"/>
    <cellStyle name="20% - Accent6 2 2 4 2 3 3" xfId="10794"/>
    <cellStyle name="20% - Accent6 2 2 4 2 3 4" xfId="10795"/>
    <cellStyle name="20% - Accent6 2 2 4 2 4" xfId="10796"/>
    <cellStyle name="20% - Accent6 2 2 4 2 4 2" xfId="10797"/>
    <cellStyle name="20% - Accent6 2 2 4 2 4 3" xfId="52093"/>
    <cellStyle name="20% - Accent6 2 2 4 2 5" xfId="10798"/>
    <cellStyle name="20% - Accent6 2 2 4 2 6" xfId="10799"/>
    <cellStyle name="20% - Accent6 2 2 4 3" xfId="10800"/>
    <cellStyle name="20% - Accent6 2 2 4 3 2" xfId="10801"/>
    <cellStyle name="20% - Accent6 2 2 4 3 2 2" xfId="10802"/>
    <cellStyle name="20% - Accent6 2 2 4 3 2 3" xfId="52094"/>
    <cellStyle name="20% - Accent6 2 2 4 3 3" xfId="10803"/>
    <cellStyle name="20% - Accent6 2 2 4 3 4" xfId="10804"/>
    <cellStyle name="20% - Accent6 2 2 4 4" xfId="10805"/>
    <cellStyle name="20% - Accent6 2 2 4 4 2" xfId="10806"/>
    <cellStyle name="20% - Accent6 2 2 4 4 2 2" xfId="10807"/>
    <cellStyle name="20% - Accent6 2 2 4 4 2 3" xfId="52095"/>
    <cellStyle name="20% - Accent6 2 2 4 4 3" xfId="10808"/>
    <cellStyle name="20% - Accent6 2 2 4 4 4" xfId="10809"/>
    <cellStyle name="20% - Accent6 2 2 4 5" xfId="10810"/>
    <cellStyle name="20% - Accent6 2 2 4 5 2" xfId="10811"/>
    <cellStyle name="20% - Accent6 2 2 4 5 3" xfId="52096"/>
    <cellStyle name="20% - Accent6 2 2 4 6" xfId="10812"/>
    <cellStyle name="20% - Accent6 2 2 4 7" xfId="10813"/>
    <cellStyle name="20% - Accent6 2 2 5" xfId="10814"/>
    <cellStyle name="20% - Accent6 2 2 5 2" xfId="10815"/>
    <cellStyle name="20% - Accent6 2 2 5 2 2" xfId="10816"/>
    <cellStyle name="20% - Accent6 2 2 5 2 2 2" xfId="10817"/>
    <cellStyle name="20% - Accent6 2 2 5 2 2 3" xfId="52097"/>
    <cellStyle name="20% - Accent6 2 2 5 2 3" xfId="10818"/>
    <cellStyle name="20% - Accent6 2 2 5 2 4" xfId="10819"/>
    <cellStyle name="20% - Accent6 2 2 5 3" xfId="10820"/>
    <cellStyle name="20% - Accent6 2 2 5 3 2" xfId="10821"/>
    <cellStyle name="20% - Accent6 2 2 5 3 2 2" xfId="10822"/>
    <cellStyle name="20% - Accent6 2 2 5 3 2 3" xfId="52098"/>
    <cellStyle name="20% - Accent6 2 2 5 3 3" xfId="10823"/>
    <cellStyle name="20% - Accent6 2 2 5 3 4" xfId="10824"/>
    <cellStyle name="20% - Accent6 2 2 5 4" xfId="10825"/>
    <cellStyle name="20% - Accent6 2 2 5 4 2" xfId="10826"/>
    <cellStyle name="20% - Accent6 2 2 5 4 3" xfId="52099"/>
    <cellStyle name="20% - Accent6 2 2 5 5" xfId="10827"/>
    <cellStyle name="20% - Accent6 2 2 5 6" xfId="10828"/>
    <cellStyle name="20% - Accent6 2 2 6" xfId="10829"/>
    <cellStyle name="20% - Accent6 2 2 6 2" xfId="10830"/>
    <cellStyle name="20% - Accent6 2 2 6 2 2" xfId="10831"/>
    <cellStyle name="20% - Accent6 2 2 6 2 2 2" xfId="10832"/>
    <cellStyle name="20% - Accent6 2 2 6 2 2 3" xfId="52100"/>
    <cellStyle name="20% - Accent6 2 2 6 2 3" xfId="10833"/>
    <cellStyle name="20% - Accent6 2 2 6 2 4" xfId="10834"/>
    <cellStyle name="20% - Accent6 2 2 6 3" xfId="10835"/>
    <cellStyle name="20% - Accent6 2 2 6 3 2" xfId="10836"/>
    <cellStyle name="20% - Accent6 2 2 6 3 3" xfId="52101"/>
    <cellStyle name="20% - Accent6 2 2 6 4" xfId="10837"/>
    <cellStyle name="20% - Accent6 2 2 6 5" xfId="10838"/>
    <cellStyle name="20% - Accent6 2 2 7" xfId="10839"/>
    <cellStyle name="20% - Accent6 2 2 7 2" xfId="10840"/>
    <cellStyle name="20% - Accent6 2 2 7 2 2" xfId="10841"/>
    <cellStyle name="20% - Accent6 2 2 7 2 3" xfId="52102"/>
    <cellStyle name="20% - Accent6 2 2 7 3" xfId="10842"/>
    <cellStyle name="20% - Accent6 2 2 7 4" xfId="10843"/>
    <cellStyle name="20% - Accent6 2 2 8" xfId="10844"/>
    <cellStyle name="20% - Accent6 2 2 8 2" xfId="10845"/>
    <cellStyle name="20% - Accent6 2 2 8 2 2" xfId="10846"/>
    <cellStyle name="20% - Accent6 2 2 8 2 3" xfId="52103"/>
    <cellStyle name="20% - Accent6 2 2 8 3" xfId="10847"/>
    <cellStyle name="20% - Accent6 2 2 8 4" xfId="10848"/>
    <cellStyle name="20% - Accent6 2 2 9" xfId="10849"/>
    <cellStyle name="20% - Accent6 2 2 9 2" xfId="10850"/>
    <cellStyle name="20% - Accent6 2 2 9 3" xfId="52104"/>
    <cellStyle name="20% - Accent6 2 3" xfId="10851"/>
    <cellStyle name="20% - Accent6 2 3 10" xfId="10852"/>
    <cellStyle name="20% - Accent6 2 3 11" xfId="10853"/>
    <cellStyle name="20% - Accent6 2 3 12" xfId="60531"/>
    <cellStyle name="20% - Accent6 2 3 2" xfId="10854"/>
    <cellStyle name="20% - Accent6 2 3 2 10" xfId="10855"/>
    <cellStyle name="20% - Accent6 2 3 2 2" xfId="10856"/>
    <cellStyle name="20% - Accent6 2 3 2 2 2" xfId="10857"/>
    <cellStyle name="20% - Accent6 2 3 2 2 2 2" xfId="10858"/>
    <cellStyle name="20% - Accent6 2 3 2 2 2 2 2" xfId="10859"/>
    <cellStyle name="20% - Accent6 2 3 2 2 2 2 2 2" xfId="10860"/>
    <cellStyle name="20% - Accent6 2 3 2 2 2 2 2 2 2" xfId="10861"/>
    <cellStyle name="20% - Accent6 2 3 2 2 2 2 2 2 3" xfId="52105"/>
    <cellStyle name="20% - Accent6 2 3 2 2 2 2 2 3" xfId="10862"/>
    <cellStyle name="20% - Accent6 2 3 2 2 2 2 2 4" xfId="10863"/>
    <cellStyle name="20% - Accent6 2 3 2 2 2 2 3" xfId="10864"/>
    <cellStyle name="20% - Accent6 2 3 2 2 2 2 3 2" xfId="10865"/>
    <cellStyle name="20% - Accent6 2 3 2 2 2 2 3 2 2" xfId="10866"/>
    <cellStyle name="20% - Accent6 2 3 2 2 2 2 3 2 3" xfId="52106"/>
    <cellStyle name="20% - Accent6 2 3 2 2 2 2 3 3" xfId="10867"/>
    <cellStyle name="20% - Accent6 2 3 2 2 2 2 3 4" xfId="10868"/>
    <cellStyle name="20% - Accent6 2 3 2 2 2 2 4" xfId="10869"/>
    <cellStyle name="20% - Accent6 2 3 2 2 2 2 4 2" xfId="10870"/>
    <cellStyle name="20% - Accent6 2 3 2 2 2 2 4 3" xfId="52107"/>
    <cellStyle name="20% - Accent6 2 3 2 2 2 2 5" xfId="10871"/>
    <cellStyle name="20% - Accent6 2 3 2 2 2 2 6" xfId="10872"/>
    <cellStyle name="20% - Accent6 2 3 2 2 2 3" xfId="10873"/>
    <cellStyle name="20% - Accent6 2 3 2 2 2 3 2" xfId="10874"/>
    <cellStyle name="20% - Accent6 2 3 2 2 2 3 2 2" xfId="10875"/>
    <cellStyle name="20% - Accent6 2 3 2 2 2 3 2 3" xfId="52108"/>
    <cellStyle name="20% - Accent6 2 3 2 2 2 3 3" xfId="10876"/>
    <cellStyle name="20% - Accent6 2 3 2 2 2 3 4" xfId="10877"/>
    <cellStyle name="20% - Accent6 2 3 2 2 2 4" xfId="10878"/>
    <cellStyle name="20% - Accent6 2 3 2 2 2 4 2" xfId="10879"/>
    <cellStyle name="20% - Accent6 2 3 2 2 2 4 2 2" xfId="10880"/>
    <cellStyle name="20% - Accent6 2 3 2 2 2 4 2 3" xfId="52109"/>
    <cellStyle name="20% - Accent6 2 3 2 2 2 4 3" xfId="10881"/>
    <cellStyle name="20% - Accent6 2 3 2 2 2 4 4" xfId="10882"/>
    <cellStyle name="20% - Accent6 2 3 2 2 2 5" xfId="10883"/>
    <cellStyle name="20% - Accent6 2 3 2 2 2 5 2" xfId="10884"/>
    <cellStyle name="20% - Accent6 2 3 2 2 2 5 3" xfId="52110"/>
    <cellStyle name="20% - Accent6 2 3 2 2 2 6" xfId="10885"/>
    <cellStyle name="20% - Accent6 2 3 2 2 2 7" xfId="10886"/>
    <cellStyle name="20% - Accent6 2 3 2 2 3" xfId="10887"/>
    <cellStyle name="20% - Accent6 2 3 2 2 3 2" xfId="10888"/>
    <cellStyle name="20% - Accent6 2 3 2 2 3 2 2" xfId="10889"/>
    <cellStyle name="20% - Accent6 2 3 2 2 3 2 2 2" xfId="10890"/>
    <cellStyle name="20% - Accent6 2 3 2 2 3 2 2 3" xfId="52111"/>
    <cellStyle name="20% - Accent6 2 3 2 2 3 2 3" xfId="10891"/>
    <cellStyle name="20% - Accent6 2 3 2 2 3 2 4" xfId="10892"/>
    <cellStyle name="20% - Accent6 2 3 2 2 3 3" xfId="10893"/>
    <cellStyle name="20% - Accent6 2 3 2 2 3 3 2" xfId="10894"/>
    <cellStyle name="20% - Accent6 2 3 2 2 3 3 2 2" xfId="10895"/>
    <cellStyle name="20% - Accent6 2 3 2 2 3 3 2 3" xfId="52112"/>
    <cellStyle name="20% - Accent6 2 3 2 2 3 3 3" xfId="10896"/>
    <cellStyle name="20% - Accent6 2 3 2 2 3 3 4" xfId="10897"/>
    <cellStyle name="20% - Accent6 2 3 2 2 3 4" xfId="10898"/>
    <cellStyle name="20% - Accent6 2 3 2 2 3 4 2" xfId="10899"/>
    <cellStyle name="20% - Accent6 2 3 2 2 3 4 3" xfId="52113"/>
    <cellStyle name="20% - Accent6 2 3 2 2 3 5" xfId="10900"/>
    <cellStyle name="20% - Accent6 2 3 2 2 3 6" xfId="10901"/>
    <cellStyle name="20% - Accent6 2 3 2 2 4" xfId="10902"/>
    <cellStyle name="20% - Accent6 2 3 2 2 4 2" xfId="10903"/>
    <cellStyle name="20% - Accent6 2 3 2 2 4 2 2" xfId="10904"/>
    <cellStyle name="20% - Accent6 2 3 2 2 4 2 3" xfId="52114"/>
    <cellStyle name="20% - Accent6 2 3 2 2 4 3" xfId="10905"/>
    <cellStyle name="20% - Accent6 2 3 2 2 4 4" xfId="10906"/>
    <cellStyle name="20% - Accent6 2 3 2 2 5" xfId="10907"/>
    <cellStyle name="20% - Accent6 2 3 2 2 5 2" xfId="10908"/>
    <cellStyle name="20% - Accent6 2 3 2 2 5 2 2" xfId="10909"/>
    <cellStyle name="20% - Accent6 2 3 2 2 5 2 3" xfId="52115"/>
    <cellStyle name="20% - Accent6 2 3 2 2 5 3" xfId="10910"/>
    <cellStyle name="20% - Accent6 2 3 2 2 5 4" xfId="10911"/>
    <cellStyle name="20% - Accent6 2 3 2 2 6" xfId="10912"/>
    <cellStyle name="20% - Accent6 2 3 2 2 6 2" xfId="10913"/>
    <cellStyle name="20% - Accent6 2 3 2 2 6 3" xfId="52116"/>
    <cellStyle name="20% - Accent6 2 3 2 2 7" xfId="10914"/>
    <cellStyle name="20% - Accent6 2 3 2 2 8" xfId="10915"/>
    <cellStyle name="20% - Accent6 2 3 2 3" xfId="10916"/>
    <cellStyle name="20% - Accent6 2 3 2 3 2" xfId="10917"/>
    <cellStyle name="20% - Accent6 2 3 2 3 2 2" xfId="10918"/>
    <cellStyle name="20% - Accent6 2 3 2 3 2 2 2" xfId="10919"/>
    <cellStyle name="20% - Accent6 2 3 2 3 2 2 2 2" xfId="10920"/>
    <cellStyle name="20% - Accent6 2 3 2 3 2 2 2 3" xfId="52117"/>
    <cellStyle name="20% - Accent6 2 3 2 3 2 2 3" xfId="10921"/>
    <cellStyle name="20% - Accent6 2 3 2 3 2 2 4" xfId="10922"/>
    <cellStyle name="20% - Accent6 2 3 2 3 2 3" xfId="10923"/>
    <cellStyle name="20% - Accent6 2 3 2 3 2 3 2" xfId="10924"/>
    <cellStyle name="20% - Accent6 2 3 2 3 2 3 2 2" xfId="10925"/>
    <cellStyle name="20% - Accent6 2 3 2 3 2 3 2 3" xfId="52118"/>
    <cellStyle name="20% - Accent6 2 3 2 3 2 3 3" xfId="10926"/>
    <cellStyle name="20% - Accent6 2 3 2 3 2 3 4" xfId="10927"/>
    <cellStyle name="20% - Accent6 2 3 2 3 2 4" xfId="10928"/>
    <cellStyle name="20% - Accent6 2 3 2 3 2 4 2" xfId="10929"/>
    <cellStyle name="20% - Accent6 2 3 2 3 2 4 3" xfId="52119"/>
    <cellStyle name="20% - Accent6 2 3 2 3 2 5" xfId="10930"/>
    <cellStyle name="20% - Accent6 2 3 2 3 2 6" xfId="10931"/>
    <cellStyle name="20% - Accent6 2 3 2 3 3" xfId="10932"/>
    <cellStyle name="20% - Accent6 2 3 2 3 3 2" xfId="10933"/>
    <cellStyle name="20% - Accent6 2 3 2 3 3 2 2" xfId="10934"/>
    <cellStyle name="20% - Accent6 2 3 2 3 3 2 3" xfId="52120"/>
    <cellStyle name="20% - Accent6 2 3 2 3 3 3" xfId="10935"/>
    <cellStyle name="20% - Accent6 2 3 2 3 3 4" xfId="10936"/>
    <cellStyle name="20% - Accent6 2 3 2 3 4" xfId="10937"/>
    <cellStyle name="20% - Accent6 2 3 2 3 4 2" xfId="10938"/>
    <cellStyle name="20% - Accent6 2 3 2 3 4 2 2" xfId="10939"/>
    <cellStyle name="20% - Accent6 2 3 2 3 4 2 3" xfId="52121"/>
    <cellStyle name="20% - Accent6 2 3 2 3 4 3" xfId="10940"/>
    <cellStyle name="20% - Accent6 2 3 2 3 4 4" xfId="10941"/>
    <cellStyle name="20% - Accent6 2 3 2 3 5" xfId="10942"/>
    <cellStyle name="20% - Accent6 2 3 2 3 5 2" xfId="10943"/>
    <cellStyle name="20% - Accent6 2 3 2 3 5 3" xfId="52122"/>
    <cellStyle name="20% - Accent6 2 3 2 3 6" xfId="10944"/>
    <cellStyle name="20% - Accent6 2 3 2 3 7" xfId="10945"/>
    <cellStyle name="20% - Accent6 2 3 2 4" xfId="10946"/>
    <cellStyle name="20% - Accent6 2 3 2 4 2" xfId="10947"/>
    <cellStyle name="20% - Accent6 2 3 2 4 2 2" xfId="10948"/>
    <cellStyle name="20% - Accent6 2 3 2 4 2 2 2" xfId="10949"/>
    <cellStyle name="20% - Accent6 2 3 2 4 2 2 3" xfId="52123"/>
    <cellStyle name="20% - Accent6 2 3 2 4 2 3" xfId="10950"/>
    <cellStyle name="20% - Accent6 2 3 2 4 2 4" xfId="10951"/>
    <cellStyle name="20% - Accent6 2 3 2 4 3" xfId="10952"/>
    <cellStyle name="20% - Accent6 2 3 2 4 3 2" xfId="10953"/>
    <cellStyle name="20% - Accent6 2 3 2 4 3 2 2" xfId="10954"/>
    <cellStyle name="20% - Accent6 2 3 2 4 3 2 3" xfId="52124"/>
    <cellStyle name="20% - Accent6 2 3 2 4 3 3" xfId="10955"/>
    <cellStyle name="20% - Accent6 2 3 2 4 3 4" xfId="10956"/>
    <cellStyle name="20% - Accent6 2 3 2 4 4" xfId="10957"/>
    <cellStyle name="20% - Accent6 2 3 2 4 4 2" xfId="10958"/>
    <cellStyle name="20% - Accent6 2 3 2 4 4 3" xfId="52125"/>
    <cellStyle name="20% - Accent6 2 3 2 4 5" xfId="10959"/>
    <cellStyle name="20% - Accent6 2 3 2 4 6" xfId="10960"/>
    <cellStyle name="20% - Accent6 2 3 2 5" xfId="10961"/>
    <cellStyle name="20% - Accent6 2 3 2 5 2" xfId="10962"/>
    <cellStyle name="20% - Accent6 2 3 2 5 2 2" xfId="10963"/>
    <cellStyle name="20% - Accent6 2 3 2 5 2 2 2" xfId="10964"/>
    <cellStyle name="20% - Accent6 2 3 2 5 2 2 3" xfId="52126"/>
    <cellStyle name="20% - Accent6 2 3 2 5 2 3" xfId="10965"/>
    <cellStyle name="20% - Accent6 2 3 2 5 2 4" xfId="10966"/>
    <cellStyle name="20% - Accent6 2 3 2 5 3" xfId="10967"/>
    <cellStyle name="20% - Accent6 2 3 2 5 3 2" xfId="10968"/>
    <cellStyle name="20% - Accent6 2 3 2 5 3 3" xfId="52127"/>
    <cellStyle name="20% - Accent6 2 3 2 5 4" xfId="10969"/>
    <cellStyle name="20% - Accent6 2 3 2 5 5" xfId="10970"/>
    <cellStyle name="20% - Accent6 2 3 2 6" xfId="10971"/>
    <cellStyle name="20% - Accent6 2 3 2 6 2" xfId="10972"/>
    <cellStyle name="20% - Accent6 2 3 2 6 2 2" xfId="10973"/>
    <cellStyle name="20% - Accent6 2 3 2 6 2 3" xfId="52128"/>
    <cellStyle name="20% - Accent6 2 3 2 6 3" xfId="10974"/>
    <cellStyle name="20% - Accent6 2 3 2 6 4" xfId="10975"/>
    <cellStyle name="20% - Accent6 2 3 2 7" xfId="10976"/>
    <cellStyle name="20% - Accent6 2 3 2 7 2" xfId="10977"/>
    <cellStyle name="20% - Accent6 2 3 2 7 2 2" xfId="10978"/>
    <cellStyle name="20% - Accent6 2 3 2 7 2 3" xfId="52129"/>
    <cellStyle name="20% - Accent6 2 3 2 7 3" xfId="10979"/>
    <cellStyle name="20% - Accent6 2 3 2 7 4" xfId="10980"/>
    <cellStyle name="20% - Accent6 2 3 2 8" xfId="10981"/>
    <cellStyle name="20% - Accent6 2 3 2 8 2" xfId="10982"/>
    <cellStyle name="20% - Accent6 2 3 2 8 3" xfId="52130"/>
    <cellStyle name="20% - Accent6 2 3 2 9" xfId="10983"/>
    <cellStyle name="20% - Accent6 2 3 3" xfId="10984"/>
    <cellStyle name="20% - Accent6 2 3 3 2" xfId="10985"/>
    <cellStyle name="20% - Accent6 2 3 3 2 2" xfId="10986"/>
    <cellStyle name="20% - Accent6 2 3 3 2 2 2" xfId="10987"/>
    <cellStyle name="20% - Accent6 2 3 3 2 2 2 2" xfId="10988"/>
    <cellStyle name="20% - Accent6 2 3 3 2 2 2 2 2" xfId="10989"/>
    <cellStyle name="20% - Accent6 2 3 3 2 2 2 2 3" xfId="52131"/>
    <cellStyle name="20% - Accent6 2 3 3 2 2 2 3" xfId="10990"/>
    <cellStyle name="20% - Accent6 2 3 3 2 2 2 4" xfId="10991"/>
    <cellStyle name="20% - Accent6 2 3 3 2 2 3" xfId="10992"/>
    <cellStyle name="20% - Accent6 2 3 3 2 2 3 2" xfId="10993"/>
    <cellStyle name="20% - Accent6 2 3 3 2 2 3 2 2" xfId="10994"/>
    <cellStyle name="20% - Accent6 2 3 3 2 2 3 2 3" xfId="52132"/>
    <cellStyle name="20% - Accent6 2 3 3 2 2 3 3" xfId="10995"/>
    <cellStyle name="20% - Accent6 2 3 3 2 2 3 4" xfId="10996"/>
    <cellStyle name="20% - Accent6 2 3 3 2 2 4" xfId="10997"/>
    <cellStyle name="20% - Accent6 2 3 3 2 2 4 2" xfId="10998"/>
    <cellStyle name="20% - Accent6 2 3 3 2 2 4 3" xfId="52133"/>
    <cellStyle name="20% - Accent6 2 3 3 2 2 5" xfId="10999"/>
    <cellStyle name="20% - Accent6 2 3 3 2 2 6" xfId="11000"/>
    <cellStyle name="20% - Accent6 2 3 3 2 3" xfId="11001"/>
    <cellStyle name="20% - Accent6 2 3 3 2 3 2" xfId="11002"/>
    <cellStyle name="20% - Accent6 2 3 3 2 3 2 2" xfId="11003"/>
    <cellStyle name="20% - Accent6 2 3 3 2 3 2 3" xfId="52134"/>
    <cellStyle name="20% - Accent6 2 3 3 2 3 3" xfId="11004"/>
    <cellStyle name="20% - Accent6 2 3 3 2 3 4" xfId="11005"/>
    <cellStyle name="20% - Accent6 2 3 3 2 4" xfId="11006"/>
    <cellStyle name="20% - Accent6 2 3 3 2 4 2" xfId="11007"/>
    <cellStyle name="20% - Accent6 2 3 3 2 4 2 2" xfId="11008"/>
    <cellStyle name="20% - Accent6 2 3 3 2 4 2 3" xfId="52135"/>
    <cellStyle name="20% - Accent6 2 3 3 2 4 3" xfId="11009"/>
    <cellStyle name="20% - Accent6 2 3 3 2 4 4" xfId="11010"/>
    <cellStyle name="20% - Accent6 2 3 3 2 5" xfId="11011"/>
    <cellStyle name="20% - Accent6 2 3 3 2 5 2" xfId="11012"/>
    <cellStyle name="20% - Accent6 2 3 3 2 5 3" xfId="52136"/>
    <cellStyle name="20% - Accent6 2 3 3 2 6" xfId="11013"/>
    <cellStyle name="20% - Accent6 2 3 3 2 7" xfId="11014"/>
    <cellStyle name="20% - Accent6 2 3 3 3" xfId="11015"/>
    <cellStyle name="20% - Accent6 2 3 3 3 2" xfId="11016"/>
    <cellStyle name="20% - Accent6 2 3 3 3 2 2" xfId="11017"/>
    <cellStyle name="20% - Accent6 2 3 3 3 2 2 2" xfId="11018"/>
    <cellStyle name="20% - Accent6 2 3 3 3 2 2 3" xfId="52137"/>
    <cellStyle name="20% - Accent6 2 3 3 3 2 3" xfId="11019"/>
    <cellStyle name="20% - Accent6 2 3 3 3 2 4" xfId="11020"/>
    <cellStyle name="20% - Accent6 2 3 3 3 3" xfId="11021"/>
    <cellStyle name="20% - Accent6 2 3 3 3 3 2" xfId="11022"/>
    <cellStyle name="20% - Accent6 2 3 3 3 3 2 2" xfId="11023"/>
    <cellStyle name="20% - Accent6 2 3 3 3 3 2 3" xfId="52138"/>
    <cellStyle name="20% - Accent6 2 3 3 3 3 3" xfId="11024"/>
    <cellStyle name="20% - Accent6 2 3 3 3 3 4" xfId="11025"/>
    <cellStyle name="20% - Accent6 2 3 3 3 4" xfId="11026"/>
    <cellStyle name="20% - Accent6 2 3 3 3 4 2" xfId="11027"/>
    <cellStyle name="20% - Accent6 2 3 3 3 4 3" xfId="52139"/>
    <cellStyle name="20% - Accent6 2 3 3 3 5" xfId="11028"/>
    <cellStyle name="20% - Accent6 2 3 3 3 6" xfId="11029"/>
    <cellStyle name="20% - Accent6 2 3 3 4" xfId="11030"/>
    <cellStyle name="20% - Accent6 2 3 3 4 2" xfId="11031"/>
    <cellStyle name="20% - Accent6 2 3 3 4 2 2" xfId="11032"/>
    <cellStyle name="20% - Accent6 2 3 3 4 2 3" xfId="52140"/>
    <cellStyle name="20% - Accent6 2 3 3 4 3" xfId="11033"/>
    <cellStyle name="20% - Accent6 2 3 3 4 4" xfId="11034"/>
    <cellStyle name="20% - Accent6 2 3 3 5" xfId="11035"/>
    <cellStyle name="20% - Accent6 2 3 3 5 2" xfId="11036"/>
    <cellStyle name="20% - Accent6 2 3 3 5 2 2" xfId="11037"/>
    <cellStyle name="20% - Accent6 2 3 3 5 2 3" xfId="52141"/>
    <cellStyle name="20% - Accent6 2 3 3 5 3" xfId="11038"/>
    <cellStyle name="20% - Accent6 2 3 3 5 4" xfId="11039"/>
    <cellStyle name="20% - Accent6 2 3 3 6" xfId="11040"/>
    <cellStyle name="20% - Accent6 2 3 3 6 2" xfId="11041"/>
    <cellStyle name="20% - Accent6 2 3 3 6 3" xfId="52142"/>
    <cellStyle name="20% - Accent6 2 3 3 7" xfId="11042"/>
    <cellStyle name="20% - Accent6 2 3 3 8" xfId="11043"/>
    <cellStyle name="20% - Accent6 2 3 4" xfId="11044"/>
    <cellStyle name="20% - Accent6 2 3 4 2" xfId="11045"/>
    <cellStyle name="20% - Accent6 2 3 4 2 2" xfId="11046"/>
    <cellStyle name="20% - Accent6 2 3 4 2 2 2" xfId="11047"/>
    <cellStyle name="20% - Accent6 2 3 4 2 2 2 2" xfId="11048"/>
    <cellStyle name="20% - Accent6 2 3 4 2 2 2 3" xfId="52143"/>
    <cellStyle name="20% - Accent6 2 3 4 2 2 3" xfId="11049"/>
    <cellStyle name="20% - Accent6 2 3 4 2 2 4" xfId="11050"/>
    <cellStyle name="20% - Accent6 2 3 4 2 3" xfId="11051"/>
    <cellStyle name="20% - Accent6 2 3 4 2 3 2" xfId="11052"/>
    <cellStyle name="20% - Accent6 2 3 4 2 3 2 2" xfId="11053"/>
    <cellStyle name="20% - Accent6 2 3 4 2 3 2 3" xfId="52144"/>
    <cellStyle name="20% - Accent6 2 3 4 2 3 3" xfId="11054"/>
    <cellStyle name="20% - Accent6 2 3 4 2 3 4" xfId="11055"/>
    <cellStyle name="20% - Accent6 2 3 4 2 4" xfId="11056"/>
    <cellStyle name="20% - Accent6 2 3 4 2 4 2" xfId="11057"/>
    <cellStyle name="20% - Accent6 2 3 4 2 4 3" xfId="52145"/>
    <cellStyle name="20% - Accent6 2 3 4 2 5" xfId="11058"/>
    <cellStyle name="20% - Accent6 2 3 4 2 6" xfId="11059"/>
    <cellStyle name="20% - Accent6 2 3 4 3" xfId="11060"/>
    <cellStyle name="20% - Accent6 2 3 4 3 2" xfId="11061"/>
    <cellStyle name="20% - Accent6 2 3 4 3 2 2" xfId="11062"/>
    <cellStyle name="20% - Accent6 2 3 4 3 2 3" xfId="52146"/>
    <cellStyle name="20% - Accent6 2 3 4 3 3" xfId="11063"/>
    <cellStyle name="20% - Accent6 2 3 4 3 4" xfId="11064"/>
    <cellStyle name="20% - Accent6 2 3 4 4" xfId="11065"/>
    <cellStyle name="20% - Accent6 2 3 4 4 2" xfId="11066"/>
    <cellStyle name="20% - Accent6 2 3 4 4 2 2" xfId="11067"/>
    <cellStyle name="20% - Accent6 2 3 4 4 2 3" xfId="52147"/>
    <cellStyle name="20% - Accent6 2 3 4 4 3" xfId="11068"/>
    <cellStyle name="20% - Accent6 2 3 4 4 4" xfId="11069"/>
    <cellStyle name="20% - Accent6 2 3 4 5" xfId="11070"/>
    <cellStyle name="20% - Accent6 2 3 4 5 2" xfId="11071"/>
    <cellStyle name="20% - Accent6 2 3 4 5 3" xfId="52148"/>
    <cellStyle name="20% - Accent6 2 3 4 6" xfId="11072"/>
    <cellStyle name="20% - Accent6 2 3 4 7" xfId="11073"/>
    <cellStyle name="20% - Accent6 2 3 5" xfId="11074"/>
    <cellStyle name="20% - Accent6 2 3 5 2" xfId="11075"/>
    <cellStyle name="20% - Accent6 2 3 5 2 2" xfId="11076"/>
    <cellStyle name="20% - Accent6 2 3 5 2 2 2" xfId="11077"/>
    <cellStyle name="20% - Accent6 2 3 5 2 2 3" xfId="52149"/>
    <cellStyle name="20% - Accent6 2 3 5 2 3" xfId="11078"/>
    <cellStyle name="20% - Accent6 2 3 5 2 4" xfId="11079"/>
    <cellStyle name="20% - Accent6 2 3 5 3" xfId="11080"/>
    <cellStyle name="20% - Accent6 2 3 5 3 2" xfId="11081"/>
    <cellStyle name="20% - Accent6 2 3 5 3 2 2" xfId="11082"/>
    <cellStyle name="20% - Accent6 2 3 5 3 2 3" xfId="52150"/>
    <cellStyle name="20% - Accent6 2 3 5 3 3" xfId="11083"/>
    <cellStyle name="20% - Accent6 2 3 5 3 4" xfId="11084"/>
    <cellStyle name="20% - Accent6 2 3 5 4" xfId="11085"/>
    <cellStyle name="20% - Accent6 2 3 5 4 2" xfId="11086"/>
    <cellStyle name="20% - Accent6 2 3 5 4 3" xfId="52151"/>
    <cellStyle name="20% - Accent6 2 3 5 5" xfId="11087"/>
    <cellStyle name="20% - Accent6 2 3 5 6" xfId="11088"/>
    <cellStyle name="20% - Accent6 2 3 6" xfId="11089"/>
    <cellStyle name="20% - Accent6 2 3 6 2" xfId="11090"/>
    <cellStyle name="20% - Accent6 2 3 6 2 2" xfId="11091"/>
    <cellStyle name="20% - Accent6 2 3 6 2 2 2" xfId="11092"/>
    <cellStyle name="20% - Accent6 2 3 6 2 2 3" xfId="52152"/>
    <cellStyle name="20% - Accent6 2 3 6 2 3" xfId="11093"/>
    <cellStyle name="20% - Accent6 2 3 6 2 4" xfId="11094"/>
    <cellStyle name="20% - Accent6 2 3 6 3" xfId="11095"/>
    <cellStyle name="20% - Accent6 2 3 6 3 2" xfId="11096"/>
    <cellStyle name="20% - Accent6 2 3 6 3 3" xfId="52153"/>
    <cellStyle name="20% - Accent6 2 3 6 4" xfId="11097"/>
    <cellStyle name="20% - Accent6 2 3 6 5" xfId="11098"/>
    <cellStyle name="20% - Accent6 2 3 7" xfId="11099"/>
    <cellStyle name="20% - Accent6 2 3 7 2" xfId="11100"/>
    <cellStyle name="20% - Accent6 2 3 7 2 2" xfId="11101"/>
    <cellStyle name="20% - Accent6 2 3 7 2 3" xfId="52154"/>
    <cellStyle name="20% - Accent6 2 3 7 3" xfId="11102"/>
    <cellStyle name="20% - Accent6 2 3 7 4" xfId="11103"/>
    <cellStyle name="20% - Accent6 2 3 8" xfId="11104"/>
    <cellStyle name="20% - Accent6 2 3 8 2" xfId="11105"/>
    <cellStyle name="20% - Accent6 2 3 8 2 2" xfId="11106"/>
    <cellStyle name="20% - Accent6 2 3 8 2 3" xfId="52155"/>
    <cellStyle name="20% - Accent6 2 3 8 3" xfId="11107"/>
    <cellStyle name="20% - Accent6 2 3 8 4" xfId="11108"/>
    <cellStyle name="20% - Accent6 2 3 9" xfId="11109"/>
    <cellStyle name="20% - Accent6 2 3 9 2" xfId="11110"/>
    <cellStyle name="20% - Accent6 2 3 9 3" xfId="52156"/>
    <cellStyle name="20% - Accent6 2 4" xfId="11111"/>
    <cellStyle name="20% - Accent6 2 4 10" xfId="11112"/>
    <cellStyle name="20% - Accent6 2 4 2" xfId="11113"/>
    <cellStyle name="20% - Accent6 2 4 2 2" xfId="11114"/>
    <cellStyle name="20% - Accent6 2 4 2 2 2" xfId="11115"/>
    <cellStyle name="20% - Accent6 2 4 2 2 2 2" xfId="11116"/>
    <cellStyle name="20% - Accent6 2 4 2 2 2 2 2" xfId="11117"/>
    <cellStyle name="20% - Accent6 2 4 2 2 2 2 2 2" xfId="11118"/>
    <cellStyle name="20% - Accent6 2 4 2 2 2 2 2 3" xfId="52157"/>
    <cellStyle name="20% - Accent6 2 4 2 2 2 2 3" xfId="11119"/>
    <cellStyle name="20% - Accent6 2 4 2 2 2 2 4" xfId="11120"/>
    <cellStyle name="20% - Accent6 2 4 2 2 2 3" xfId="11121"/>
    <cellStyle name="20% - Accent6 2 4 2 2 2 3 2" xfId="11122"/>
    <cellStyle name="20% - Accent6 2 4 2 2 2 3 2 2" xfId="11123"/>
    <cellStyle name="20% - Accent6 2 4 2 2 2 3 2 3" xfId="52158"/>
    <cellStyle name="20% - Accent6 2 4 2 2 2 3 3" xfId="11124"/>
    <cellStyle name="20% - Accent6 2 4 2 2 2 3 4" xfId="11125"/>
    <cellStyle name="20% - Accent6 2 4 2 2 2 4" xfId="11126"/>
    <cellStyle name="20% - Accent6 2 4 2 2 2 4 2" xfId="11127"/>
    <cellStyle name="20% - Accent6 2 4 2 2 2 4 3" xfId="52159"/>
    <cellStyle name="20% - Accent6 2 4 2 2 2 5" xfId="11128"/>
    <cellStyle name="20% - Accent6 2 4 2 2 2 6" xfId="11129"/>
    <cellStyle name="20% - Accent6 2 4 2 2 3" xfId="11130"/>
    <cellStyle name="20% - Accent6 2 4 2 2 3 2" xfId="11131"/>
    <cellStyle name="20% - Accent6 2 4 2 2 3 2 2" xfId="11132"/>
    <cellStyle name="20% - Accent6 2 4 2 2 3 2 3" xfId="52160"/>
    <cellStyle name="20% - Accent6 2 4 2 2 3 3" xfId="11133"/>
    <cellStyle name="20% - Accent6 2 4 2 2 3 4" xfId="11134"/>
    <cellStyle name="20% - Accent6 2 4 2 2 4" xfId="11135"/>
    <cellStyle name="20% - Accent6 2 4 2 2 4 2" xfId="11136"/>
    <cellStyle name="20% - Accent6 2 4 2 2 4 2 2" xfId="11137"/>
    <cellStyle name="20% - Accent6 2 4 2 2 4 2 3" xfId="52161"/>
    <cellStyle name="20% - Accent6 2 4 2 2 4 3" xfId="11138"/>
    <cellStyle name="20% - Accent6 2 4 2 2 4 4" xfId="11139"/>
    <cellStyle name="20% - Accent6 2 4 2 2 5" xfId="11140"/>
    <cellStyle name="20% - Accent6 2 4 2 2 5 2" xfId="11141"/>
    <cellStyle name="20% - Accent6 2 4 2 2 5 3" xfId="52162"/>
    <cellStyle name="20% - Accent6 2 4 2 2 6" xfId="11142"/>
    <cellStyle name="20% - Accent6 2 4 2 2 7" xfId="11143"/>
    <cellStyle name="20% - Accent6 2 4 2 3" xfId="11144"/>
    <cellStyle name="20% - Accent6 2 4 2 3 2" xfId="11145"/>
    <cellStyle name="20% - Accent6 2 4 2 3 2 2" xfId="11146"/>
    <cellStyle name="20% - Accent6 2 4 2 3 2 2 2" xfId="11147"/>
    <cellStyle name="20% - Accent6 2 4 2 3 2 2 3" xfId="52163"/>
    <cellStyle name="20% - Accent6 2 4 2 3 2 3" xfId="11148"/>
    <cellStyle name="20% - Accent6 2 4 2 3 2 4" xfId="11149"/>
    <cellStyle name="20% - Accent6 2 4 2 3 3" xfId="11150"/>
    <cellStyle name="20% - Accent6 2 4 2 3 3 2" xfId="11151"/>
    <cellStyle name="20% - Accent6 2 4 2 3 3 2 2" xfId="11152"/>
    <cellStyle name="20% - Accent6 2 4 2 3 3 2 3" xfId="52164"/>
    <cellStyle name="20% - Accent6 2 4 2 3 3 3" xfId="11153"/>
    <cellStyle name="20% - Accent6 2 4 2 3 3 4" xfId="11154"/>
    <cellStyle name="20% - Accent6 2 4 2 3 4" xfId="11155"/>
    <cellStyle name="20% - Accent6 2 4 2 3 4 2" xfId="11156"/>
    <cellStyle name="20% - Accent6 2 4 2 3 4 3" xfId="52165"/>
    <cellStyle name="20% - Accent6 2 4 2 3 5" xfId="11157"/>
    <cellStyle name="20% - Accent6 2 4 2 3 6" xfId="11158"/>
    <cellStyle name="20% - Accent6 2 4 2 4" xfId="11159"/>
    <cellStyle name="20% - Accent6 2 4 2 4 2" xfId="11160"/>
    <cellStyle name="20% - Accent6 2 4 2 4 2 2" xfId="11161"/>
    <cellStyle name="20% - Accent6 2 4 2 4 2 3" xfId="52166"/>
    <cellStyle name="20% - Accent6 2 4 2 4 3" xfId="11162"/>
    <cellStyle name="20% - Accent6 2 4 2 4 4" xfId="11163"/>
    <cellStyle name="20% - Accent6 2 4 2 5" xfId="11164"/>
    <cellStyle name="20% - Accent6 2 4 2 5 2" xfId="11165"/>
    <cellStyle name="20% - Accent6 2 4 2 5 2 2" xfId="11166"/>
    <cellStyle name="20% - Accent6 2 4 2 5 2 3" xfId="52167"/>
    <cellStyle name="20% - Accent6 2 4 2 5 3" xfId="11167"/>
    <cellStyle name="20% - Accent6 2 4 2 5 4" xfId="11168"/>
    <cellStyle name="20% - Accent6 2 4 2 6" xfId="11169"/>
    <cellStyle name="20% - Accent6 2 4 2 6 2" xfId="11170"/>
    <cellStyle name="20% - Accent6 2 4 2 6 3" xfId="52168"/>
    <cellStyle name="20% - Accent6 2 4 2 7" xfId="11171"/>
    <cellStyle name="20% - Accent6 2 4 2 8" xfId="11172"/>
    <cellStyle name="20% - Accent6 2 4 3" xfId="11173"/>
    <cellStyle name="20% - Accent6 2 4 3 2" xfId="11174"/>
    <cellStyle name="20% - Accent6 2 4 3 2 2" xfId="11175"/>
    <cellStyle name="20% - Accent6 2 4 3 2 2 2" xfId="11176"/>
    <cellStyle name="20% - Accent6 2 4 3 2 2 2 2" xfId="11177"/>
    <cellStyle name="20% - Accent6 2 4 3 2 2 2 3" xfId="52169"/>
    <cellStyle name="20% - Accent6 2 4 3 2 2 3" xfId="11178"/>
    <cellStyle name="20% - Accent6 2 4 3 2 2 4" xfId="11179"/>
    <cellStyle name="20% - Accent6 2 4 3 2 3" xfId="11180"/>
    <cellStyle name="20% - Accent6 2 4 3 2 3 2" xfId="11181"/>
    <cellStyle name="20% - Accent6 2 4 3 2 3 2 2" xfId="11182"/>
    <cellStyle name="20% - Accent6 2 4 3 2 3 2 3" xfId="52170"/>
    <cellStyle name="20% - Accent6 2 4 3 2 3 3" xfId="11183"/>
    <cellStyle name="20% - Accent6 2 4 3 2 3 4" xfId="11184"/>
    <cellStyle name="20% - Accent6 2 4 3 2 4" xfId="11185"/>
    <cellStyle name="20% - Accent6 2 4 3 2 4 2" xfId="11186"/>
    <cellStyle name="20% - Accent6 2 4 3 2 4 3" xfId="52171"/>
    <cellStyle name="20% - Accent6 2 4 3 2 5" xfId="11187"/>
    <cellStyle name="20% - Accent6 2 4 3 2 6" xfId="11188"/>
    <cellStyle name="20% - Accent6 2 4 3 3" xfId="11189"/>
    <cellStyle name="20% - Accent6 2 4 3 3 2" xfId="11190"/>
    <cellStyle name="20% - Accent6 2 4 3 3 2 2" xfId="11191"/>
    <cellStyle name="20% - Accent6 2 4 3 3 2 3" xfId="52172"/>
    <cellStyle name="20% - Accent6 2 4 3 3 3" xfId="11192"/>
    <cellStyle name="20% - Accent6 2 4 3 3 4" xfId="11193"/>
    <cellStyle name="20% - Accent6 2 4 3 4" xfId="11194"/>
    <cellStyle name="20% - Accent6 2 4 3 4 2" xfId="11195"/>
    <cellStyle name="20% - Accent6 2 4 3 4 2 2" xfId="11196"/>
    <cellStyle name="20% - Accent6 2 4 3 4 2 3" xfId="52173"/>
    <cellStyle name="20% - Accent6 2 4 3 4 3" xfId="11197"/>
    <cellStyle name="20% - Accent6 2 4 3 4 4" xfId="11198"/>
    <cellStyle name="20% - Accent6 2 4 3 5" xfId="11199"/>
    <cellStyle name="20% - Accent6 2 4 3 5 2" xfId="11200"/>
    <cellStyle name="20% - Accent6 2 4 3 5 3" xfId="52174"/>
    <cellStyle name="20% - Accent6 2 4 3 6" xfId="11201"/>
    <cellStyle name="20% - Accent6 2 4 3 7" xfId="11202"/>
    <cellStyle name="20% - Accent6 2 4 4" xfId="11203"/>
    <cellStyle name="20% - Accent6 2 4 4 2" xfId="11204"/>
    <cellStyle name="20% - Accent6 2 4 4 2 2" xfId="11205"/>
    <cellStyle name="20% - Accent6 2 4 4 2 2 2" xfId="11206"/>
    <cellStyle name="20% - Accent6 2 4 4 2 2 3" xfId="52175"/>
    <cellStyle name="20% - Accent6 2 4 4 2 3" xfId="11207"/>
    <cellStyle name="20% - Accent6 2 4 4 2 4" xfId="11208"/>
    <cellStyle name="20% - Accent6 2 4 4 3" xfId="11209"/>
    <cellStyle name="20% - Accent6 2 4 4 3 2" xfId="11210"/>
    <cellStyle name="20% - Accent6 2 4 4 3 2 2" xfId="11211"/>
    <cellStyle name="20% - Accent6 2 4 4 3 2 3" xfId="52176"/>
    <cellStyle name="20% - Accent6 2 4 4 3 3" xfId="11212"/>
    <cellStyle name="20% - Accent6 2 4 4 3 4" xfId="11213"/>
    <cellStyle name="20% - Accent6 2 4 4 4" xfId="11214"/>
    <cellStyle name="20% - Accent6 2 4 4 4 2" xfId="11215"/>
    <cellStyle name="20% - Accent6 2 4 4 4 3" xfId="52177"/>
    <cellStyle name="20% - Accent6 2 4 4 5" xfId="11216"/>
    <cellStyle name="20% - Accent6 2 4 4 6" xfId="11217"/>
    <cellStyle name="20% - Accent6 2 4 5" xfId="11218"/>
    <cellStyle name="20% - Accent6 2 4 5 2" xfId="11219"/>
    <cellStyle name="20% - Accent6 2 4 5 2 2" xfId="11220"/>
    <cellStyle name="20% - Accent6 2 4 5 2 2 2" xfId="11221"/>
    <cellStyle name="20% - Accent6 2 4 5 2 2 3" xfId="52178"/>
    <cellStyle name="20% - Accent6 2 4 5 2 3" xfId="11222"/>
    <cellStyle name="20% - Accent6 2 4 5 2 4" xfId="11223"/>
    <cellStyle name="20% - Accent6 2 4 5 3" xfId="11224"/>
    <cellStyle name="20% - Accent6 2 4 5 3 2" xfId="11225"/>
    <cellStyle name="20% - Accent6 2 4 5 3 3" xfId="52179"/>
    <cellStyle name="20% - Accent6 2 4 5 4" xfId="11226"/>
    <cellStyle name="20% - Accent6 2 4 5 5" xfId="11227"/>
    <cellStyle name="20% - Accent6 2 4 6" xfId="11228"/>
    <cellStyle name="20% - Accent6 2 4 6 2" xfId="11229"/>
    <cellStyle name="20% - Accent6 2 4 6 2 2" xfId="11230"/>
    <cellStyle name="20% - Accent6 2 4 6 2 3" xfId="52180"/>
    <cellStyle name="20% - Accent6 2 4 6 3" xfId="11231"/>
    <cellStyle name="20% - Accent6 2 4 6 4" xfId="11232"/>
    <cellStyle name="20% - Accent6 2 4 7" xfId="11233"/>
    <cellStyle name="20% - Accent6 2 4 7 2" xfId="11234"/>
    <cellStyle name="20% - Accent6 2 4 7 2 2" xfId="11235"/>
    <cellStyle name="20% - Accent6 2 4 7 2 3" xfId="52181"/>
    <cellStyle name="20% - Accent6 2 4 7 3" xfId="11236"/>
    <cellStyle name="20% - Accent6 2 4 7 4" xfId="11237"/>
    <cellStyle name="20% - Accent6 2 4 8" xfId="11238"/>
    <cellStyle name="20% - Accent6 2 4 8 2" xfId="11239"/>
    <cellStyle name="20% - Accent6 2 4 8 3" xfId="52182"/>
    <cellStyle name="20% - Accent6 2 4 9" xfId="11240"/>
    <cellStyle name="20% - Accent6 2 5" xfId="11241"/>
    <cellStyle name="20% - Accent6 2 5 10" xfId="11242"/>
    <cellStyle name="20% - Accent6 2 5 2" xfId="11243"/>
    <cellStyle name="20% - Accent6 2 5 2 2" xfId="11244"/>
    <cellStyle name="20% - Accent6 2 5 2 2 2" xfId="11245"/>
    <cellStyle name="20% - Accent6 2 5 2 2 2 2" xfId="11246"/>
    <cellStyle name="20% - Accent6 2 5 2 2 2 2 2" xfId="11247"/>
    <cellStyle name="20% - Accent6 2 5 2 2 2 2 2 2" xfId="11248"/>
    <cellStyle name="20% - Accent6 2 5 2 2 2 2 2 3" xfId="52183"/>
    <cellStyle name="20% - Accent6 2 5 2 2 2 2 3" xfId="11249"/>
    <cellStyle name="20% - Accent6 2 5 2 2 2 2 4" xfId="11250"/>
    <cellStyle name="20% - Accent6 2 5 2 2 2 3" xfId="11251"/>
    <cellStyle name="20% - Accent6 2 5 2 2 2 3 2" xfId="11252"/>
    <cellStyle name="20% - Accent6 2 5 2 2 2 3 2 2" xfId="11253"/>
    <cellStyle name="20% - Accent6 2 5 2 2 2 3 2 3" xfId="52184"/>
    <cellStyle name="20% - Accent6 2 5 2 2 2 3 3" xfId="11254"/>
    <cellStyle name="20% - Accent6 2 5 2 2 2 3 4" xfId="11255"/>
    <cellStyle name="20% - Accent6 2 5 2 2 2 4" xfId="11256"/>
    <cellStyle name="20% - Accent6 2 5 2 2 2 4 2" xfId="11257"/>
    <cellStyle name="20% - Accent6 2 5 2 2 2 4 3" xfId="52185"/>
    <cellStyle name="20% - Accent6 2 5 2 2 2 5" xfId="11258"/>
    <cellStyle name="20% - Accent6 2 5 2 2 2 6" xfId="11259"/>
    <cellStyle name="20% - Accent6 2 5 2 2 3" xfId="11260"/>
    <cellStyle name="20% - Accent6 2 5 2 2 3 2" xfId="11261"/>
    <cellStyle name="20% - Accent6 2 5 2 2 3 2 2" xfId="11262"/>
    <cellStyle name="20% - Accent6 2 5 2 2 3 2 3" xfId="52186"/>
    <cellStyle name="20% - Accent6 2 5 2 2 3 3" xfId="11263"/>
    <cellStyle name="20% - Accent6 2 5 2 2 3 4" xfId="11264"/>
    <cellStyle name="20% - Accent6 2 5 2 2 4" xfId="11265"/>
    <cellStyle name="20% - Accent6 2 5 2 2 4 2" xfId="11266"/>
    <cellStyle name="20% - Accent6 2 5 2 2 4 2 2" xfId="11267"/>
    <cellStyle name="20% - Accent6 2 5 2 2 4 2 3" xfId="52187"/>
    <cellStyle name="20% - Accent6 2 5 2 2 4 3" xfId="11268"/>
    <cellStyle name="20% - Accent6 2 5 2 2 4 4" xfId="11269"/>
    <cellStyle name="20% - Accent6 2 5 2 2 5" xfId="11270"/>
    <cellStyle name="20% - Accent6 2 5 2 2 5 2" xfId="11271"/>
    <cellStyle name="20% - Accent6 2 5 2 2 5 3" xfId="52188"/>
    <cellStyle name="20% - Accent6 2 5 2 2 6" xfId="11272"/>
    <cellStyle name="20% - Accent6 2 5 2 2 7" xfId="11273"/>
    <cellStyle name="20% - Accent6 2 5 2 3" xfId="11274"/>
    <cellStyle name="20% - Accent6 2 5 2 3 2" xfId="11275"/>
    <cellStyle name="20% - Accent6 2 5 2 3 2 2" xfId="11276"/>
    <cellStyle name="20% - Accent6 2 5 2 3 2 2 2" xfId="11277"/>
    <cellStyle name="20% - Accent6 2 5 2 3 2 2 3" xfId="52189"/>
    <cellStyle name="20% - Accent6 2 5 2 3 2 3" xfId="11278"/>
    <cellStyle name="20% - Accent6 2 5 2 3 2 4" xfId="11279"/>
    <cellStyle name="20% - Accent6 2 5 2 3 3" xfId="11280"/>
    <cellStyle name="20% - Accent6 2 5 2 3 3 2" xfId="11281"/>
    <cellStyle name="20% - Accent6 2 5 2 3 3 2 2" xfId="11282"/>
    <cellStyle name="20% - Accent6 2 5 2 3 3 2 3" xfId="52190"/>
    <cellStyle name="20% - Accent6 2 5 2 3 3 3" xfId="11283"/>
    <cellStyle name="20% - Accent6 2 5 2 3 3 4" xfId="11284"/>
    <cellStyle name="20% - Accent6 2 5 2 3 4" xfId="11285"/>
    <cellStyle name="20% - Accent6 2 5 2 3 4 2" xfId="11286"/>
    <cellStyle name="20% - Accent6 2 5 2 3 4 3" xfId="52191"/>
    <cellStyle name="20% - Accent6 2 5 2 3 5" xfId="11287"/>
    <cellStyle name="20% - Accent6 2 5 2 3 6" xfId="11288"/>
    <cellStyle name="20% - Accent6 2 5 2 4" xfId="11289"/>
    <cellStyle name="20% - Accent6 2 5 2 4 2" xfId="11290"/>
    <cellStyle name="20% - Accent6 2 5 2 4 2 2" xfId="11291"/>
    <cellStyle name="20% - Accent6 2 5 2 4 2 3" xfId="52192"/>
    <cellStyle name="20% - Accent6 2 5 2 4 3" xfId="11292"/>
    <cellStyle name="20% - Accent6 2 5 2 4 4" xfId="11293"/>
    <cellStyle name="20% - Accent6 2 5 2 5" xfId="11294"/>
    <cellStyle name="20% - Accent6 2 5 2 5 2" xfId="11295"/>
    <cellStyle name="20% - Accent6 2 5 2 5 2 2" xfId="11296"/>
    <cellStyle name="20% - Accent6 2 5 2 5 2 3" xfId="52193"/>
    <cellStyle name="20% - Accent6 2 5 2 5 3" xfId="11297"/>
    <cellStyle name="20% - Accent6 2 5 2 5 4" xfId="11298"/>
    <cellStyle name="20% - Accent6 2 5 2 6" xfId="11299"/>
    <cellStyle name="20% - Accent6 2 5 2 6 2" xfId="11300"/>
    <cellStyle name="20% - Accent6 2 5 2 6 3" xfId="52194"/>
    <cellStyle name="20% - Accent6 2 5 2 7" xfId="11301"/>
    <cellStyle name="20% - Accent6 2 5 2 8" xfId="11302"/>
    <cellStyle name="20% - Accent6 2 5 3" xfId="11303"/>
    <cellStyle name="20% - Accent6 2 5 3 2" xfId="11304"/>
    <cellStyle name="20% - Accent6 2 5 3 2 2" xfId="11305"/>
    <cellStyle name="20% - Accent6 2 5 3 2 2 2" xfId="11306"/>
    <cellStyle name="20% - Accent6 2 5 3 2 2 2 2" xfId="11307"/>
    <cellStyle name="20% - Accent6 2 5 3 2 2 2 3" xfId="52195"/>
    <cellStyle name="20% - Accent6 2 5 3 2 2 3" xfId="11308"/>
    <cellStyle name="20% - Accent6 2 5 3 2 2 4" xfId="11309"/>
    <cellStyle name="20% - Accent6 2 5 3 2 3" xfId="11310"/>
    <cellStyle name="20% - Accent6 2 5 3 2 3 2" xfId="11311"/>
    <cellStyle name="20% - Accent6 2 5 3 2 3 2 2" xfId="11312"/>
    <cellStyle name="20% - Accent6 2 5 3 2 3 2 3" xfId="52196"/>
    <cellStyle name="20% - Accent6 2 5 3 2 3 3" xfId="11313"/>
    <cellStyle name="20% - Accent6 2 5 3 2 3 4" xfId="11314"/>
    <cellStyle name="20% - Accent6 2 5 3 2 4" xfId="11315"/>
    <cellStyle name="20% - Accent6 2 5 3 2 4 2" xfId="11316"/>
    <cellStyle name="20% - Accent6 2 5 3 2 4 3" xfId="52197"/>
    <cellStyle name="20% - Accent6 2 5 3 2 5" xfId="11317"/>
    <cellStyle name="20% - Accent6 2 5 3 2 6" xfId="11318"/>
    <cellStyle name="20% - Accent6 2 5 3 3" xfId="11319"/>
    <cellStyle name="20% - Accent6 2 5 3 3 2" xfId="11320"/>
    <cellStyle name="20% - Accent6 2 5 3 3 2 2" xfId="11321"/>
    <cellStyle name="20% - Accent6 2 5 3 3 2 3" xfId="52198"/>
    <cellStyle name="20% - Accent6 2 5 3 3 3" xfId="11322"/>
    <cellStyle name="20% - Accent6 2 5 3 3 4" xfId="11323"/>
    <cellStyle name="20% - Accent6 2 5 3 4" xfId="11324"/>
    <cellStyle name="20% - Accent6 2 5 3 4 2" xfId="11325"/>
    <cellStyle name="20% - Accent6 2 5 3 4 2 2" xfId="11326"/>
    <cellStyle name="20% - Accent6 2 5 3 4 2 3" xfId="52199"/>
    <cellStyle name="20% - Accent6 2 5 3 4 3" xfId="11327"/>
    <cellStyle name="20% - Accent6 2 5 3 4 4" xfId="11328"/>
    <cellStyle name="20% - Accent6 2 5 3 5" xfId="11329"/>
    <cellStyle name="20% - Accent6 2 5 3 5 2" xfId="11330"/>
    <cellStyle name="20% - Accent6 2 5 3 5 3" xfId="52200"/>
    <cellStyle name="20% - Accent6 2 5 3 6" xfId="11331"/>
    <cellStyle name="20% - Accent6 2 5 3 7" xfId="11332"/>
    <cellStyle name="20% - Accent6 2 5 4" xfId="11333"/>
    <cellStyle name="20% - Accent6 2 5 4 2" xfId="11334"/>
    <cellStyle name="20% - Accent6 2 5 4 2 2" xfId="11335"/>
    <cellStyle name="20% - Accent6 2 5 4 2 2 2" xfId="11336"/>
    <cellStyle name="20% - Accent6 2 5 4 2 2 3" xfId="52201"/>
    <cellStyle name="20% - Accent6 2 5 4 2 3" xfId="11337"/>
    <cellStyle name="20% - Accent6 2 5 4 2 4" xfId="11338"/>
    <cellStyle name="20% - Accent6 2 5 4 3" xfId="11339"/>
    <cellStyle name="20% - Accent6 2 5 4 3 2" xfId="11340"/>
    <cellStyle name="20% - Accent6 2 5 4 3 2 2" xfId="11341"/>
    <cellStyle name="20% - Accent6 2 5 4 3 2 3" xfId="52202"/>
    <cellStyle name="20% - Accent6 2 5 4 3 3" xfId="11342"/>
    <cellStyle name="20% - Accent6 2 5 4 3 4" xfId="11343"/>
    <cellStyle name="20% - Accent6 2 5 4 4" xfId="11344"/>
    <cellStyle name="20% - Accent6 2 5 4 4 2" xfId="11345"/>
    <cellStyle name="20% - Accent6 2 5 4 4 3" xfId="52203"/>
    <cellStyle name="20% - Accent6 2 5 4 5" xfId="11346"/>
    <cellStyle name="20% - Accent6 2 5 4 6" xfId="11347"/>
    <cellStyle name="20% - Accent6 2 5 5" xfId="11348"/>
    <cellStyle name="20% - Accent6 2 5 5 2" xfId="11349"/>
    <cellStyle name="20% - Accent6 2 5 5 2 2" xfId="11350"/>
    <cellStyle name="20% - Accent6 2 5 5 2 2 2" xfId="11351"/>
    <cellStyle name="20% - Accent6 2 5 5 2 2 3" xfId="52204"/>
    <cellStyle name="20% - Accent6 2 5 5 2 3" xfId="11352"/>
    <cellStyle name="20% - Accent6 2 5 5 2 4" xfId="11353"/>
    <cellStyle name="20% - Accent6 2 5 5 3" xfId="11354"/>
    <cellStyle name="20% - Accent6 2 5 5 3 2" xfId="11355"/>
    <cellStyle name="20% - Accent6 2 5 5 3 3" xfId="52205"/>
    <cellStyle name="20% - Accent6 2 5 5 4" xfId="11356"/>
    <cellStyle name="20% - Accent6 2 5 5 5" xfId="11357"/>
    <cellStyle name="20% - Accent6 2 5 6" xfId="11358"/>
    <cellStyle name="20% - Accent6 2 5 6 2" xfId="11359"/>
    <cellStyle name="20% - Accent6 2 5 6 2 2" xfId="11360"/>
    <cellStyle name="20% - Accent6 2 5 6 2 3" xfId="52206"/>
    <cellStyle name="20% - Accent6 2 5 6 3" xfId="11361"/>
    <cellStyle name="20% - Accent6 2 5 6 4" xfId="11362"/>
    <cellStyle name="20% - Accent6 2 5 7" xfId="11363"/>
    <cellStyle name="20% - Accent6 2 5 7 2" xfId="11364"/>
    <cellStyle name="20% - Accent6 2 5 7 2 2" xfId="11365"/>
    <cellStyle name="20% - Accent6 2 5 7 2 3" xfId="52207"/>
    <cellStyle name="20% - Accent6 2 5 7 3" xfId="11366"/>
    <cellStyle name="20% - Accent6 2 5 7 4" xfId="11367"/>
    <cellStyle name="20% - Accent6 2 5 8" xfId="11368"/>
    <cellStyle name="20% - Accent6 2 5 8 2" xfId="11369"/>
    <cellStyle name="20% - Accent6 2 5 8 3" xfId="52208"/>
    <cellStyle name="20% - Accent6 2 5 9" xfId="11370"/>
    <cellStyle name="20% - Accent6 2 6" xfId="11371"/>
    <cellStyle name="20% - Accent6 2 6 10" xfId="11372"/>
    <cellStyle name="20% - Accent6 2 6 2" xfId="11373"/>
    <cellStyle name="20% - Accent6 2 6 2 2" xfId="11374"/>
    <cellStyle name="20% - Accent6 2 6 2 2 2" xfId="11375"/>
    <cellStyle name="20% - Accent6 2 6 2 2 2 2" xfId="11376"/>
    <cellStyle name="20% - Accent6 2 6 2 2 2 2 2" xfId="11377"/>
    <cellStyle name="20% - Accent6 2 6 2 2 2 2 2 2" xfId="11378"/>
    <cellStyle name="20% - Accent6 2 6 2 2 2 2 2 3" xfId="52209"/>
    <cellStyle name="20% - Accent6 2 6 2 2 2 2 3" xfId="11379"/>
    <cellStyle name="20% - Accent6 2 6 2 2 2 2 4" xfId="11380"/>
    <cellStyle name="20% - Accent6 2 6 2 2 2 3" xfId="11381"/>
    <cellStyle name="20% - Accent6 2 6 2 2 2 3 2" xfId="11382"/>
    <cellStyle name="20% - Accent6 2 6 2 2 2 3 2 2" xfId="11383"/>
    <cellStyle name="20% - Accent6 2 6 2 2 2 3 2 3" xfId="52210"/>
    <cellStyle name="20% - Accent6 2 6 2 2 2 3 3" xfId="11384"/>
    <cellStyle name="20% - Accent6 2 6 2 2 2 3 4" xfId="11385"/>
    <cellStyle name="20% - Accent6 2 6 2 2 2 4" xfId="11386"/>
    <cellStyle name="20% - Accent6 2 6 2 2 2 4 2" xfId="11387"/>
    <cellStyle name="20% - Accent6 2 6 2 2 2 4 3" xfId="52211"/>
    <cellStyle name="20% - Accent6 2 6 2 2 2 5" xfId="11388"/>
    <cellStyle name="20% - Accent6 2 6 2 2 2 6" xfId="11389"/>
    <cellStyle name="20% - Accent6 2 6 2 2 3" xfId="11390"/>
    <cellStyle name="20% - Accent6 2 6 2 2 3 2" xfId="11391"/>
    <cellStyle name="20% - Accent6 2 6 2 2 3 2 2" xfId="11392"/>
    <cellStyle name="20% - Accent6 2 6 2 2 3 2 3" xfId="52212"/>
    <cellStyle name="20% - Accent6 2 6 2 2 3 3" xfId="11393"/>
    <cellStyle name="20% - Accent6 2 6 2 2 3 4" xfId="11394"/>
    <cellStyle name="20% - Accent6 2 6 2 2 4" xfId="11395"/>
    <cellStyle name="20% - Accent6 2 6 2 2 4 2" xfId="11396"/>
    <cellStyle name="20% - Accent6 2 6 2 2 4 2 2" xfId="11397"/>
    <cellStyle name="20% - Accent6 2 6 2 2 4 2 3" xfId="52213"/>
    <cellStyle name="20% - Accent6 2 6 2 2 4 3" xfId="11398"/>
    <cellStyle name="20% - Accent6 2 6 2 2 4 4" xfId="11399"/>
    <cellStyle name="20% - Accent6 2 6 2 2 5" xfId="11400"/>
    <cellStyle name="20% - Accent6 2 6 2 2 5 2" xfId="11401"/>
    <cellStyle name="20% - Accent6 2 6 2 2 5 3" xfId="52214"/>
    <cellStyle name="20% - Accent6 2 6 2 2 6" xfId="11402"/>
    <cellStyle name="20% - Accent6 2 6 2 2 7" xfId="11403"/>
    <cellStyle name="20% - Accent6 2 6 2 3" xfId="11404"/>
    <cellStyle name="20% - Accent6 2 6 2 3 2" xfId="11405"/>
    <cellStyle name="20% - Accent6 2 6 2 3 2 2" xfId="11406"/>
    <cellStyle name="20% - Accent6 2 6 2 3 2 2 2" xfId="11407"/>
    <cellStyle name="20% - Accent6 2 6 2 3 2 2 3" xfId="52215"/>
    <cellStyle name="20% - Accent6 2 6 2 3 2 3" xfId="11408"/>
    <cellStyle name="20% - Accent6 2 6 2 3 2 4" xfId="11409"/>
    <cellStyle name="20% - Accent6 2 6 2 3 3" xfId="11410"/>
    <cellStyle name="20% - Accent6 2 6 2 3 3 2" xfId="11411"/>
    <cellStyle name="20% - Accent6 2 6 2 3 3 2 2" xfId="11412"/>
    <cellStyle name="20% - Accent6 2 6 2 3 3 2 3" xfId="52216"/>
    <cellStyle name="20% - Accent6 2 6 2 3 3 3" xfId="11413"/>
    <cellStyle name="20% - Accent6 2 6 2 3 3 4" xfId="11414"/>
    <cellStyle name="20% - Accent6 2 6 2 3 4" xfId="11415"/>
    <cellStyle name="20% - Accent6 2 6 2 3 4 2" xfId="11416"/>
    <cellStyle name="20% - Accent6 2 6 2 3 4 3" xfId="52217"/>
    <cellStyle name="20% - Accent6 2 6 2 3 5" xfId="11417"/>
    <cellStyle name="20% - Accent6 2 6 2 3 6" xfId="11418"/>
    <cellStyle name="20% - Accent6 2 6 2 4" xfId="11419"/>
    <cellStyle name="20% - Accent6 2 6 2 4 2" xfId="11420"/>
    <cellStyle name="20% - Accent6 2 6 2 4 2 2" xfId="11421"/>
    <cellStyle name="20% - Accent6 2 6 2 4 2 3" xfId="52218"/>
    <cellStyle name="20% - Accent6 2 6 2 4 3" xfId="11422"/>
    <cellStyle name="20% - Accent6 2 6 2 4 4" xfId="11423"/>
    <cellStyle name="20% - Accent6 2 6 2 5" xfId="11424"/>
    <cellStyle name="20% - Accent6 2 6 2 5 2" xfId="11425"/>
    <cellStyle name="20% - Accent6 2 6 2 5 2 2" xfId="11426"/>
    <cellStyle name="20% - Accent6 2 6 2 5 2 3" xfId="52219"/>
    <cellStyle name="20% - Accent6 2 6 2 5 3" xfId="11427"/>
    <cellStyle name="20% - Accent6 2 6 2 5 4" xfId="11428"/>
    <cellStyle name="20% - Accent6 2 6 2 6" xfId="11429"/>
    <cellStyle name="20% - Accent6 2 6 2 6 2" xfId="11430"/>
    <cellStyle name="20% - Accent6 2 6 2 6 3" xfId="52220"/>
    <cellStyle name="20% - Accent6 2 6 2 7" xfId="11431"/>
    <cellStyle name="20% - Accent6 2 6 2 8" xfId="11432"/>
    <cellStyle name="20% - Accent6 2 6 3" xfId="11433"/>
    <cellStyle name="20% - Accent6 2 6 3 2" xfId="11434"/>
    <cellStyle name="20% - Accent6 2 6 3 2 2" xfId="11435"/>
    <cellStyle name="20% - Accent6 2 6 3 2 2 2" xfId="11436"/>
    <cellStyle name="20% - Accent6 2 6 3 2 2 2 2" xfId="11437"/>
    <cellStyle name="20% - Accent6 2 6 3 2 2 2 3" xfId="52221"/>
    <cellStyle name="20% - Accent6 2 6 3 2 2 3" xfId="11438"/>
    <cellStyle name="20% - Accent6 2 6 3 2 2 4" xfId="11439"/>
    <cellStyle name="20% - Accent6 2 6 3 2 3" xfId="11440"/>
    <cellStyle name="20% - Accent6 2 6 3 2 3 2" xfId="11441"/>
    <cellStyle name="20% - Accent6 2 6 3 2 3 2 2" xfId="11442"/>
    <cellStyle name="20% - Accent6 2 6 3 2 3 2 3" xfId="52222"/>
    <cellStyle name="20% - Accent6 2 6 3 2 3 3" xfId="11443"/>
    <cellStyle name="20% - Accent6 2 6 3 2 3 4" xfId="11444"/>
    <cellStyle name="20% - Accent6 2 6 3 2 4" xfId="11445"/>
    <cellStyle name="20% - Accent6 2 6 3 2 4 2" xfId="11446"/>
    <cellStyle name="20% - Accent6 2 6 3 2 4 3" xfId="52223"/>
    <cellStyle name="20% - Accent6 2 6 3 2 5" xfId="11447"/>
    <cellStyle name="20% - Accent6 2 6 3 2 6" xfId="11448"/>
    <cellStyle name="20% - Accent6 2 6 3 3" xfId="11449"/>
    <cellStyle name="20% - Accent6 2 6 3 3 2" xfId="11450"/>
    <cellStyle name="20% - Accent6 2 6 3 3 2 2" xfId="11451"/>
    <cellStyle name="20% - Accent6 2 6 3 3 2 3" xfId="52224"/>
    <cellStyle name="20% - Accent6 2 6 3 3 3" xfId="11452"/>
    <cellStyle name="20% - Accent6 2 6 3 3 4" xfId="11453"/>
    <cellStyle name="20% - Accent6 2 6 3 4" xfId="11454"/>
    <cellStyle name="20% - Accent6 2 6 3 4 2" xfId="11455"/>
    <cellStyle name="20% - Accent6 2 6 3 4 2 2" xfId="11456"/>
    <cellStyle name="20% - Accent6 2 6 3 4 2 3" xfId="52225"/>
    <cellStyle name="20% - Accent6 2 6 3 4 3" xfId="11457"/>
    <cellStyle name="20% - Accent6 2 6 3 4 4" xfId="11458"/>
    <cellStyle name="20% - Accent6 2 6 3 5" xfId="11459"/>
    <cellStyle name="20% - Accent6 2 6 3 5 2" xfId="11460"/>
    <cellStyle name="20% - Accent6 2 6 3 5 3" xfId="52226"/>
    <cellStyle name="20% - Accent6 2 6 3 6" xfId="11461"/>
    <cellStyle name="20% - Accent6 2 6 3 7" xfId="11462"/>
    <cellStyle name="20% - Accent6 2 6 4" xfId="11463"/>
    <cellStyle name="20% - Accent6 2 6 4 2" xfId="11464"/>
    <cellStyle name="20% - Accent6 2 6 4 2 2" xfId="11465"/>
    <cellStyle name="20% - Accent6 2 6 4 2 2 2" xfId="11466"/>
    <cellStyle name="20% - Accent6 2 6 4 2 2 3" xfId="52227"/>
    <cellStyle name="20% - Accent6 2 6 4 2 3" xfId="11467"/>
    <cellStyle name="20% - Accent6 2 6 4 2 4" xfId="11468"/>
    <cellStyle name="20% - Accent6 2 6 4 3" xfId="11469"/>
    <cellStyle name="20% - Accent6 2 6 4 3 2" xfId="11470"/>
    <cellStyle name="20% - Accent6 2 6 4 3 2 2" xfId="11471"/>
    <cellStyle name="20% - Accent6 2 6 4 3 2 3" xfId="52228"/>
    <cellStyle name="20% - Accent6 2 6 4 3 3" xfId="11472"/>
    <cellStyle name="20% - Accent6 2 6 4 3 4" xfId="11473"/>
    <cellStyle name="20% - Accent6 2 6 4 4" xfId="11474"/>
    <cellStyle name="20% - Accent6 2 6 4 4 2" xfId="11475"/>
    <cellStyle name="20% - Accent6 2 6 4 4 3" xfId="52229"/>
    <cellStyle name="20% - Accent6 2 6 4 5" xfId="11476"/>
    <cellStyle name="20% - Accent6 2 6 4 6" xfId="11477"/>
    <cellStyle name="20% - Accent6 2 6 5" xfId="11478"/>
    <cellStyle name="20% - Accent6 2 6 5 2" xfId="11479"/>
    <cellStyle name="20% - Accent6 2 6 5 2 2" xfId="11480"/>
    <cellStyle name="20% - Accent6 2 6 5 2 2 2" xfId="11481"/>
    <cellStyle name="20% - Accent6 2 6 5 2 2 3" xfId="52230"/>
    <cellStyle name="20% - Accent6 2 6 5 2 3" xfId="11482"/>
    <cellStyle name="20% - Accent6 2 6 5 2 4" xfId="11483"/>
    <cellStyle name="20% - Accent6 2 6 5 3" xfId="11484"/>
    <cellStyle name="20% - Accent6 2 6 5 3 2" xfId="11485"/>
    <cellStyle name="20% - Accent6 2 6 5 3 3" xfId="52231"/>
    <cellStyle name="20% - Accent6 2 6 5 4" xfId="11486"/>
    <cellStyle name="20% - Accent6 2 6 5 5" xfId="11487"/>
    <cellStyle name="20% - Accent6 2 6 6" xfId="11488"/>
    <cellStyle name="20% - Accent6 2 6 6 2" xfId="11489"/>
    <cellStyle name="20% - Accent6 2 6 6 2 2" xfId="11490"/>
    <cellStyle name="20% - Accent6 2 6 6 2 3" xfId="52232"/>
    <cellStyle name="20% - Accent6 2 6 6 3" xfId="11491"/>
    <cellStyle name="20% - Accent6 2 6 6 4" xfId="11492"/>
    <cellStyle name="20% - Accent6 2 6 7" xfId="11493"/>
    <cellStyle name="20% - Accent6 2 6 7 2" xfId="11494"/>
    <cellStyle name="20% - Accent6 2 6 7 2 2" xfId="11495"/>
    <cellStyle name="20% - Accent6 2 6 7 2 3" xfId="52233"/>
    <cellStyle name="20% - Accent6 2 6 7 3" xfId="11496"/>
    <cellStyle name="20% - Accent6 2 6 7 4" xfId="11497"/>
    <cellStyle name="20% - Accent6 2 6 8" xfId="11498"/>
    <cellStyle name="20% - Accent6 2 6 8 2" xfId="11499"/>
    <cellStyle name="20% - Accent6 2 6 8 3" xfId="52234"/>
    <cellStyle name="20% - Accent6 2 6 9" xfId="11500"/>
    <cellStyle name="20% - Accent6 2 7" xfId="11501"/>
    <cellStyle name="20% - Accent6 2 7 2" xfId="11502"/>
    <cellStyle name="20% - Accent6 2 7 2 2" xfId="11503"/>
    <cellStyle name="20% - Accent6 2 7 2 2 2" xfId="11504"/>
    <cellStyle name="20% - Accent6 2 7 2 2 2 2" xfId="11505"/>
    <cellStyle name="20% - Accent6 2 7 2 2 2 2 2" xfId="11506"/>
    <cellStyle name="20% - Accent6 2 7 2 2 2 2 3" xfId="52235"/>
    <cellStyle name="20% - Accent6 2 7 2 2 2 3" xfId="11507"/>
    <cellStyle name="20% - Accent6 2 7 2 2 2 4" xfId="11508"/>
    <cellStyle name="20% - Accent6 2 7 2 2 3" xfId="11509"/>
    <cellStyle name="20% - Accent6 2 7 2 2 3 2" xfId="11510"/>
    <cellStyle name="20% - Accent6 2 7 2 2 3 2 2" xfId="11511"/>
    <cellStyle name="20% - Accent6 2 7 2 2 3 2 3" xfId="52236"/>
    <cellStyle name="20% - Accent6 2 7 2 2 3 3" xfId="11512"/>
    <cellStyle name="20% - Accent6 2 7 2 2 3 4" xfId="11513"/>
    <cellStyle name="20% - Accent6 2 7 2 2 4" xfId="11514"/>
    <cellStyle name="20% - Accent6 2 7 2 2 4 2" xfId="11515"/>
    <cellStyle name="20% - Accent6 2 7 2 2 4 3" xfId="52237"/>
    <cellStyle name="20% - Accent6 2 7 2 2 5" xfId="11516"/>
    <cellStyle name="20% - Accent6 2 7 2 2 6" xfId="11517"/>
    <cellStyle name="20% - Accent6 2 7 2 3" xfId="11518"/>
    <cellStyle name="20% - Accent6 2 7 2 3 2" xfId="11519"/>
    <cellStyle name="20% - Accent6 2 7 2 3 2 2" xfId="11520"/>
    <cellStyle name="20% - Accent6 2 7 2 3 2 3" xfId="52238"/>
    <cellStyle name="20% - Accent6 2 7 2 3 3" xfId="11521"/>
    <cellStyle name="20% - Accent6 2 7 2 3 4" xfId="11522"/>
    <cellStyle name="20% - Accent6 2 7 2 4" xfId="11523"/>
    <cellStyle name="20% - Accent6 2 7 2 4 2" xfId="11524"/>
    <cellStyle name="20% - Accent6 2 7 2 4 2 2" xfId="11525"/>
    <cellStyle name="20% - Accent6 2 7 2 4 2 3" xfId="52239"/>
    <cellStyle name="20% - Accent6 2 7 2 4 3" xfId="11526"/>
    <cellStyle name="20% - Accent6 2 7 2 4 4" xfId="11527"/>
    <cellStyle name="20% - Accent6 2 7 2 5" xfId="11528"/>
    <cellStyle name="20% - Accent6 2 7 2 5 2" xfId="11529"/>
    <cellStyle name="20% - Accent6 2 7 2 5 3" xfId="52240"/>
    <cellStyle name="20% - Accent6 2 7 2 6" xfId="11530"/>
    <cellStyle name="20% - Accent6 2 7 2 7" xfId="11531"/>
    <cellStyle name="20% - Accent6 2 7 3" xfId="11532"/>
    <cellStyle name="20% - Accent6 2 7 3 2" xfId="11533"/>
    <cellStyle name="20% - Accent6 2 7 3 2 2" xfId="11534"/>
    <cellStyle name="20% - Accent6 2 7 3 2 2 2" xfId="11535"/>
    <cellStyle name="20% - Accent6 2 7 3 2 2 3" xfId="52241"/>
    <cellStyle name="20% - Accent6 2 7 3 2 3" xfId="11536"/>
    <cellStyle name="20% - Accent6 2 7 3 2 4" xfId="11537"/>
    <cellStyle name="20% - Accent6 2 7 3 3" xfId="11538"/>
    <cellStyle name="20% - Accent6 2 7 3 3 2" xfId="11539"/>
    <cellStyle name="20% - Accent6 2 7 3 3 2 2" xfId="11540"/>
    <cellStyle name="20% - Accent6 2 7 3 3 2 3" xfId="52242"/>
    <cellStyle name="20% - Accent6 2 7 3 3 3" xfId="11541"/>
    <cellStyle name="20% - Accent6 2 7 3 3 4" xfId="11542"/>
    <cellStyle name="20% - Accent6 2 7 3 4" xfId="11543"/>
    <cellStyle name="20% - Accent6 2 7 3 4 2" xfId="11544"/>
    <cellStyle name="20% - Accent6 2 7 3 4 3" xfId="52243"/>
    <cellStyle name="20% - Accent6 2 7 3 5" xfId="11545"/>
    <cellStyle name="20% - Accent6 2 7 3 6" xfId="11546"/>
    <cellStyle name="20% - Accent6 2 7 4" xfId="11547"/>
    <cellStyle name="20% - Accent6 2 7 4 2" xfId="11548"/>
    <cellStyle name="20% - Accent6 2 7 4 2 2" xfId="11549"/>
    <cellStyle name="20% - Accent6 2 7 4 2 3" xfId="52244"/>
    <cellStyle name="20% - Accent6 2 7 4 3" xfId="11550"/>
    <cellStyle name="20% - Accent6 2 7 4 4" xfId="11551"/>
    <cellStyle name="20% - Accent6 2 7 5" xfId="11552"/>
    <cellStyle name="20% - Accent6 2 7 5 2" xfId="11553"/>
    <cellStyle name="20% - Accent6 2 7 5 2 2" xfId="11554"/>
    <cellStyle name="20% - Accent6 2 7 5 2 3" xfId="52245"/>
    <cellStyle name="20% - Accent6 2 7 5 3" xfId="11555"/>
    <cellStyle name="20% - Accent6 2 7 5 4" xfId="11556"/>
    <cellStyle name="20% - Accent6 2 7 6" xfId="11557"/>
    <cellStyle name="20% - Accent6 2 7 6 2" xfId="11558"/>
    <cellStyle name="20% - Accent6 2 7 6 3" xfId="52246"/>
    <cellStyle name="20% - Accent6 2 7 7" xfId="11559"/>
    <cellStyle name="20% - Accent6 2 7 8" xfId="11560"/>
    <cellStyle name="20% - Accent6 2 8" xfId="11561"/>
    <cellStyle name="20% - Accent6 2 8 2" xfId="11562"/>
    <cellStyle name="20% - Accent6 2 8 2 2" xfId="11563"/>
    <cellStyle name="20% - Accent6 2 8 2 2 2" xfId="11564"/>
    <cellStyle name="20% - Accent6 2 8 2 2 2 2" xfId="11565"/>
    <cellStyle name="20% - Accent6 2 8 2 2 2 3" xfId="52247"/>
    <cellStyle name="20% - Accent6 2 8 2 2 3" xfId="11566"/>
    <cellStyle name="20% - Accent6 2 8 2 2 4" xfId="11567"/>
    <cellStyle name="20% - Accent6 2 8 2 3" xfId="11568"/>
    <cellStyle name="20% - Accent6 2 8 2 3 2" xfId="11569"/>
    <cellStyle name="20% - Accent6 2 8 2 3 2 2" xfId="11570"/>
    <cellStyle name="20% - Accent6 2 8 2 3 2 3" xfId="52248"/>
    <cellStyle name="20% - Accent6 2 8 2 3 3" xfId="11571"/>
    <cellStyle name="20% - Accent6 2 8 2 3 4" xfId="11572"/>
    <cellStyle name="20% - Accent6 2 8 2 4" xfId="11573"/>
    <cellStyle name="20% - Accent6 2 8 2 4 2" xfId="11574"/>
    <cellStyle name="20% - Accent6 2 8 2 4 3" xfId="52249"/>
    <cellStyle name="20% - Accent6 2 8 2 5" xfId="11575"/>
    <cellStyle name="20% - Accent6 2 8 2 6" xfId="11576"/>
    <cellStyle name="20% - Accent6 2 8 3" xfId="11577"/>
    <cellStyle name="20% - Accent6 2 8 3 2" xfId="11578"/>
    <cellStyle name="20% - Accent6 2 8 3 2 2" xfId="11579"/>
    <cellStyle name="20% - Accent6 2 8 3 2 3" xfId="52250"/>
    <cellStyle name="20% - Accent6 2 8 3 3" xfId="11580"/>
    <cellStyle name="20% - Accent6 2 8 3 4" xfId="11581"/>
    <cellStyle name="20% - Accent6 2 8 4" xfId="11582"/>
    <cellStyle name="20% - Accent6 2 8 4 2" xfId="11583"/>
    <cellStyle name="20% - Accent6 2 8 4 2 2" xfId="11584"/>
    <cellStyle name="20% - Accent6 2 8 4 2 3" xfId="52251"/>
    <cellStyle name="20% - Accent6 2 8 4 3" xfId="11585"/>
    <cellStyle name="20% - Accent6 2 8 4 4" xfId="11586"/>
    <cellStyle name="20% - Accent6 2 8 5" xfId="11587"/>
    <cellStyle name="20% - Accent6 2 8 5 2" xfId="11588"/>
    <cellStyle name="20% - Accent6 2 8 5 3" xfId="52252"/>
    <cellStyle name="20% - Accent6 2 8 6" xfId="11589"/>
    <cellStyle name="20% - Accent6 2 8 7" xfId="11590"/>
    <cellStyle name="20% - Accent6 2 9" xfId="11591"/>
    <cellStyle name="20% - Accent6 2 9 2" xfId="11592"/>
    <cellStyle name="20% - Accent6 2 9 2 2" xfId="11593"/>
    <cellStyle name="20% - Accent6 2 9 2 2 2" xfId="11594"/>
    <cellStyle name="20% - Accent6 2 9 2 2 3" xfId="52253"/>
    <cellStyle name="20% - Accent6 2 9 2 3" xfId="11595"/>
    <cellStyle name="20% - Accent6 2 9 2 4" xfId="11596"/>
    <cellStyle name="20% - Accent6 2 9 3" xfId="11597"/>
    <cellStyle name="20% - Accent6 2 9 3 2" xfId="11598"/>
    <cellStyle name="20% - Accent6 2 9 3 2 2" xfId="11599"/>
    <cellStyle name="20% - Accent6 2 9 3 2 3" xfId="52254"/>
    <cellStyle name="20% - Accent6 2 9 3 3" xfId="11600"/>
    <cellStyle name="20% - Accent6 2 9 3 4" xfId="11601"/>
    <cellStyle name="20% - Accent6 2 9 4" xfId="11602"/>
    <cellStyle name="20% - Accent6 2 9 4 2" xfId="11603"/>
    <cellStyle name="20% - Accent6 2 9 4 3" xfId="52255"/>
    <cellStyle name="20% - Accent6 2 9 5" xfId="11604"/>
    <cellStyle name="20% - Accent6 2 9 6" xfId="11605"/>
    <cellStyle name="20% - Accent6 3" xfId="11606"/>
    <cellStyle name="20% - Accent6 3 10" xfId="11607"/>
    <cellStyle name="20% - Accent6 3 11" xfId="11608"/>
    <cellStyle name="20% - Accent6 3 12" xfId="60177"/>
    <cellStyle name="20% - Accent6 3 2" xfId="11609"/>
    <cellStyle name="20% - Accent6 3 2 10" xfId="11610"/>
    <cellStyle name="20% - Accent6 3 2 11" xfId="60360"/>
    <cellStyle name="20% - Accent6 3 2 2" xfId="11611"/>
    <cellStyle name="20% - Accent6 3 2 2 2" xfId="11612"/>
    <cellStyle name="20% - Accent6 3 2 2 2 2" xfId="11613"/>
    <cellStyle name="20% - Accent6 3 2 2 2 2 2" xfId="11614"/>
    <cellStyle name="20% - Accent6 3 2 2 2 2 2 2" xfId="11615"/>
    <cellStyle name="20% - Accent6 3 2 2 2 2 2 2 2" xfId="11616"/>
    <cellStyle name="20% - Accent6 3 2 2 2 2 2 2 3" xfId="52256"/>
    <cellStyle name="20% - Accent6 3 2 2 2 2 2 3" xfId="11617"/>
    <cellStyle name="20% - Accent6 3 2 2 2 2 2 4" xfId="11618"/>
    <cellStyle name="20% - Accent6 3 2 2 2 2 3" xfId="11619"/>
    <cellStyle name="20% - Accent6 3 2 2 2 2 3 2" xfId="11620"/>
    <cellStyle name="20% - Accent6 3 2 2 2 2 3 2 2" xfId="11621"/>
    <cellStyle name="20% - Accent6 3 2 2 2 2 3 2 3" xfId="52257"/>
    <cellStyle name="20% - Accent6 3 2 2 2 2 3 3" xfId="11622"/>
    <cellStyle name="20% - Accent6 3 2 2 2 2 3 4" xfId="11623"/>
    <cellStyle name="20% - Accent6 3 2 2 2 2 4" xfId="11624"/>
    <cellStyle name="20% - Accent6 3 2 2 2 2 4 2" xfId="11625"/>
    <cellStyle name="20% - Accent6 3 2 2 2 2 4 3" xfId="52258"/>
    <cellStyle name="20% - Accent6 3 2 2 2 2 5" xfId="11626"/>
    <cellStyle name="20% - Accent6 3 2 2 2 2 6" xfId="11627"/>
    <cellStyle name="20% - Accent6 3 2 2 2 3" xfId="11628"/>
    <cellStyle name="20% - Accent6 3 2 2 2 3 2" xfId="11629"/>
    <cellStyle name="20% - Accent6 3 2 2 2 3 2 2" xfId="11630"/>
    <cellStyle name="20% - Accent6 3 2 2 2 3 2 3" xfId="52259"/>
    <cellStyle name="20% - Accent6 3 2 2 2 3 3" xfId="11631"/>
    <cellStyle name="20% - Accent6 3 2 2 2 3 4" xfId="11632"/>
    <cellStyle name="20% - Accent6 3 2 2 2 4" xfId="11633"/>
    <cellStyle name="20% - Accent6 3 2 2 2 4 2" xfId="11634"/>
    <cellStyle name="20% - Accent6 3 2 2 2 4 2 2" xfId="11635"/>
    <cellStyle name="20% - Accent6 3 2 2 2 4 2 3" xfId="52260"/>
    <cellStyle name="20% - Accent6 3 2 2 2 4 3" xfId="11636"/>
    <cellStyle name="20% - Accent6 3 2 2 2 4 4" xfId="11637"/>
    <cellStyle name="20% - Accent6 3 2 2 2 5" xfId="11638"/>
    <cellStyle name="20% - Accent6 3 2 2 2 5 2" xfId="11639"/>
    <cellStyle name="20% - Accent6 3 2 2 2 5 3" xfId="52261"/>
    <cellStyle name="20% - Accent6 3 2 2 2 6" xfId="11640"/>
    <cellStyle name="20% - Accent6 3 2 2 2 7" xfId="11641"/>
    <cellStyle name="20% - Accent6 3 2 2 3" xfId="11642"/>
    <cellStyle name="20% - Accent6 3 2 2 3 2" xfId="11643"/>
    <cellStyle name="20% - Accent6 3 2 2 3 2 2" xfId="11644"/>
    <cellStyle name="20% - Accent6 3 2 2 3 2 2 2" xfId="11645"/>
    <cellStyle name="20% - Accent6 3 2 2 3 2 2 3" xfId="52262"/>
    <cellStyle name="20% - Accent6 3 2 2 3 2 3" xfId="11646"/>
    <cellStyle name="20% - Accent6 3 2 2 3 2 4" xfId="11647"/>
    <cellStyle name="20% - Accent6 3 2 2 3 3" xfId="11648"/>
    <cellStyle name="20% - Accent6 3 2 2 3 3 2" xfId="11649"/>
    <cellStyle name="20% - Accent6 3 2 2 3 3 2 2" xfId="11650"/>
    <cellStyle name="20% - Accent6 3 2 2 3 3 2 3" xfId="52263"/>
    <cellStyle name="20% - Accent6 3 2 2 3 3 3" xfId="11651"/>
    <cellStyle name="20% - Accent6 3 2 2 3 3 4" xfId="11652"/>
    <cellStyle name="20% - Accent6 3 2 2 3 4" xfId="11653"/>
    <cellStyle name="20% - Accent6 3 2 2 3 4 2" xfId="11654"/>
    <cellStyle name="20% - Accent6 3 2 2 3 4 3" xfId="52264"/>
    <cellStyle name="20% - Accent6 3 2 2 3 5" xfId="11655"/>
    <cellStyle name="20% - Accent6 3 2 2 3 6" xfId="11656"/>
    <cellStyle name="20% - Accent6 3 2 2 4" xfId="11657"/>
    <cellStyle name="20% - Accent6 3 2 2 4 2" xfId="11658"/>
    <cellStyle name="20% - Accent6 3 2 2 4 2 2" xfId="11659"/>
    <cellStyle name="20% - Accent6 3 2 2 4 2 3" xfId="52265"/>
    <cellStyle name="20% - Accent6 3 2 2 4 3" xfId="11660"/>
    <cellStyle name="20% - Accent6 3 2 2 4 4" xfId="11661"/>
    <cellStyle name="20% - Accent6 3 2 2 5" xfId="11662"/>
    <cellStyle name="20% - Accent6 3 2 2 5 2" xfId="11663"/>
    <cellStyle name="20% - Accent6 3 2 2 5 2 2" xfId="11664"/>
    <cellStyle name="20% - Accent6 3 2 2 5 2 3" xfId="52266"/>
    <cellStyle name="20% - Accent6 3 2 2 5 3" xfId="11665"/>
    <cellStyle name="20% - Accent6 3 2 2 5 4" xfId="11666"/>
    <cellStyle name="20% - Accent6 3 2 2 6" xfId="11667"/>
    <cellStyle name="20% - Accent6 3 2 2 6 2" xfId="11668"/>
    <cellStyle name="20% - Accent6 3 2 2 6 3" xfId="52267"/>
    <cellStyle name="20% - Accent6 3 2 2 7" xfId="11669"/>
    <cellStyle name="20% - Accent6 3 2 2 8" xfId="11670"/>
    <cellStyle name="20% - Accent6 3 2 2 9" xfId="60728"/>
    <cellStyle name="20% - Accent6 3 2 3" xfId="11671"/>
    <cellStyle name="20% - Accent6 3 2 3 2" xfId="11672"/>
    <cellStyle name="20% - Accent6 3 2 3 2 2" xfId="11673"/>
    <cellStyle name="20% - Accent6 3 2 3 2 2 2" xfId="11674"/>
    <cellStyle name="20% - Accent6 3 2 3 2 2 2 2" xfId="11675"/>
    <cellStyle name="20% - Accent6 3 2 3 2 2 2 3" xfId="52268"/>
    <cellStyle name="20% - Accent6 3 2 3 2 2 3" xfId="11676"/>
    <cellStyle name="20% - Accent6 3 2 3 2 2 4" xfId="11677"/>
    <cellStyle name="20% - Accent6 3 2 3 2 3" xfId="11678"/>
    <cellStyle name="20% - Accent6 3 2 3 2 3 2" xfId="11679"/>
    <cellStyle name="20% - Accent6 3 2 3 2 3 2 2" xfId="11680"/>
    <cellStyle name="20% - Accent6 3 2 3 2 3 2 3" xfId="52269"/>
    <cellStyle name="20% - Accent6 3 2 3 2 3 3" xfId="11681"/>
    <cellStyle name="20% - Accent6 3 2 3 2 3 4" xfId="11682"/>
    <cellStyle name="20% - Accent6 3 2 3 2 4" xfId="11683"/>
    <cellStyle name="20% - Accent6 3 2 3 2 4 2" xfId="11684"/>
    <cellStyle name="20% - Accent6 3 2 3 2 4 3" xfId="52270"/>
    <cellStyle name="20% - Accent6 3 2 3 2 5" xfId="11685"/>
    <cellStyle name="20% - Accent6 3 2 3 2 6" xfId="11686"/>
    <cellStyle name="20% - Accent6 3 2 3 3" xfId="11687"/>
    <cellStyle name="20% - Accent6 3 2 3 3 2" xfId="11688"/>
    <cellStyle name="20% - Accent6 3 2 3 3 2 2" xfId="11689"/>
    <cellStyle name="20% - Accent6 3 2 3 3 2 3" xfId="52271"/>
    <cellStyle name="20% - Accent6 3 2 3 3 3" xfId="11690"/>
    <cellStyle name="20% - Accent6 3 2 3 3 4" xfId="11691"/>
    <cellStyle name="20% - Accent6 3 2 3 4" xfId="11692"/>
    <cellStyle name="20% - Accent6 3 2 3 4 2" xfId="11693"/>
    <cellStyle name="20% - Accent6 3 2 3 4 2 2" xfId="11694"/>
    <cellStyle name="20% - Accent6 3 2 3 4 2 3" xfId="52272"/>
    <cellStyle name="20% - Accent6 3 2 3 4 3" xfId="11695"/>
    <cellStyle name="20% - Accent6 3 2 3 4 4" xfId="11696"/>
    <cellStyle name="20% - Accent6 3 2 3 5" xfId="11697"/>
    <cellStyle name="20% - Accent6 3 2 3 5 2" xfId="11698"/>
    <cellStyle name="20% - Accent6 3 2 3 5 3" xfId="52273"/>
    <cellStyle name="20% - Accent6 3 2 3 6" xfId="11699"/>
    <cellStyle name="20% - Accent6 3 2 3 7" xfId="11700"/>
    <cellStyle name="20% - Accent6 3 2 4" xfId="11701"/>
    <cellStyle name="20% - Accent6 3 2 4 2" xfId="11702"/>
    <cellStyle name="20% - Accent6 3 2 4 2 2" xfId="11703"/>
    <cellStyle name="20% - Accent6 3 2 4 2 2 2" xfId="11704"/>
    <cellStyle name="20% - Accent6 3 2 4 2 2 3" xfId="52274"/>
    <cellStyle name="20% - Accent6 3 2 4 2 3" xfId="11705"/>
    <cellStyle name="20% - Accent6 3 2 4 2 4" xfId="11706"/>
    <cellStyle name="20% - Accent6 3 2 4 3" xfId="11707"/>
    <cellStyle name="20% - Accent6 3 2 4 3 2" xfId="11708"/>
    <cellStyle name="20% - Accent6 3 2 4 3 2 2" xfId="11709"/>
    <cellStyle name="20% - Accent6 3 2 4 3 2 3" xfId="52275"/>
    <cellStyle name="20% - Accent6 3 2 4 3 3" xfId="11710"/>
    <cellStyle name="20% - Accent6 3 2 4 3 4" xfId="11711"/>
    <cellStyle name="20% - Accent6 3 2 4 4" xfId="11712"/>
    <cellStyle name="20% - Accent6 3 2 4 4 2" xfId="11713"/>
    <cellStyle name="20% - Accent6 3 2 4 4 3" xfId="52276"/>
    <cellStyle name="20% - Accent6 3 2 4 5" xfId="11714"/>
    <cellStyle name="20% - Accent6 3 2 4 6" xfId="11715"/>
    <cellStyle name="20% - Accent6 3 2 5" xfId="11716"/>
    <cellStyle name="20% - Accent6 3 2 5 2" xfId="11717"/>
    <cellStyle name="20% - Accent6 3 2 5 2 2" xfId="11718"/>
    <cellStyle name="20% - Accent6 3 2 5 2 2 2" xfId="11719"/>
    <cellStyle name="20% - Accent6 3 2 5 2 2 3" xfId="52277"/>
    <cellStyle name="20% - Accent6 3 2 5 2 3" xfId="11720"/>
    <cellStyle name="20% - Accent6 3 2 5 2 4" xfId="11721"/>
    <cellStyle name="20% - Accent6 3 2 5 3" xfId="11722"/>
    <cellStyle name="20% - Accent6 3 2 5 3 2" xfId="11723"/>
    <cellStyle name="20% - Accent6 3 2 5 3 3" xfId="52278"/>
    <cellStyle name="20% - Accent6 3 2 5 4" xfId="11724"/>
    <cellStyle name="20% - Accent6 3 2 5 5" xfId="11725"/>
    <cellStyle name="20% - Accent6 3 2 6" xfId="11726"/>
    <cellStyle name="20% - Accent6 3 2 6 2" xfId="11727"/>
    <cellStyle name="20% - Accent6 3 2 6 2 2" xfId="11728"/>
    <cellStyle name="20% - Accent6 3 2 6 2 3" xfId="52279"/>
    <cellStyle name="20% - Accent6 3 2 6 3" xfId="11729"/>
    <cellStyle name="20% - Accent6 3 2 6 4" xfId="11730"/>
    <cellStyle name="20% - Accent6 3 2 7" xfId="11731"/>
    <cellStyle name="20% - Accent6 3 2 7 2" xfId="11732"/>
    <cellStyle name="20% - Accent6 3 2 7 2 2" xfId="11733"/>
    <cellStyle name="20% - Accent6 3 2 7 2 3" xfId="52280"/>
    <cellStyle name="20% - Accent6 3 2 7 3" xfId="11734"/>
    <cellStyle name="20% - Accent6 3 2 7 4" xfId="11735"/>
    <cellStyle name="20% - Accent6 3 2 8" xfId="11736"/>
    <cellStyle name="20% - Accent6 3 2 8 2" xfId="11737"/>
    <cellStyle name="20% - Accent6 3 2 8 3" xfId="52281"/>
    <cellStyle name="20% - Accent6 3 2 9" xfId="11738"/>
    <cellStyle name="20% - Accent6 3 3" xfId="11739"/>
    <cellStyle name="20% - Accent6 3 3 10" xfId="60545"/>
    <cellStyle name="20% - Accent6 3 3 2" xfId="11740"/>
    <cellStyle name="20% - Accent6 3 3 2 2" xfId="11741"/>
    <cellStyle name="20% - Accent6 3 3 2 2 2" xfId="11742"/>
    <cellStyle name="20% - Accent6 3 3 2 2 2 2" xfId="11743"/>
    <cellStyle name="20% - Accent6 3 3 2 2 2 2 2" xfId="11744"/>
    <cellStyle name="20% - Accent6 3 3 2 2 2 2 3" xfId="52282"/>
    <cellStyle name="20% - Accent6 3 3 2 2 2 3" xfId="11745"/>
    <cellStyle name="20% - Accent6 3 3 2 2 2 4" xfId="11746"/>
    <cellStyle name="20% - Accent6 3 3 2 2 3" xfId="11747"/>
    <cellStyle name="20% - Accent6 3 3 2 2 3 2" xfId="11748"/>
    <cellStyle name="20% - Accent6 3 3 2 2 3 2 2" xfId="11749"/>
    <cellStyle name="20% - Accent6 3 3 2 2 3 2 3" xfId="52283"/>
    <cellStyle name="20% - Accent6 3 3 2 2 3 3" xfId="11750"/>
    <cellStyle name="20% - Accent6 3 3 2 2 3 4" xfId="11751"/>
    <cellStyle name="20% - Accent6 3 3 2 2 4" xfId="11752"/>
    <cellStyle name="20% - Accent6 3 3 2 2 4 2" xfId="11753"/>
    <cellStyle name="20% - Accent6 3 3 2 2 4 3" xfId="52284"/>
    <cellStyle name="20% - Accent6 3 3 2 2 5" xfId="11754"/>
    <cellStyle name="20% - Accent6 3 3 2 2 6" xfId="11755"/>
    <cellStyle name="20% - Accent6 3 3 2 3" xfId="11756"/>
    <cellStyle name="20% - Accent6 3 3 2 3 2" xfId="11757"/>
    <cellStyle name="20% - Accent6 3 3 2 3 2 2" xfId="11758"/>
    <cellStyle name="20% - Accent6 3 3 2 3 2 3" xfId="52285"/>
    <cellStyle name="20% - Accent6 3 3 2 3 3" xfId="11759"/>
    <cellStyle name="20% - Accent6 3 3 2 3 4" xfId="11760"/>
    <cellStyle name="20% - Accent6 3 3 2 4" xfId="11761"/>
    <cellStyle name="20% - Accent6 3 3 2 4 2" xfId="11762"/>
    <cellStyle name="20% - Accent6 3 3 2 4 2 2" xfId="11763"/>
    <cellStyle name="20% - Accent6 3 3 2 4 2 3" xfId="52286"/>
    <cellStyle name="20% - Accent6 3 3 2 4 3" xfId="11764"/>
    <cellStyle name="20% - Accent6 3 3 2 4 4" xfId="11765"/>
    <cellStyle name="20% - Accent6 3 3 2 5" xfId="11766"/>
    <cellStyle name="20% - Accent6 3 3 2 5 2" xfId="11767"/>
    <cellStyle name="20% - Accent6 3 3 2 5 3" xfId="52287"/>
    <cellStyle name="20% - Accent6 3 3 2 6" xfId="11768"/>
    <cellStyle name="20% - Accent6 3 3 2 7" xfId="11769"/>
    <cellStyle name="20% - Accent6 3 3 3" xfId="11770"/>
    <cellStyle name="20% - Accent6 3 3 3 2" xfId="11771"/>
    <cellStyle name="20% - Accent6 3 3 3 2 2" xfId="11772"/>
    <cellStyle name="20% - Accent6 3 3 3 2 2 2" xfId="11773"/>
    <cellStyle name="20% - Accent6 3 3 3 2 2 3" xfId="52288"/>
    <cellStyle name="20% - Accent6 3 3 3 2 3" xfId="11774"/>
    <cellStyle name="20% - Accent6 3 3 3 2 4" xfId="11775"/>
    <cellStyle name="20% - Accent6 3 3 3 3" xfId="11776"/>
    <cellStyle name="20% - Accent6 3 3 3 3 2" xfId="11777"/>
    <cellStyle name="20% - Accent6 3 3 3 3 2 2" xfId="11778"/>
    <cellStyle name="20% - Accent6 3 3 3 3 2 3" xfId="52289"/>
    <cellStyle name="20% - Accent6 3 3 3 3 3" xfId="11779"/>
    <cellStyle name="20% - Accent6 3 3 3 3 4" xfId="11780"/>
    <cellStyle name="20% - Accent6 3 3 3 4" xfId="11781"/>
    <cellStyle name="20% - Accent6 3 3 3 4 2" xfId="11782"/>
    <cellStyle name="20% - Accent6 3 3 3 4 3" xfId="52290"/>
    <cellStyle name="20% - Accent6 3 3 3 5" xfId="11783"/>
    <cellStyle name="20% - Accent6 3 3 3 6" xfId="11784"/>
    <cellStyle name="20% - Accent6 3 3 4" xfId="11785"/>
    <cellStyle name="20% - Accent6 3 3 4 2" xfId="11786"/>
    <cellStyle name="20% - Accent6 3 3 4 2 2" xfId="11787"/>
    <cellStyle name="20% - Accent6 3 3 4 2 2 2" xfId="11788"/>
    <cellStyle name="20% - Accent6 3 3 4 2 2 3" xfId="52291"/>
    <cellStyle name="20% - Accent6 3 3 4 2 3" xfId="11789"/>
    <cellStyle name="20% - Accent6 3 3 4 2 4" xfId="11790"/>
    <cellStyle name="20% - Accent6 3 3 4 3" xfId="11791"/>
    <cellStyle name="20% - Accent6 3 3 4 3 2" xfId="11792"/>
    <cellStyle name="20% - Accent6 3 3 4 3 3" xfId="52292"/>
    <cellStyle name="20% - Accent6 3 3 4 4" xfId="11793"/>
    <cellStyle name="20% - Accent6 3 3 4 5" xfId="11794"/>
    <cellStyle name="20% - Accent6 3 3 5" xfId="11795"/>
    <cellStyle name="20% - Accent6 3 3 5 2" xfId="11796"/>
    <cellStyle name="20% - Accent6 3 3 5 2 2" xfId="11797"/>
    <cellStyle name="20% - Accent6 3 3 5 2 3" xfId="52293"/>
    <cellStyle name="20% - Accent6 3 3 5 3" xfId="11798"/>
    <cellStyle name="20% - Accent6 3 3 5 4" xfId="11799"/>
    <cellStyle name="20% - Accent6 3 3 6" xfId="11800"/>
    <cellStyle name="20% - Accent6 3 3 6 2" xfId="11801"/>
    <cellStyle name="20% - Accent6 3 3 6 2 2" xfId="11802"/>
    <cellStyle name="20% - Accent6 3 3 6 2 3" xfId="52294"/>
    <cellStyle name="20% - Accent6 3 3 6 3" xfId="11803"/>
    <cellStyle name="20% - Accent6 3 3 6 4" xfId="11804"/>
    <cellStyle name="20% - Accent6 3 3 7" xfId="11805"/>
    <cellStyle name="20% - Accent6 3 3 7 2" xfId="11806"/>
    <cellStyle name="20% - Accent6 3 3 7 3" xfId="52295"/>
    <cellStyle name="20% - Accent6 3 3 8" xfId="11807"/>
    <cellStyle name="20% - Accent6 3 3 9" xfId="11808"/>
    <cellStyle name="20% - Accent6 3 4" xfId="11809"/>
    <cellStyle name="20% - Accent6 3 4 2" xfId="11810"/>
    <cellStyle name="20% - Accent6 3 4 2 2" xfId="11811"/>
    <cellStyle name="20% - Accent6 3 4 2 2 2" xfId="11812"/>
    <cellStyle name="20% - Accent6 3 4 2 2 2 2" xfId="11813"/>
    <cellStyle name="20% - Accent6 3 4 2 2 2 3" xfId="52296"/>
    <cellStyle name="20% - Accent6 3 4 2 2 3" xfId="11814"/>
    <cellStyle name="20% - Accent6 3 4 2 2 4" xfId="11815"/>
    <cellStyle name="20% - Accent6 3 4 2 3" xfId="11816"/>
    <cellStyle name="20% - Accent6 3 4 2 3 2" xfId="11817"/>
    <cellStyle name="20% - Accent6 3 4 2 3 2 2" xfId="11818"/>
    <cellStyle name="20% - Accent6 3 4 2 3 2 3" xfId="52297"/>
    <cellStyle name="20% - Accent6 3 4 2 3 3" xfId="11819"/>
    <cellStyle name="20% - Accent6 3 4 2 3 4" xfId="11820"/>
    <cellStyle name="20% - Accent6 3 4 2 4" xfId="11821"/>
    <cellStyle name="20% - Accent6 3 4 2 4 2" xfId="11822"/>
    <cellStyle name="20% - Accent6 3 4 2 4 3" xfId="52298"/>
    <cellStyle name="20% - Accent6 3 4 2 5" xfId="11823"/>
    <cellStyle name="20% - Accent6 3 4 2 6" xfId="11824"/>
    <cellStyle name="20% - Accent6 3 4 3" xfId="11825"/>
    <cellStyle name="20% - Accent6 3 4 3 2" xfId="11826"/>
    <cellStyle name="20% - Accent6 3 4 3 2 2" xfId="11827"/>
    <cellStyle name="20% - Accent6 3 4 3 2 3" xfId="52299"/>
    <cellStyle name="20% - Accent6 3 4 3 3" xfId="11828"/>
    <cellStyle name="20% - Accent6 3 4 3 4" xfId="11829"/>
    <cellStyle name="20% - Accent6 3 4 4" xfId="11830"/>
    <cellStyle name="20% - Accent6 3 4 4 2" xfId="11831"/>
    <cellStyle name="20% - Accent6 3 4 4 2 2" xfId="11832"/>
    <cellStyle name="20% - Accent6 3 4 4 2 3" xfId="52300"/>
    <cellStyle name="20% - Accent6 3 4 4 3" xfId="11833"/>
    <cellStyle name="20% - Accent6 3 4 4 4" xfId="11834"/>
    <cellStyle name="20% - Accent6 3 4 5" xfId="11835"/>
    <cellStyle name="20% - Accent6 3 4 5 2" xfId="11836"/>
    <cellStyle name="20% - Accent6 3 4 5 3" xfId="52301"/>
    <cellStyle name="20% - Accent6 3 4 6" xfId="11837"/>
    <cellStyle name="20% - Accent6 3 4 7" xfId="11838"/>
    <cellStyle name="20% - Accent6 3 5" xfId="11839"/>
    <cellStyle name="20% - Accent6 3 5 2" xfId="11840"/>
    <cellStyle name="20% - Accent6 3 5 2 2" xfId="11841"/>
    <cellStyle name="20% - Accent6 3 5 2 2 2" xfId="11842"/>
    <cellStyle name="20% - Accent6 3 5 2 2 3" xfId="52302"/>
    <cellStyle name="20% - Accent6 3 5 2 3" xfId="11843"/>
    <cellStyle name="20% - Accent6 3 5 2 4" xfId="11844"/>
    <cellStyle name="20% - Accent6 3 5 3" xfId="11845"/>
    <cellStyle name="20% - Accent6 3 5 3 2" xfId="11846"/>
    <cellStyle name="20% - Accent6 3 5 3 2 2" xfId="11847"/>
    <cellStyle name="20% - Accent6 3 5 3 2 3" xfId="52303"/>
    <cellStyle name="20% - Accent6 3 5 3 3" xfId="11848"/>
    <cellStyle name="20% - Accent6 3 5 3 4" xfId="11849"/>
    <cellStyle name="20% - Accent6 3 5 4" xfId="11850"/>
    <cellStyle name="20% - Accent6 3 5 4 2" xfId="11851"/>
    <cellStyle name="20% - Accent6 3 5 4 3" xfId="52304"/>
    <cellStyle name="20% - Accent6 3 5 5" xfId="11852"/>
    <cellStyle name="20% - Accent6 3 5 6" xfId="11853"/>
    <cellStyle name="20% - Accent6 3 6" xfId="11854"/>
    <cellStyle name="20% - Accent6 3 6 2" xfId="11855"/>
    <cellStyle name="20% - Accent6 3 6 2 2" xfId="11856"/>
    <cellStyle name="20% - Accent6 3 6 2 2 2" xfId="11857"/>
    <cellStyle name="20% - Accent6 3 6 2 2 3" xfId="52305"/>
    <cellStyle name="20% - Accent6 3 6 2 3" xfId="11858"/>
    <cellStyle name="20% - Accent6 3 6 2 4" xfId="11859"/>
    <cellStyle name="20% - Accent6 3 6 3" xfId="11860"/>
    <cellStyle name="20% - Accent6 3 6 3 2" xfId="11861"/>
    <cellStyle name="20% - Accent6 3 6 3 3" xfId="52306"/>
    <cellStyle name="20% - Accent6 3 6 4" xfId="11862"/>
    <cellStyle name="20% - Accent6 3 6 5" xfId="11863"/>
    <cellStyle name="20% - Accent6 3 7" xfId="11864"/>
    <cellStyle name="20% - Accent6 3 7 2" xfId="11865"/>
    <cellStyle name="20% - Accent6 3 7 2 2" xfId="11866"/>
    <cellStyle name="20% - Accent6 3 7 2 3" xfId="52307"/>
    <cellStyle name="20% - Accent6 3 7 3" xfId="11867"/>
    <cellStyle name="20% - Accent6 3 7 4" xfId="11868"/>
    <cellStyle name="20% - Accent6 3 8" xfId="11869"/>
    <cellStyle name="20% - Accent6 3 8 2" xfId="11870"/>
    <cellStyle name="20% - Accent6 3 8 2 2" xfId="11871"/>
    <cellStyle name="20% - Accent6 3 8 2 3" xfId="52308"/>
    <cellStyle name="20% - Accent6 3 8 3" xfId="11872"/>
    <cellStyle name="20% - Accent6 3 8 4" xfId="11873"/>
    <cellStyle name="20% - Accent6 3 9" xfId="11874"/>
    <cellStyle name="20% - Accent6 3 9 2" xfId="11875"/>
    <cellStyle name="20% - Accent6 3 9 3" xfId="52309"/>
    <cellStyle name="20% - Accent6 4" xfId="11876"/>
    <cellStyle name="20% - Accent6 4 10" xfId="11877"/>
    <cellStyle name="20% - Accent6 4 11" xfId="11878"/>
    <cellStyle name="20% - Accent6 4 12" xfId="60191"/>
    <cellStyle name="20% - Accent6 4 2" xfId="11879"/>
    <cellStyle name="20% - Accent6 4 2 10" xfId="11880"/>
    <cellStyle name="20% - Accent6 4 2 11" xfId="60374"/>
    <cellStyle name="20% - Accent6 4 2 2" xfId="11881"/>
    <cellStyle name="20% - Accent6 4 2 2 2" xfId="11882"/>
    <cellStyle name="20% - Accent6 4 2 2 2 2" xfId="11883"/>
    <cellStyle name="20% - Accent6 4 2 2 2 2 2" xfId="11884"/>
    <cellStyle name="20% - Accent6 4 2 2 2 2 2 2" xfId="11885"/>
    <cellStyle name="20% - Accent6 4 2 2 2 2 2 2 2" xfId="11886"/>
    <cellStyle name="20% - Accent6 4 2 2 2 2 2 2 3" xfId="52310"/>
    <cellStyle name="20% - Accent6 4 2 2 2 2 2 3" xfId="11887"/>
    <cellStyle name="20% - Accent6 4 2 2 2 2 2 4" xfId="11888"/>
    <cellStyle name="20% - Accent6 4 2 2 2 2 3" xfId="11889"/>
    <cellStyle name="20% - Accent6 4 2 2 2 2 3 2" xfId="11890"/>
    <cellStyle name="20% - Accent6 4 2 2 2 2 3 2 2" xfId="11891"/>
    <cellStyle name="20% - Accent6 4 2 2 2 2 3 2 3" xfId="52311"/>
    <cellStyle name="20% - Accent6 4 2 2 2 2 3 3" xfId="11892"/>
    <cellStyle name="20% - Accent6 4 2 2 2 2 3 4" xfId="11893"/>
    <cellStyle name="20% - Accent6 4 2 2 2 2 4" xfId="11894"/>
    <cellStyle name="20% - Accent6 4 2 2 2 2 4 2" xfId="11895"/>
    <cellStyle name="20% - Accent6 4 2 2 2 2 4 3" xfId="52312"/>
    <cellStyle name="20% - Accent6 4 2 2 2 2 5" xfId="11896"/>
    <cellStyle name="20% - Accent6 4 2 2 2 2 6" xfId="11897"/>
    <cellStyle name="20% - Accent6 4 2 2 2 3" xfId="11898"/>
    <cellStyle name="20% - Accent6 4 2 2 2 3 2" xfId="11899"/>
    <cellStyle name="20% - Accent6 4 2 2 2 3 2 2" xfId="11900"/>
    <cellStyle name="20% - Accent6 4 2 2 2 3 2 3" xfId="52313"/>
    <cellStyle name="20% - Accent6 4 2 2 2 3 3" xfId="11901"/>
    <cellStyle name="20% - Accent6 4 2 2 2 3 4" xfId="11902"/>
    <cellStyle name="20% - Accent6 4 2 2 2 4" xfId="11903"/>
    <cellStyle name="20% - Accent6 4 2 2 2 4 2" xfId="11904"/>
    <cellStyle name="20% - Accent6 4 2 2 2 4 2 2" xfId="11905"/>
    <cellStyle name="20% - Accent6 4 2 2 2 4 2 3" xfId="52314"/>
    <cellStyle name="20% - Accent6 4 2 2 2 4 3" xfId="11906"/>
    <cellStyle name="20% - Accent6 4 2 2 2 4 4" xfId="11907"/>
    <cellStyle name="20% - Accent6 4 2 2 2 5" xfId="11908"/>
    <cellStyle name="20% - Accent6 4 2 2 2 5 2" xfId="11909"/>
    <cellStyle name="20% - Accent6 4 2 2 2 5 3" xfId="52315"/>
    <cellStyle name="20% - Accent6 4 2 2 2 6" xfId="11910"/>
    <cellStyle name="20% - Accent6 4 2 2 2 7" xfId="11911"/>
    <cellStyle name="20% - Accent6 4 2 2 3" xfId="11912"/>
    <cellStyle name="20% - Accent6 4 2 2 3 2" xfId="11913"/>
    <cellStyle name="20% - Accent6 4 2 2 3 2 2" xfId="11914"/>
    <cellStyle name="20% - Accent6 4 2 2 3 2 2 2" xfId="11915"/>
    <cellStyle name="20% - Accent6 4 2 2 3 2 2 3" xfId="52316"/>
    <cellStyle name="20% - Accent6 4 2 2 3 2 3" xfId="11916"/>
    <cellStyle name="20% - Accent6 4 2 2 3 2 4" xfId="11917"/>
    <cellStyle name="20% - Accent6 4 2 2 3 3" xfId="11918"/>
    <cellStyle name="20% - Accent6 4 2 2 3 3 2" xfId="11919"/>
    <cellStyle name="20% - Accent6 4 2 2 3 3 2 2" xfId="11920"/>
    <cellStyle name="20% - Accent6 4 2 2 3 3 2 3" xfId="52317"/>
    <cellStyle name="20% - Accent6 4 2 2 3 3 3" xfId="11921"/>
    <cellStyle name="20% - Accent6 4 2 2 3 3 4" xfId="11922"/>
    <cellStyle name="20% - Accent6 4 2 2 3 4" xfId="11923"/>
    <cellStyle name="20% - Accent6 4 2 2 3 4 2" xfId="11924"/>
    <cellStyle name="20% - Accent6 4 2 2 3 4 3" xfId="52318"/>
    <cellStyle name="20% - Accent6 4 2 2 3 5" xfId="11925"/>
    <cellStyle name="20% - Accent6 4 2 2 3 6" xfId="11926"/>
    <cellStyle name="20% - Accent6 4 2 2 4" xfId="11927"/>
    <cellStyle name="20% - Accent6 4 2 2 4 2" xfId="11928"/>
    <cellStyle name="20% - Accent6 4 2 2 4 2 2" xfId="11929"/>
    <cellStyle name="20% - Accent6 4 2 2 4 2 3" xfId="52319"/>
    <cellStyle name="20% - Accent6 4 2 2 4 3" xfId="11930"/>
    <cellStyle name="20% - Accent6 4 2 2 4 4" xfId="11931"/>
    <cellStyle name="20% - Accent6 4 2 2 5" xfId="11932"/>
    <cellStyle name="20% - Accent6 4 2 2 5 2" xfId="11933"/>
    <cellStyle name="20% - Accent6 4 2 2 5 2 2" xfId="11934"/>
    <cellStyle name="20% - Accent6 4 2 2 5 2 3" xfId="52320"/>
    <cellStyle name="20% - Accent6 4 2 2 5 3" xfId="11935"/>
    <cellStyle name="20% - Accent6 4 2 2 5 4" xfId="11936"/>
    <cellStyle name="20% - Accent6 4 2 2 6" xfId="11937"/>
    <cellStyle name="20% - Accent6 4 2 2 6 2" xfId="11938"/>
    <cellStyle name="20% - Accent6 4 2 2 6 3" xfId="52321"/>
    <cellStyle name="20% - Accent6 4 2 2 7" xfId="11939"/>
    <cellStyle name="20% - Accent6 4 2 2 8" xfId="11940"/>
    <cellStyle name="20% - Accent6 4 2 2 9" xfId="60742"/>
    <cellStyle name="20% - Accent6 4 2 3" xfId="11941"/>
    <cellStyle name="20% - Accent6 4 2 3 2" xfId="11942"/>
    <cellStyle name="20% - Accent6 4 2 3 2 2" xfId="11943"/>
    <cellStyle name="20% - Accent6 4 2 3 2 2 2" xfId="11944"/>
    <cellStyle name="20% - Accent6 4 2 3 2 2 2 2" xfId="11945"/>
    <cellStyle name="20% - Accent6 4 2 3 2 2 2 3" xfId="52322"/>
    <cellStyle name="20% - Accent6 4 2 3 2 2 3" xfId="11946"/>
    <cellStyle name="20% - Accent6 4 2 3 2 2 4" xfId="11947"/>
    <cellStyle name="20% - Accent6 4 2 3 2 3" xfId="11948"/>
    <cellStyle name="20% - Accent6 4 2 3 2 3 2" xfId="11949"/>
    <cellStyle name="20% - Accent6 4 2 3 2 3 2 2" xfId="11950"/>
    <cellStyle name="20% - Accent6 4 2 3 2 3 2 3" xfId="52323"/>
    <cellStyle name="20% - Accent6 4 2 3 2 3 3" xfId="11951"/>
    <cellStyle name="20% - Accent6 4 2 3 2 3 4" xfId="11952"/>
    <cellStyle name="20% - Accent6 4 2 3 2 4" xfId="11953"/>
    <cellStyle name="20% - Accent6 4 2 3 2 4 2" xfId="11954"/>
    <cellStyle name="20% - Accent6 4 2 3 2 4 3" xfId="52324"/>
    <cellStyle name="20% - Accent6 4 2 3 2 5" xfId="11955"/>
    <cellStyle name="20% - Accent6 4 2 3 2 6" xfId="11956"/>
    <cellStyle name="20% - Accent6 4 2 3 3" xfId="11957"/>
    <cellStyle name="20% - Accent6 4 2 3 3 2" xfId="11958"/>
    <cellStyle name="20% - Accent6 4 2 3 3 2 2" xfId="11959"/>
    <cellStyle name="20% - Accent6 4 2 3 3 2 3" xfId="52325"/>
    <cellStyle name="20% - Accent6 4 2 3 3 3" xfId="11960"/>
    <cellStyle name="20% - Accent6 4 2 3 3 4" xfId="11961"/>
    <cellStyle name="20% - Accent6 4 2 3 4" xfId="11962"/>
    <cellStyle name="20% - Accent6 4 2 3 4 2" xfId="11963"/>
    <cellStyle name="20% - Accent6 4 2 3 4 2 2" xfId="11964"/>
    <cellStyle name="20% - Accent6 4 2 3 4 2 3" xfId="52326"/>
    <cellStyle name="20% - Accent6 4 2 3 4 3" xfId="11965"/>
    <cellStyle name="20% - Accent6 4 2 3 4 4" xfId="11966"/>
    <cellStyle name="20% - Accent6 4 2 3 5" xfId="11967"/>
    <cellStyle name="20% - Accent6 4 2 3 5 2" xfId="11968"/>
    <cellStyle name="20% - Accent6 4 2 3 5 3" xfId="52327"/>
    <cellStyle name="20% - Accent6 4 2 3 6" xfId="11969"/>
    <cellStyle name="20% - Accent6 4 2 3 7" xfId="11970"/>
    <cellStyle name="20% - Accent6 4 2 4" xfId="11971"/>
    <cellStyle name="20% - Accent6 4 2 4 2" xfId="11972"/>
    <cellStyle name="20% - Accent6 4 2 4 2 2" xfId="11973"/>
    <cellStyle name="20% - Accent6 4 2 4 2 2 2" xfId="11974"/>
    <cellStyle name="20% - Accent6 4 2 4 2 2 3" xfId="52328"/>
    <cellStyle name="20% - Accent6 4 2 4 2 3" xfId="11975"/>
    <cellStyle name="20% - Accent6 4 2 4 2 4" xfId="11976"/>
    <cellStyle name="20% - Accent6 4 2 4 3" xfId="11977"/>
    <cellStyle name="20% - Accent6 4 2 4 3 2" xfId="11978"/>
    <cellStyle name="20% - Accent6 4 2 4 3 2 2" xfId="11979"/>
    <cellStyle name="20% - Accent6 4 2 4 3 2 3" xfId="52329"/>
    <cellStyle name="20% - Accent6 4 2 4 3 3" xfId="11980"/>
    <cellStyle name="20% - Accent6 4 2 4 3 4" xfId="11981"/>
    <cellStyle name="20% - Accent6 4 2 4 4" xfId="11982"/>
    <cellStyle name="20% - Accent6 4 2 4 4 2" xfId="11983"/>
    <cellStyle name="20% - Accent6 4 2 4 4 3" xfId="52330"/>
    <cellStyle name="20% - Accent6 4 2 4 5" xfId="11984"/>
    <cellStyle name="20% - Accent6 4 2 4 6" xfId="11985"/>
    <cellStyle name="20% - Accent6 4 2 5" xfId="11986"/>
    <cellStyle name="20% - Accent6 4 2 5 2" xfId="11987"/>
    <cellStyle name="20% - Accent6 4 2 5 2 2" xfId="11988"/>
    <cellStyle name="20% - Accent6 4 2 5 2 2 2" xfId="11989"/>
    <cellStyle name="20% - Accent6 4 2 5 2 2 3" xfId="52331"/>
    <cellStyle name="20% - Accent6 4 2 5 2 3" xfId="11990"/>
    <cellStyle name="20% - Accent6 4 2 5 2 4" xfId="11991"/>
    <cellStyle name="20% - Accent6 4 2 5 3" xfId="11992"/>
    <cellStyle name="20% - Accent6 4 2 5 3 2" xfId="11993"/>
    <cellStyle name="20% - Accent6 4 2 5 3 3" xfId="52332"/>
    <cellStyle name="20% - Accent6 4 2 5 4" xfId="11994"/>
    <cellStyle name="20% - Accent6 4 2 5 5" xfId="11995"/>
    <cellStyle name="20% - Accent6 4 2 6" xfId="11996"/>
    <cellStyle name="20% - Accent6 4 2 6 2" xfId="11997"/>
    <cellStyle name="20% - Accent6 4 2 6 2 2" xfId="11998"/>
    <cellStyle name="20% - Accent6 4 2 6 2 3" xfId="52333"/>
    <cellStyle name="20% - Accent6 4 2 6 3" xfId="11999"/>
    <cellStyle name="20% - Accent6 4 2 6 4" xfId="12000"/>
    <cellStyle name="20% - Accent6 4 2 7" xfId="12001"/>
    <cellStyle name="20% - Accent6 4 2 7 2" xfId="12002"/>
    <cellStyle name="20% - Accent6 4 2 7 2 2" xfId="12003"/>
    <cellStyle name="20% - Accent6 4 2 7 2 3" xfId="52334"/>
    <cellStyle name="20% - Accent6 4 2 7 3" xfId="12004"/>
    <cellStyle name="20% - Accent6 4 2 7 4" xfId="12005"/>
    <cellStyle name="20% - Accent6 4 2 8" xfId="12006"/>
    <cellStyle name="20% - Accent6 4 2 8 2" xfId="12007"/>
    <cellStyle name="20% - Accent6 4 2 8 3" xfId="52335"/>
    <cellStyle name="20% - Accent6 4 2 9" xfId="12008"/>
    <cellStyle name="20% - Accent6 4 3" xfId="12009"/>
    <cellStyle name="20% - Accent6 4 3 2" xfId="12010"/>
    <cellStyle name="20% - Accent6 4 3 2 2" xfId="12011"/>
    <cellStyle name="20% - Accent6 4 3 2 2 2" xfId="12012"/>
    <cellStyle name="20% - Accent6 4 3 2 2 2 2" xfId="12013"/>
    <cellStyle name="20% - Accent6 4 3 2 2 2 2 2" xfId="12014"/>
    <cellStyle name="20% - Accent6 4 3 2 2 2 2 3" xfId="52336"/>
    <cellStyle name="20% - Accent6 4 3 2 2 2 3" xfId="12015"/>
    <cellStyle name="20% - Accent6 4 3 2 2 2 4" xfId="12016"/>
    <cellStyle name="20% - Accent6 4 3 2 2 3" xfId="12017"/>
    <cellStyle name="20% - Accent6 4 3 2 2 3 2" xfId="12018"/>
    <cellStyle name="20% - Accent6 4 3 2 2 3 2 2" xfId="12019"/>
    <cellStyle name="20% - Accent6 4 3 2 2 3 2 3" xfId="52337"/>
    <cellStyle name="20% - Accent6 4 3 2 2 3 3" xfId="12020"/>
    <cellStyle name="20% - Accent6 4 3 2 2 3 4" xfId="12021"/>
    <cellStyle name="20% - Accent6 4 3 2 2 4" xfId="12022"/>
    <cellStyle name="20% - Accent6 4 3 2 2 4 2" xfId="12023"/>
    <cellStyle name="20% - Accent6 4 3 2 2 4 3" xfId="52338"/>
    <cellStyle name="20% - Accent6 4 3 2 2 5" xfId="12024"/>
    <cellStyle name="20% - Accent6 4 3 2 2 6" xfId="12025"/>
    <cellStyle name="20% - Accent6 4 3 2 3" xfId="12026"/>
    <cellStyle name="20% - Accent6 4 3 2 3 2" xfId="12027"/>
    <cellStyle name="20% - Accent6 4 3 2 3 2 2" xfId="12028"/>
    <cellStyle name="20% - Accent6 4 3 2 3 2 3" xfId="52339"/>
    <cellStyle name="20% - Accent6 4 3 2 3 3" xfId="12029"/>
    <cellStyle name="20% - Accent6 4 3 2 3 4" xfId="12030"/>
    <cellStyle name="20% - Accent6 4 3 2 4" xfId="12031"/>
    <cellStyle name="20% - Accent6 4 3 2 4 2" xfId="12032"/>
    <cellStyle name="20% - Accent6 4 3 2 4 2 2" xfId="12033"/>
    <cellStyle name="20% - Accent6 4 3 2 4 2 3" xfId="52340"/>
    <cellStyle name="20% - Accent6 4 3 2 4 3" xfId="12034"/>
    <cellStyle name="20% - Accent6 4 3 2 4 4" xfId="12035"/>
    <cellStyle name="20% - Accent6 4 3 2 5" xfId="12036"/>
    <cellStyle name="20% - Accent6 4 3 2 5 2" xfId="12037"/>
    <cellStyle name="20% - Accent6 4 3 2 5 3" xfId="52341"/>
    <cellStyle name="20% - Accent6 4 3 2 6" xfId="12038"/>
    <cellStyle name="20% - Accent6 4 3 2 7" xfId="12039"/>
    <cellStyle name="20% - Accent6 4 3 3" xfId="12040"/>
    <cellStyle name="20% - Accent6 4 3 3 2" xfId="12041"/>
    <cellStyle name="20% - Accent6 4 3 3 2 2" xfId="12042"/>
    <cellStyle name="20% - Accent6 4 3 3 2 2 2" xfId="12043"/>
    <cellStyle name="20% - Accent6 4 3 3 2 2 3" xfId="52342"/>
    <cellStyle name="20% - Accent6 4 3 3 2 3" xfId="12044"/>
    <cellStyle name="20% - Accent6 4 3 3 2 4" xfId="12045"/>
    <cellStyle name="20% - Accent6 4 3 3 3" xfId="12046"/>
    <cellStyle name="20% - Accent6 4 3 3 3 2" xfId="12047"/>
    <cellStyle name="20% - Accent6 4 3 3 3 2 2" xfId="12048"/>
    <cellStyle name="20% - Accent6 4 3 3 3 2 3" xfId="52343"/>
    <cellStyle name="20% - Accent6 4 3 3 3 3" xfId="12049"/>
    <cellStyle name="20% - Accent6 4 3 3 3 4" xfId="12050"/>
    <cellStyle name="20% - Accent6 4 3 3 4" xfId="12051"/>
    <cellStyle name="20% - Accent6 4 3 3 4 2" xfId="12052"/>
    <cellStyle name="20% - Accent6 4 3 3 4 3" xfId="52344"/>
    <cellStyle name="20% - Accent6 4 3 3 5" xfId="12053"/>
    <cellStyle name="20% - Accent6 4 3 3 6" xfId="12054"/>
    <cellStyle name="20% - Accent6 4 3 4" xfId="12055"/>
    <cellStyle name="20% - Accent6 4 3 4 2" xfId="12056"/>
    <cellStyle name="20% - Accent6 4 3 4 2 2" xfId="12057"/>
    <cellStyle name="20% - Accent6 4 3 4 2 3" xfId="52345"/>
    <cellStyle name="20% - Accent6 4 3 4 3" xfId="12058"/>
    <cellStyle name="20% - Accent6 4 3 4 4" xfId="12059"/>
    <cellStyle name="20% - Accent6 4 3 5" xfId="12060"/>
    <cellStyle name="20% - Accent6 4 3 5 2" xfId="12061"/>
    <cellStyle name="20% - Accent6 4 3 5 2 2" xfId="12062"/>
    <cellStyle name="20% - Accent6 4 3 5 2 3" xfId="52346"/>
    <cellStyle name="20% - Accent6 4 3 5 3" xfId="12063"/>
    <cellStyle name="20% - Accent6 4 3 5 4" xfId="12064"/>
    <cellStyle name="20% - Accent6 4 3 6" xfId="12065"/>
    <cellStyle name="20% - Accent6 4 3 6 2" xfId="12066"/>
    <cellStyle name="20% - Accent6 4 3 6 3" xfId="52347"/>
    <cellStyle name="20% - Accent6 4 3 7" xfId="12067"/>
    <cellStyle name="20% - Accent6 4 3 8" xfId="12068"/>
    <cellStyle name="20% - Accent6 4 3 9" xfId="60559"/>
    <cellStyle name="20% - Accent6 4 4" xfId="12069"/>
    <cellStyle name="20% - Accent6 4 4 2" xfId="12070"/>
    <cellStyle name="20% - Accent6 4 4 2 2" xfId="12071"/>
    <cellStyle name="20% - Accent6 4 4 2 2 2" xfId="12072"/>
    <cellStyle name="20% - Accent6 4 4 2 2 2 2" xfId="12073"/>
    <cellStyle name="20% - Accent6 4 4 2 2 2 3" xfId="52348"/>
    <cellStyle name="20% - Accent6 4 4 2 2 3" xfId="12074"/>
    <cellStyle name="20% - Accent6 4 4 2 2 4" xfId="12075"/>
    <cellStyle name="20% - Accent6 4 4 2 3" xfId="12076"/>
    <cellStyle name="20% - Accent6 4 4 2 3 2" xfId="12077"/>
    <cellStyle name="20% - Accent6 4 4 2 3 2 2" xfId="12078"/>
    <cellStyle name="20% - Accent6 4 4 2 3 2 3" xfId="52349"/>
    <cellStyle name="20% - Accent6 4 4 2 3 3" xfId="12079"/>
    <cellStyle name="20% - Accent6 4 4 2 3 4" xfId="12080"/>
    <cellStyle name="20% - Accent6 4 4 2 4" xfId="12081"/>
    <cellStyle name="20% - Accent6 4 4 2 4 2" xfId="12082"/>
    <cellStyle name="20% - Accent6 4 4 2 4 3" xfId="52350"/>
    <cellStyle name="20% - Accent6 4 4 2 5" xfId="12083"/>
    <cellStyle name="20% - Accent6 4 4 2 6" xfId="12084"/>
    <cellStyle name="20% - Accent6 4 4 3" xfId="12085"/>
    <cellStyle name="20% - Accent6 4 4 3 2" xfId="12086"/>
    <cellStyle name="20% - Accent6 4 4 3 2 2" xfId="12087"/>
    <cellStyle name="20% - Accent6 4 4 3 2 3" xfId="52351"/>
    <cellStyle name="20% - Accent6 4 4 3 3" xfId="12088"/>
    <cellStyle name="20% - Accent6 4 4 3 4" xfId="12089"/>
    <cellStyle name="20% - Accent6 4 4 4" xfId="12090"/>
    <cellStyle name="20% - Accent6 4 4 4 2" xfId="12091"/>
    <cellStyle name="20% - Accent6 4 4 4 2 2" xfId="12092"/>
    <cellStyle name="20% - Accent6 4 4 4 2 3" xfId="52352"/>
    <cellStyle name="20% - Accent6 4 4 4 3" xfId="12093"/>
    <cellStyle name="20% - Accent6 4 4 4 4" xfId="12094"/>
    <cellStyle name="20% - Accent6 4 4 5" xfId="12095"/>
    <cellStyle name="20% - Accent6 4 4 5 2" xfId="12096"/>
    <cellStyle name="20% - Accent6 4 4 5 3" xfId="52353"/>
    <cellStyle name="20% - Accent6 4 4 6" xfId="12097"/>
    <cellStyle name="20% - Accent6 4 4 7" xfId="12098"/>
    <cellStyle name="20% - Accent6 4 5" xfId="12099"/>
    <cellStyle name="20% - Accent6 4 5 2" xfId="12100"/>
    <cellStyle name="20% - Accent6 4 5 2 2" xfId="12101"/>
    <cellStyle name="20% - Accent6 4 5 2 2 2" xfId="12102"/>
    <cellStyle name="20% - Accent6 4 5 2 2 3" xfId="52354"/>
    <cellStyle name="20% - Accent6 4 5 2 3" xfId="12103"/>
    <cellStyle name="20% - Accent6 4 5 2 4" xfId="12104"/>
    <cellStyle name="20% - Accent6 4 5 3" xfId="12105"/>
    <cellStyle name="20% - Accent6 4 5 3 2" xfId="12106"/>
    <cellStyle name="20% - Accent6 4 5 3 2 2" xfId="12107"/>
    <cellStyle name="20% - Accent6 4 5 3 2 3" xfId="52355"/>
    <cellStyle name="20% - Accent6 4 5 3 3" xfId="12108"/>
    <cellStyle name="20% - Accent6 4 5 3 4" xfId="12109"/>
    <cellStyle name="20% - Accent6 4 5 4" xfId="12110"/>
    <cellStyle name="20% - Accent6 4 5 4 2" xfId="12111"/>
    <cellStyle name="20% - Accent6 4 5 4 3" xfId="52356"/>
    <cellStyle name="20% - Accent6 4 5 5" xfId="12112"/>
    <cellStyle name="20% - Accent6 4 5 6" xfId="12113"/>
    <cellStyle name="20% - Accent6 4 6" xfId="12114"/>
    <cellStyle name="20% - Accent6 4 6 2" xfId="12115"/>
    <cellStyle name="20% - Accent6 4 6 2 2" xfId="12116"/>
    <cellStyle name="20% - Accent6 4 6 2 2 2" xfId="12117"/>
    <cellStyle name="20% - Accent6 4 6 2 2 3" xfId="52357"/>
    <cellStyle name="20% - Accent6 4 6 2 3" xfId="12118"/>
    <cellStyle name="20% - Accent6 4 6 2 4" xfId="12119"/>
    <cellStyle name="20% - Accent6 4 6 3" xfId="12120"/>
    <cellStyle name="20% - Accent6 4 6 3 2" xfId="12121"/>
    <cellStyle name="20% - Accent6 4 6 3 3" xfId="52358"/>
    <cellStyle name="20% - Accent6 4 6 4" xfId="12122"/>
    <cellStyle name="20% - Accent6 4 6 5" xfId="12123"/>
    <cellStyle name="20% - Accent6 4 7" xfId="12124"/>
    <cellStyle name="20% - Accent6 4 7 2" xfId="12125"/>
    <cellStyle name="20% - Accent6 4 7 2 2" xfId="12126"/>
    <cellStyle name="20% - Accent6 4 7 2 3" xfId="52359"/>
    <cellStyle name="20% - Accent6 4 7 3" xfId="12127"/>
    <cellStyle name="20% - Accent6 4 7 4" xfId="12128"/>
    <cellStyle name="20% - Accent6 4 8" xfId="12129"/>
    <cellStyle name="20% - Accent6 4 8 2" xfId="12130"/>
    <cellStyle name="20% - Accent6 4 8 2 2" xfId="12131"/>
    <cellStyle name="20% - Accent6 4 8 2 3" xfId="52360"/>
    <cellStyle name="20% - Accent6 4 8 3" xfId="12132"/>
    <cellStyle name="20% - Accent6 4 8 4" xfId="12133"/>
    <cellStyle name="20% - Accent6 4 9" xfId="12134"/>
    <cellStyle name="20% - Accent6 4 9 2" xfId="12135"/>
    <cellStyle name="20% - Accent6 4 9 3" xfId="52361"/>
    <cellStyle name="20% - Accent6 5" xfId="12136"/>
    <cellStyle name="20% - Accent6 5 10" xfId="12137"/>
    <cellStyle name="20% - Accent6 5 11" xfId="60205"/>
    <cellStyle name="20% - Accent6 5 2" xfId="12138"/>
    <cellStyle name="20% - Accent6 5 2 2" xfId="12139"/>
    <cellStyle name="20% - Accent6 5 2 2 2" xfId="12140"/>
    <cellStyle name="20% - Accent6 5 2 2 2 2" xfId="12141"/>
    <cellStyle name="20% - Accent6 5 2 2 2 2 2" xfId="12142"/>
    <cellStyle name="20% - Accent6 5 2 2 2 2 2 2" xfId="12143"/>
    <cellStyle name="20% - Accent6 5 2 2 2 2 2 3" xfId="52362"/>
    <cellStyle name="20% - Accent6 5 2 2 2 2 3" xfId="12144"/>
    <cellStyle name="20% - Accent6 5 2 2 2 2 4" xfId="12145"/>
    <cellStyle name="20% - Accent6 5 2 2 2 3" xfId="12146"/>
    <cellStyle name="20% - Accent6 5 2 2 2 3 2" xfId="12147"/>
    <cellStyle name="20% - Accent6 5 2 2 2 3 2 2" xfId="12148"/>
    <cellStyle name="20% - Accent6 5 2 2 2 3 2 3" xfId="52363"/>
    <cellStyle name="20% - Accent6 5 2 2 2 3 3" xfId="12149"/>
    <cellStyle name="20% - Accent6 5 2 2 2 3 4" xfId="12150"/>
    <cellStyle name="20% - Accent6 5 2 2 2 4" xfId="12151"/>
    <cellStyle name="20% - Accent6 5 2 2 2 4 2" xfId="12152"/>
    <cellStyle name="20% - Accent6 5 2 2 2 4 3" xfId="52364"/>
    <cellStyle name="20% - Accent6 5 2 2 2 5" xfId="12153"/>
    <cellStyle name="20% - Accent6 5 2 2 2 6" xfId="12154"/>
    <cellStyle name="20% - Accent6 5 2 2 3" xfId="12155"/>
    <cellStyle name="20% - Accent6 5 2 2 3 2" xfId="12156"/>
    <cellStyle name="20% - Accent6 5 2 2 3 2 2" xfId="12157"/>
    <cellStyle name="20% - Accent6 5 2 2 3 2 3" xfId="52365"/>
    <cellStyle name="20% - Accent6 5 2 2 3 3" xfId="12158"/>
    <cellStyle name="20% - Accent6 5 2 2 3 4" xfId="12159"/>
    <cellStyle name="20% - Accent6 5 2 2 4" xfId="12160"/>
    <cellStyle name="20% - Accent6 5 2 2 4 2" xfId="12161"/>
    <cellStyle name="20% - Accent6 5 2 2 4 2 2" xfId="12162"/>
    <cellStyle name="20% - Accent6 5 2 2 4 2 3" xfId="52366"/>
    <cellStyle name="20% - Accent6 5 2 2 4 3" xfId="12163"/>
    <cellStyle name="20% - Accent6 5 2 2 4 4" xfId="12164"/>
    <cellStyle name="20% - Accent6 5 2 2 5" xfId="12165"/>
    <cellStyle name="20% - Accent6 5 2 2 5 2" xfId="12166"/>
    <cellStyle name="20% - Accent6 5 2 2 5 3" xfId="52367"/>
    <cellStyle name="20% - Accent6 5 2 2 6" xfId="12167"/>
    <cellStyle name="20% - Accent6 5 2 2 7" xfId="12168"/>
    <cellStyle name="20% - Accent6 5 2 2 8" xfId="60756"/>
    <cellStyle name="20% - Accent6 5 2 3" xfId="12169"/>
    <cellStyle name="20% - Accent6 5 2 3 2" xfId="12170"/>
    <cellStyle name="20% - Accent6 5 2 3 2 2" xfId="12171"/>
    <cellStyle name="20% - Accent6 5 2 3 2 2 2" xfId="12172"/>
    <cellStyle name="20% - Accent6 5 2 3 2 2 3" xfId="52368"/>
    <cellStyle name="20% - Accent6 5 2 3 2 3" xfId="12173"/>
    <cellStyle name="20% - Accent6 5 2 3 2 4" xfId="12174"/>
    <cellStyle name="20% - Accent6 5 2 3 3" xfId="12175"/>
    <cellStyle name="20% - Accent6 5 2 3 3 2" xfId="12176"/>
    <cellStyle name="20% - Accent6 5 2 3 3 2 2" xfId="12177"/>
    <cellStyle name="20% - Accent6 5 2 3 3 2 3" xfId="52369"/>
    <cellStyle name="20% - Accent6 5 2 3 3 3" xfId="12178"/>
    <cellStyle name="20% - Accent6 5 2 3 3 4" xfId="12179"/>
    <cellStyle name="20% - Accent6 5 2 3 4" xfId="12180"/>
    <cellStyle name="20% - Accent6 5 2 3 4 2" xfId="12181"/>
    <cellStyle name="20% - Accent6 5 2 3 4 3" xfId="52370"/>
    <cellStyle name="20% - Accent6 5 2 3 5" xfId="12182"/>
    <cellStyle name="20% - Accent6 5 2 3 6" xfId="12183"/>
    <cellStyle name="20% - Accent6 5 2 4" xfId="12184"/>
    <cellStyle name="20% - Accent6 5 2 4 2" xfId="12185"/>
    <cellStyle name="20% - Accent6 5 2 4 2 2" xfId="12186"/>
    <cellStyle name="20% - Accent6 5 2 4 2 3" xfId="52371"/>
    <cellStyle name="20% - Accent6 5 2 4 3" xfId="12187"/>
    <cellStyle name="20% - Accent6 5 2 4 4" xfId="12188"/>
    <cellStyle name="20% - Accent6 5 2 5" xfId="12189"/>
    <cellStyle name="20% - Accent6 5 2 5 2" xfId="12190"/>
    <cellStyle name="20% - Accent6 5 2 5 2 2" xfId="12191"/>
    <cellStyle name="20% - Accent6 5 2 5 2 3" xfId="52372"/>
    <cellStyle name="20% - Accent6 5 2 5 3" xfId="12192"/>
    <cellStyle name="20% - Accent6 5 2 5 4" xfId="12193"/>
    <cellStyle name="20% - Accent6 5 2 6" xfId="12194"/>
    <cellStyle name="20% - Accent6 5 2 6 2" xfId="12195"/>
    <cellStyle name="20% - Accent6 5 2 6 3" xfId="52373"/>
    <cellStyle name="20% - Accent6 5 2 7" xfId="12196"/>
    <cellStyle name="20% - Accent6 5 2 8" xfId="12197"/>
    <cellStyle name="20% - Accent6 5 2 9" xfId="60388"/>
    <cellStyle name="20% - Accent6 5 3" xfId="12198"/>
    <cellStyle name="20% - Accent6 5 3 2" xfId="12199"/>
    <cellStyle name="20% - Accent6 5 3 2 2" xfId="12200"/>
    <cellStyle name="20% - Accent6 5 3 2 2 2" xfId="12201"/>
    <cellStyle name="20% - Accent6 5 3 2 2 2 2" xfId="12202"/>
    <cellStyle name="20% - Accent6 5 3 2 2 2 3" xfId="52374"/>
    <cellStyle name="20% - Accent6 5 3 2 2 3" xfId="12203"/>
    <cellStyle name="20% - Accent6 5 3 2 2 4" xfId="12204"/>
    <cellStyle name="20% - Accent6 5 3 2 3" xfId="12205"/>
    <cellStyle name="20% - Accent6 5 3 2 3 2" xfId="12206"/>
    <cellStyle name="20% - Accent6 5 3 2 3 2 2" xfId="12207"/>
    <cellStyle name="20% - Accent6 5 3 2 3 2 3" xfId="52375"/>
    <cellStyle name="20% - Accent6 5 3 2 3 3" xfId="12208"/>
    <cellStyle name="20% - Accent6 5 3 2 3 4" xfId="12209"/>
    <cellStyle name="20% - Accent6 5 3 2 4" xfId="12210"/>
    <cellStyle name="20% - Accent6 5 3 2 4 2" xfId="12211"/>
    <cellStyle name="20% - Accent6 5 3 2 4 3" xfId="52376"/>
    <cellStyle name="20% - Accent6 5 3 2 5" xfId="12212"/>
    <cellStyle name="20% - Accent6 5 3 2 6" xfId="12213"/>
    <cellStyle name="20% - Accent6 5 3 3" xfId="12214"/>
    <cellStyle name="20% - Accent6 5 3 3 2" xfId="12215"/>
    <cellStyle name="20% - Accent6 5 3 3 2 2" xfId="12216"/>
    <cellStyle name="20% - Accent6 5 3 3 2 3" xfId="52377"/>
    <cellStyle name="20% - Accent6 5 3 3 3" xfId="12217"/>
    <cellStyle name="20% - Accent6 5 3 3 4" xfId="12218"/>
    <cellStyle name="20% - Accent6 5 3 4" xfId="12219"/>
    <cellStyle name="20% - Accent6 5 3 4 2" xfId="12220"/>
    <cellStyle name="20% - Accent6 5 3 4 2 2" xfId="12221"/>
    <cellStyle name="20% - Accent6 5 3 4 2 3" xfId="52378"/>
    <cellStyle name="20% - Accent6 5 3 4 3" xfId="12222"/>
    <cellStyle name="20% - Accent6 5 3 4 4" xfId="12223"/>
    <cellStyle name="20% - Accent6 5 3 5" xfId="12224"/>
    <cellStyle name="20% - Accent6 5 3 5 2" xfId="12225"/>
    <cellStyle name="20% - Accent6 5 3 5 3" xfId="52379"/>
    <cellStyle name="20% - Accent6 5 3 6" xfId="12226"/>
    <cellStyle name="20% - Accent6 5 3 7" xfId="12227"/>
    <cellStyle name="20% - Accent6 5 3 8" xfId="60573"/>
    <cellStyle name="20% - Accent6 5 4" xfId="12228"/>
    <cellStyle name="20% - Accent6 5 4 2" xfId="12229"/>
    <cellStyle name="20% - Accent6 5 4 2 2" xfId="12230"/>
    <cellStyle name="20% - Accent6 5 4 2 2 2" xfId="12231"/>
    <cellStyle name="20% - Accent6 5 4 2 2 3" xfId="52380"/>
    <cellStyle name="20% - Accent6 5 4 2 3" xfId="12232"/>
    <cellStyle name="20% - Accent6 5 4 2 4" xfId="12233"/>
    <cellStyle name="20% - Accent6 5 4 3" xfId="12234"/>
    <cellStyle name="20% - Accent6 5 4 3 2" xfId="12235"/>
    <cellStyle name="20% - Accent6 5 4 3 2 2" xfId="12236"/>
    <cellStyle name="20% - Accent6 5 4 3 2 3" xfId="52381"/>
    <cellStyle name="20% - Accent6 5 4 3 3" xfId="12237"/>
    <cellStyle name="20% - Accent6 5 4 3 4" xfId="12238"/>
    <cellStyle name="20% - Accent6 5 4 4" xfId="12239"/>
    <cellStyle name="20% - Accent6 5 4 4 2" xfId="12240"/>
    <cellStyle name="20% - Accent6 5 4 4 3" xfId="52382"/>
    <cellStyle name="20% - Accent6 5 4 5" xfId="12241"/>
    <cellStyle name="20% - Accent6 5 4 6" xfId="12242"/>
    <cellStyle name="20% - Accent6 5 5" xfId="12243"/>
    <cellStyle name="20% - Accent6 5 5 2" xfId="12244"/>
    <cellStyle name="20% - Accent6 5 5 2 2" xfId="12245"/>
    <cellStyle name="20% - Accent6 5 5 2 2 2" xfId="12246"/>
    <cellStyle name="20% - Accent6 5 5 2 2 3" xfId="52383"/>
    <cellStyle name="20% - Accent6 5 5 2 3" xfId="12247"/>
    <cellStyle name="20% - Accent6 5 5 2 4" xfId="12248"/>
    <cellStyle name="20% - Accent6 5 5 3" xfId="12249"/>
    <cellStyle name="20% - Accent6 5 5 3 2" xfId="12250"/>
    <cellStyle name="20% - Accent6 5 5 3 3" xfId="52384"/>
    <cellStyle name="20% - Accent6 5 5 4" xfId="12251"/>
    <cellStyle name="20% - Accent6 5 5 5" xfId="12252"/>
    <cellStyle name="20% - Accent6 5 6" xfId="12253"/>
    <cellStyle name="20% - Accent6 5 6 2" xfId="12254"/>
    <cellStyle name="20% - Accent6 5 6 2 2" xfId="12255"/>
    <cellStyle name="20% - Accent6 5 6 2 3" xfId="52385"/>
    <cellStyle name="20% - Accent6 5 6 3" xfId="12256"/>
    <cellStyle name="20% - Accent6 5 6 4" xfId="12257"/>
    <cellStyle name="20% - Accent6 5 7" xfId="12258"/>
    <cellStyle name="20% - Accent6 5 7 2" xfId="12259"/>
    <cellStyle name="20% - Accent6 5 7 2 2" xfId="12260"/>
    <cellStyle name="20% - Accent6 5 7 2 3" xfId="52386"/>
    <cellStyle name="20% - Accent6 5 7 3" xfId="12261"/>
    <cellStyle name="20% - Accent6 5 7 4" xfId="12262"/>
    <cellStyle name="20% - Accent6 5 8" xfId="12263"/>
    <cellStyle name="20% - Accent6 5 8 2" xfId="12264"/>
    <cellStyle name="20% - Accent6 5 8 3" xfId="52387"/>
    <cellStyle name="20% - Accent6 5 9" xfId="12265"/>
    <cellStyle name="20% - Accent6 6" xfId="12266"/>
    <cellStyle name="20% - Accent6 6 10" xfId="12267"/>
    <cellStyle name="20% - Accent6 6 11" xfId="60219"/>
    <cellStyle name="20% - Accent6 6 2" xfId="12268"/>
    <cellStyle name="20% - Accent6 6 2 2" xfId="12269"/>
    <cellStyle name="20% - Accent6 6 2 2 2" xfId="12270"/>
    <cellStyle name="20% - Accent6 6 2 2 2 2" xfId="12271"/>
    <cellStyle name="20% - Accent6 6 2 2 2 2 2" xfId="12272"/>
    <cellStyle name="20% - Accent6 6 2 2 2 2 2 2" xfId="12273"/>
    <cellStyle name="20% - Accent6 6 2 2 2 2 2 3" xfId="52388"/>
    <cellStyle name="20% - Accent6 6 2 2 2 2 3" xfId="12274"/>
    <cellStyle name="20% - Accent6 6 2 2 2 2 4" xfId="12275"/>
    <cellStyle name="20% - Accent6 6 2 2 2 3" xfId="12276"/>
    <cellStyle name="20% - Accent6 6 2 2 2 3 2" xfId="12277"/>
    <cellStyle name="20% - Accent6 6 2 2 2 3 2 2" xfId="12278"/>
    <cellStyle name="20% - Accent6 6 2 2 2 3 2 3" xfId="52389"/>
    <cellStyle name="20% - Accent6 6 2 2 2 3 3" xfId="12279"/>
    <cellStyle name="20% - Accent6 6 2 2 2 3 4" xfId="12280"/>
    <cellStyle name="20% - Accent6 6 2 2 2 4" xfId="12281"/>
    <cellStyle name="20% - Accent6 6 2 2 2 4 2" xfId="12282"/>
    <cellStyle name="20% - Accent6 6 2 2 2 4 3" xfId="52390"/>
    <cellStyle name="20% - Accent6 6 2 2 2 5" xfId="12283"/>
    <cellStyle name="20% - Accent6 6 2 2 2 6" xfId="12284"/>
    <cellStyle name="20% - Accent6 6 2 2 3" xfId="12285"/>
    <cellStyle name="20% - Accent6 6 2 2 3 2" xfId="12286"/>
    <cellStyle name="20% - Accent6 6 2 2 3 2 2" xfId="12287"/>
    <cellStyle name="20% - Accent6 6 2 2 3 2 3" xfId="52391"/>
    <cellStyle name="20% - Accent6 6 2 2 3 3" xfId="12288"/>
    <cellStyle name="20% - Accent6 6 2 2 3 4" xfId="12289"/>
    <cellStyle name="20% - Accent6 6 2 2 4" xfId="12290"/>
    <cellStyle name="20% - Accent6 6 2 2 4 2" xfId="12291"/>
    <cellStyle name="20% - Accent6 6 2 2 4 2 2" xfId="12292"/>
    <cellStyle name="20% - Accent6 6 2 2 4 2 3" xfId="52392"/>
    <cellStyle name="20% - Accent6 6 2 2 4 3" xfId="12293"/>
    <cellStyle name="20% - Accent6 6 2 2 4 4" xfId="12294"/>
    <cellStyle name="20% - Accent6 6 2 2 5" xfId="12295"/>
    <cellStyle name="20% - Accent6 6 2 2 5 2" xfId="12296"/>
    <cellStyle name="20% - Accent6 6 2 2 5 3" xfId="52393"/>
    <cellStyle name="20% - Accent6 6 2 2 6" xfId="12297"/>
    <cellStyle name="20% - Accent6 6 2 2 7" xfId="12298"/>
    <cellStyle name="20% - Accent6 6 2 2 8" xfId="60770"/>
    <cellStyle name="20% - Accent6 6 2 3" xfId="12299"/>
    <cellStyle name="20% - Accent6 6 2 3 2" xfId="12300"/>
    <cellStyle name="20% - Accent6 6 2 3 2 2" xfId="12301"/>
    <cellStyle name="20% - Accent6 6 2 3 2 2 2" xfId="12302"/>
    <cellStyle name="20% - Accent6 6 2 3 2 2 3" xfId="52394"/>
    <cellStyle name="20% - Accent6 6 2 3 2 3" xfId="12303"/>
    <cellStyle name="20% - Accent6 6 2 3 2 4" xfId="12304"/>
    <cellStyle name="20% - Accent6 6 2 3 3" xfId="12305"/>
    <cellStyle name="20% - Accent6 6 2 3 3 2" xfId="12306"/>
    <cellStyle name="20% - Accent6 6 2 3 3 2 2" xfId="12307"/>
    <cellStyle name="20% - Accent6 6 2 3 3 2 3" xfId="52395"/>
    <cellStyle name="20% - Accent6 6 2 3 3 3" xfId="12308"/>
    <cellStyle name="20% - Accent6 6 2 3 3 4" xfId="12309"/>
    <cellStyle name="20% - Accent6 6 2 3 4" xfId="12310"/>
    <cellStyle name="20% - Accent6 6 2 3 4 2" xfId="12311"/>
    <cellStyle name="20% - Accent6 6 2 3 4 3" xfId="52396"/>
    <cellStyle name="20% - Accent6 6 2 3 5" xfId="12312"/>
    <cellStyle name="20% - Accent6 6 2 3 6" xfId="12313"/>
    <cellStyle name="20% - Accent6 6 2 4" xfId="12314"/>
    <cellStyle name="20% - Accent6 6 2 4 2" xfId="12315"/>
    <cellStyle name="20% - Accent6 6 2 4 2 2" xfId="12316"/>
    <cellStyle name="20% - Accent6 6 2 4 2 3" xfId="52397"/>
    <cellStyle name="20% - Accent6 6 2 4 3" xfId="12317"/>
    <cellStyle name="20% - Accent6 6 2 4 4" xfId="12318"/>
    <cellStyle name="20% - Accent6 6 2 5" xfId="12319"/>
    <cellStyle name="20% - Accent6 6 2 5 2" xfId="12320"/>
    <cellStyle name="20% - Accent6 6 2 5 2 2" xfId="12321"/>
    <cellStyle name="20% - Accent6 6 2 5 2 3" xfId="52398"/>
    <cellStyle name="20% - Accent6 6 2 5 3" xfId="12322"/>
    <cellStyle name="20% - Accent6 6 2 5 4" xfId="12323"/>
    <cellStyle name="20% - Accent6 6 2 6" xfId="12324"/>
    <cellStyle name="20% - Accent6 6 2 6 2" xfId="12325"/>
    <cellStyle name="20% - Accent6 6 2 6 3" xfId="52399"/>
    <cellStyle name="20% - Accent6 6 2 7" xfId="12326"/>
    <cellStyle name="20% - Accent6 6 2 8" xfId="12327"/>
    <cellStyle name="20% - Accent6 6 2 9" xfId="60402"/>
    <cellStyle name="20% - Accent6 6 3" xfId="12328"/>
    <cellStyle name="20% - Accent6 6 3 2" xfId="12329"/>
    <cellStyle name="20% - Accent6 6 3 2 2" xfId="12330"/>
    <cellStyle name="20% - Accent6 6 3 2 2 2" xfId="12331"/>
    <cellStyle name="20% - Accent6 6 3 2 2 2 2" xfId="12332"/>
    <cellStyle name="20% - Accent6 6 3 2 2 2 3" xfId="52400"/>
    <cellStyle name="20% - Accent6 6 3 2 2 3" xfId="12333"/>
    <cellStyle name="20% - Accent6 6 3 2 2 4" xfId="12334"/>
    <cellStyle name="20% - Accent6 6 3 2 3" xfId="12335"/>
    <cellStyle name="20% - Accent6 6 3 2 3 2" xfId="12336"/>
    <cellStyle name="20% - Accent6 6 3 2 3 2 2" xfId="12337"/>
    <cellStyle name="20% - Accent6 6 3 2 3 2 3" xfId="52401"/>
    <cellStyle name="20% - Accent6 6 3 2 3 3" xfId="12338"/>
    <cellStyle name="20% - Accent6 6 3 2 3 4" xfId="12339"/>
    <cellStyle name="20% - Accent6 6 3 2 4" xfId="12340"/>
    <cellStyle name="20% - Accent6 6 3 2 4 2" xfId="12341"/>
    <cellStyle name="20% - Accent6 6 3 2 4 3" xfId="52402"/>
    <cellStyle name="20% - Accent6 6 3 2 5" xfId="12342"/>
    <cellStyle name="20% - Accent6 6 3 2 6" xfId="12343"/>
    <cellStyle name="20% - Accent6 6 3 3" xfId="12344"/>
    <cellStyle name="20% - Accent6 6 3 3 2" xfId="12345"/>
    <cellStyle name="20% - Accent6 6 3 3 2 2" xfId="12346"/>
    <cellStyle name="20% - Accent6 6 3 3 2 3" xfId="52403"/>
    <cellStyle name="20% - Accent6 6 3 3 3" xfId="12347"/>
    <cellStyle name="20% - Accent6 6 3 3 4" xfId="12348"/>
    <cellStyle name="20% - Accent6 6 3 4" xfId="12349"/>
    <cellStyle name="20% - Accent6 6 3 4 2" xfId="12350"/>
    <cellStyle name="20% - Accent6 6 3 4 2 2" xfId="12351"/>
    <cellStyle name="20% - Accent6 6 3 4 2 3" xfId="52404"/>
    <cellStyle name="20% - Accent6 6 3 4 3" xfId="12352"/>
    <cellStyle name="20% - Accent6 6 3 4 4" xfId="12353"/>
    <cellStyle name="20% - Accent6 6 3 5" xfId="12354"/>
    <cellStyle name="20% - Accent6 6 3 5 2" xfId="12355"/>
    <cellStyle name="20% - Accent6 6 3 5 3" xfId="52405"/>
    <cellStyle name="20% - Accent6 6 3 6" xfId="12356"/>
    <cellStyle name="20% - Accent6 6 3 7" xfId="12357"/>
    <cellStyle name="20% - Accent6 6 3 8" xfId="60587"/>
    <cellStyle name="20% - Accent6 6 4" xfId="12358"/>
    <cellStyle name="20% - Accent6 6 4 2" xfId="12359"/>
    <cellStyle name="20% - Accent6 6 4 2 2" xfId="12360"/>
    <cellStyle name="20% - Accent6 6 4 2 2 2" xfId="12361"/>
    <cellStyle name="20% - Accent6 6 4 2 2 3" xfId="52406"/>
    <cellStyle name="20% - Accent6 6 4 2 3" xfId="12362"/>
    <cellStyle name="20% - Accent6 6 4 2 4" xfId="12363"/>
    <cellStyle name="20% - Accent6 6 4 3" xfId="12364"/>
    <cellStyle name="20% - Accent6 6 4 3 2" xfId="12365"/>
    <cellStyle name="20% - Accent6 6 4 3 2 2" xfId="12366"/>
    <cellStyle name="20% - Accent6 6 4 3 2 3" xfId="52407"/>
    <cellStyle name="20% - Accent6 6 4 3 3" xfId="12367"/>
    <cellStyle name="20% - Accent6 6 4 3 4" xfId="12368"/>
    <cellStyle name="20% - Accent6 6 4 4" xfId="12369"/>
    <cellStyle name="20% - Accent6 6 4 4 2" xfId="12370"/>
    <cellStyle name="20% - Accent6 6 4 4 3" xfId="52408"/>
    <cellStyle name="20% - Accent6 6 4 5" xfId="12371"/>
    <cellStyle name="20% - Accent6 6 4 6" xfId="12372"/>
    <cellStyle name="20% - Accent6 6 5" xfId="12373"/>
    <cellStyle name="20% - Accent6 6 5 2" xfId="12374"/>
    <cellStyle name="20% - Accent6 6 5 2 2" xfId="12375"/>
    <cellStyle name="20% - Accent6 6 5 2 2 2" xfId="12376"/>
    <cellStyle name="20% - Accent6 6 5 2 2 3" xfId="52409"/>
    <cellStyle name="20% - Accent6 6 5 2 3" xfId="12377"/>
    <cellStyle name="20% - Accent6 6 5 2 4" xfId="12378"/>
    <cellStyle name="20% - Accent6 6 5 3" xfId="12379"/>
    <cellStyle name="20% - Accent6 6 5 3 2" xfId="12380"/>
    <cellStyle name="20% - Accent6 6 5 3 3" xfId="52410"/>
    <cellStyle name="20% - Accent6 6 5 4" xfId="12381"/>
    <cellStyle name="20% - Accent6 6 5 5" xfId="12382"/>
    <cellStyle name="20% - Accent6 6 6" xfId="12383"/>
    <cellStyle name="20% - Accent6 6 6 2" xfId="12384"/>
    <cellStyle name="20% - Accent6 6 6 2 2" xfId="12385"/>
    <cellStyle name="20% - Accent6 6 6 2 3" xfId="52411"/>
    <cellStyle name="20% - Accent6 6 6 3" xfId="12386"/>
    <cellStyle name="20% - Accent6 6 6 4" xfId="12387"/>
    <cellStyle name="20% - Accent6 6 7" xfId="12388"/>
    <cellStyle name="20% - Accent6 6 7 2" xfId="12389"/>
    <cellStyle name="20% - Accent6 6 7 2 2" xfId="12390"/>
    <cellStyle name="20% - Accent6 6 7 2 3" xfId="52412"/>
    <cellStyle name="20% - Accent6 6 7 3" xfId="12391"/>
    <cellStyle name="20% - Accent6 6 7 4" xfId="12392"/>
    <cellStyle name="20% - Accent6 6 8" xfId="12393"/>
    <cellStyle name="20% - Accent6 6 8 2" xfId="12394"/>
    <cellStyle name="20% - Accent6 6 8 3" xfId="52413"/>
    <cellStyle name="20% - Accent6 6 9" xfId="12395"/>
    <cellStyle name="20% - Accent6 7" xfId="12396"/>
    <cellStyle name="20% - Accent6 7 10" xfId="12397"/>
    <cellStyle name="20% - Accent6 7 11" xfId="60233"/>
    <cellStyle name="20% - Accent6 7 2" xfId="12398"/>
    <cellStyle name="20% - Accent6 7 2 2" xfId="12399"/>
    <cellStyle name="20% - Accent6 7 2 2 2" xfId="12400"/>
    <cellStyle name="20% - Accent6 7 2 2 2 2" xfId="12401"/>
    <cellStyle name="20% - Accent6 7 2 2 2 2 2" xfId="12402"/>
    <cellStyle name="20% - Accent6 7 2 2 2 2 2 2" xfId="12403"/>
    <cellStyle name="20% - Accent6 7 2 2 2 2 2 3" xfId="52414"/>
    <cellStyle name="20% - Accent6 7 2 2 2 2 3" xfId="12404"/>
    <cellStyle name="20% - Accent6 7 2 2 2 2 4" xfId="12405"/>
    <cellStyle name="20% - Accent6 7 2 2 2 3" xfId="12406"/>
    <cellStyle name="20% - Accent6 7 2 2 2 3 2" xfId="12407"/>
    <cellStyle name="20% - Accent6 7 2 2 2 3 2 2" xfId="12408"/>
    <cellStyle name="20% - Accent6 7 2 2 2 3 2 3" xfId="52415"/>
    <cellStyle name="20% - Accent6 7 2 2 2 3 3" xfId="12409"/>
    <cellStyle name="20% - Accent6 7 2 2 2 3 4" xfId="12410"/>
    <cellStyle name="20% - Accent6 7 2 2 2 4" xfId="12411"/>
    <cellStyle name="20% - Accent6 7 2 2 2 4 2" xfId="12412"/>
    <cellStyle name="20% - Accent6 7 2 2 2 4 3" xfId="52416"/>
    <cellStyle name="20% - Accent6 7 2 2 2 5" xfId="12413"/>
    <cellStyle name="20% - Accent6 7 2 2 2 6" xfId="12414"/>
    <cellStyle name="20% - Accent6 7 2 2 3" xfId="12415"/>
    <cellStyle name="20% - Accent6 7 2 2 3 2" xfId="12416"/>
    <cellStyle name="20% - Accent6 7 2 2 3 2 2" xfId="12417"/>
    <cellStyle name="20% - Accent6 7 2 2 3 2 3" xfId="52417"/>
    <cellStyle name="20% - Accent6 7 2 2 3 3" xfId="12418"/>
    <cellStyle name="20% - Accent6 7 2 2 3 4" xfId="12419"/>
    <cellStyle name="20% - Accent6 7 2 2 4" xfId="12420"/>
    <cellStyle name="20% - Accent6 7 2 2 4 2" xfId="12421"/>
    <cellStyle name="20% - Accent6 7 2 2 4 2 2" xfId="12422"/>
    <cellStyle name="20% - Accent6 7 2 2 4 2 3" xfId="52418"/>
    <cellStyle name="20% - Accent6 7 2 2 4 3" xfId="12423"/>
    <cellStyle name="20% - Accent6 7 2 2 4 4" xfId="12424"/>
    <cellStyle name="20% - Accent6 7 2 2 5" xfId="12425"/>
    <cellStyle name="20% - Accent6 7 2 2 5 2" xfId="12426"/>
    <cellStyle name="20% - Accent6 7 2 2 5 3" xfId="52419"/>
    <cellStyle name="20% - Accent6 7 2 2 6" xfId="12427"/>
    <cellStyle name="20% - Accent6 7 2 2 7" xfId="12428"/>
    <cellStyle name="20% - Accent6 7 2 2 8" xfId="60784"/>
    <cellStyle name="20% - Accent6 7 2 3" xfId="12429"/>
    <cellStyle name="20% - Accent6 7 2 3 2" xfId="12430"/>
    <cellStyle name="20% - Accent6 7 2 3 2 2" xfId="12431"/>
    <cellStyle name="20% - Accent6 7 2 3 2 2 2" xfId="12432"/>
    <cellStyle name="20% - Accent6 7 2 3 2 2 3" xfId="52420"/>
    <cellStyle name="20% - Accent6 7 2 3 2 3" xfId="12433"/>
    <cellStyle name="20% - Accent6 7 2 3 2 4" xfId="12434"/>
    <cellStyle name="20% - Accent6 7 2 3 3" xfId="12435"/>
    <cellStyle name="20% - Accent6 7 2 3 3 2" xfId="12436"/>
    <cellStyle name="20% - Accent6 7 2 3 3 2 2" xfId="12437"/>
    <cellStyle name="20% - Accent6 7 2 3 3 2 3" xfId="52421"/>
    <cellStyle name="20% - Accent6 7 2 3 3 3" xfId="12438"/>
    <cellStyle name="20% - Accent6 7 2 3 3 4" xfId="12439"/>
    <cellStyle name="20% - Accent6 7 2 3 4" xfId="12440"/>
    <cellStyle name="20% - Accent6 7 2 3 4 2" xfId="12441"/>
    <cellStyle name="20% - Accent6 7 2 3 4 3" xfId="52422"/>
    <cellStyle name="20% - Accent6 7 2 3 5" xfId="12442"/>
    <cellStyle name="20% - Accent6 7 2 3 6" xfId="12443"/>
    <cellStyle name="20% - Accent6 7 2 4" xfId="12444"/>
    <cellStyle name="20% - Accent6 7 2 4 2" xfId="12445"/>
    <cellStyle name="20% - Accent6 7 2 4 2 2" xfId="12446"/>
    <cellStyle name="20% - Accent6 7 2 4 2 3" xfId="52423"/>
    <cellStyle name="20% - Accent6 7 2 4 3" xfId="12447"/>
    <cellStyle name="20% - Accent6 7 2 4 4" xfId="12448"/>
    <cellStyle name="20% - Accent6 7 2 5" xfId="12449"/>
    <cellStyle name="20% - Accent6 7 2 5 2" xfId="12450"/>
    <cellStyle name="20% - Accent6 7 2 5 2 2" xfId="12451"/>
    <cellStyle name="20% - Accent6 7 2 5 2 3" xfId="52424"/>
    <cellStyle name="20% - Accent6 7 2 5 3" xfId="12452"/>
    <cellStyle name="20% - Accent6 7 2 5 4" xfId="12453"/>
    <cellStyle name="20% - Accent6 7 2 6" xfId="12454"/>
    <cellStyle name="20% - Accent6 7 2 6 2" xfId="12455"/>
    <cellStyle name="20% - Accent6 7 2 6 3" xfId="52425"/>
    <cellStyle name="20% - Accent6 7 2 7" xfId="12456"/>
    <cellStyle name="20% - Accent6 7 2 8" xfId="12457"/>
    <cellStyle name="20% - Accent6 7 2 9" xfId="60416"/>
    <cellStyle name="20% - Accent6 7 3" xfId="12458"/>
    <cellStyle name="20% - Accent6 7 3 2" xfId="12459"/>
    <cellStyle name="20% - Accent6 7 3 2 2" xfId="12460"/>
    <cellStyle name="20% - Accent6 7 3 2 2 2" xfId="12461"/>
    <cellStyle name="20% - Accent6 7 3 2 2 2 2" xfId="12462"/>
    <cellStyle name="20% - Accent6 7 3 2 2 2 3" xfId="52426"/>
    <cellStyle name="20% - Accent6 7 3 2 2 3" xfId="12463"/>
    <cellStyle name="20% - Accent6 7 3 2 2 4" xfId="12464"/>
    <cellStyle name="20% - Accent6 7 3 2 3" xfId="12465"/>
    <cellStyle name="20% - Accent6 7 3 2 3 2" xfId="12466"/>
    <cellStyle name="20% - Accent6 7 3 2 3 2 2" xfId="12467"/>
    <cellStyle name="20% - Accent6 7 3 2 3 2 3" xfId="52427"/>
    <cellStyle name="20% - Accent6 7 3 2 3 3" xfId="12468"/>
    <cellStyle name="20% - Accent6 7 3 2 3 4" xfId="12469"/>
    <cellStyle name="20% - Accent6 7 3 2 4" xfId="12470"/>
    <cellStyle name="20% - Accent6 7 3 2 4 2" xfId="12471"/>
    <cellStyle name="20% - Accent6 7 3 2 4 3" xfId="52428"/>
    <cellStyle name="20% - Accent6 7 3 2 5" xfId="12472"/>
    <cellStyle name="20% - Accent6 7 3 2 6" xfId="12473"/>
    <cellStyle name="20% - Accent6 7 3 3" xfId="12474"/>
    <cellStyle name="20% - Accent6 7 3 3 2" xfId="12475"/>
    <cellStyle name="20% - Accent6 7 3 3 2 2" xfId="12476"/>
    <cellStyle name="20% - Accent6 7 3 3 2 3" xfId="52429"/>
    <cellStyle name="20% - Accent6 7 3 3 3" xfId="12477"/>
    <cellStyle name="20% - Accent6 7 3 3 4" xfId="12478"/>
    <cellStyle name="20% - Accent6 7 3 4" xfId="12479"/>
    <cellStyle name="20% - Accent6 7 3 4 2" xfId="12480"/>
    <cellStyle name="20% - Accent6 7 3 4 2 2" xfId="12481"/>
    <cellStyle name="20% - Accent6 7 3 4 2 3" xfId="52430"/>
    <cellStyle name="20% - Accent6 7 3 4 3" xfId="12482"/>
    <cellStyle name="20% - Accent6 7 3 4 4" xfId="12483"/>
    <cellStyle name="20% - Accent6 7 3 5" xfId="12484"/>
    <cellStyle name="20% - Accent6 7 3 5 2" xfId="12485"/>
    <cellStyle name="20% - Accent6 7 3 5 3" xfId="52431"/>
    <cellStyle name="20% - Accent6 7 3 6" xfId="12486"/>
    <cellStyle name="20% - Accent6 7 3 7" xfId="12487"/>
    <cellStyle name="20% - Accent6 7 3 8" xfId="60601"/>
    <cellStyle name="20% - Accent6 7 4" xfId="12488"/>
    <cellStyle name="20% - Accent6 7 4 2" xfId="12489"/>
    <cellStyle name="20% - Accent6 7 4 2 2" xfId="12490"/>
    <cellStyle name="20% - Accent6 7 4 2 2 2" xfId="12491"/>
    <cellStyle name="20% - Accent6 7 4 2 2 3" xfId="52432"/>
    <cellStyle name="20% - Accent6 7 4 2 3" xfId="12492"/>
    <cellStyle name="20% - Accent6 7 4 2 4" xfId="12493"/>
    <cellStyle name="20% - Accent6 7 4 3" xfId="12494"/>
    <cellStyle name="20% - Accent6 7 4 3 2" xfId="12495"/>
    <cellStyle name="20% - Accent6 7 4 3 2 2" xfId="12496"/>
    <cellStyle name="20% - Accent6 7 4 3 2 3" xfId="52433"/>
    <cellStyle name="20% - Accent6 7 4 3 3" xfId="12497"/>
    <cellStyle name="20% - Accent6 7 4 3 4" xfId="12498"/>
    <cellStyle name="20% - Accent6 7 4 4" xfId="12499"/>
    <cellStyle name="20% - Accent6 7 4 4 2" xfId="12500"/>
    <cellStyle name="20% - Accent6 7 4 4 3" xfId="52434"/>
    <cellStyle name="20% - Accent6 7 4 5" xfId="12501"/>
    <cellStyle name="20% - Accent6 7 4 6" xfId="12502"/>
    <cellStyle name="20% - Accent6 7 5" xfId="12503"/>
    <cellStyle name="20% - Accent6 7 5 2" xfId="12504"/>
    <cellStyle name="20% - Accent6 7 5 2 2" xfId="12505"/>
    <cellStyle name="20% - Accent6 7 5 2 2 2" xfId="12506"/>
    <cellStyle name="20% - Accent6 7 5 2 2 3" xfId="52435"/>
    <cellStyle name="20% - Accent6 7 5 2 3" xfId="12507"/>
    <cellStyle name="20% - Accent6 7 5 2 4" xfId="12508"/>
    <cellStyle name="20% - Accent6 7 5 3" xfId="12509"/>
    <cellStyle name="20% - Accent6 7 5 3 2" xfId="12510"/>
    <cellStyle name="20% - Accent6 7 5 3 3" xfId="52436"/>
    <cellStyle name="20% - Accent6 7 5 4" xfId="12511"/>
    <cellStyle name="20% - Accent6 7 5 5" xfId="12512"/>
    <cellStyle name="20% - Accent6 7 6" xfId="12513"/>
    <cellStyle name="20% - Accent6 7 6 2" xfId="12514"/>
    <cellStyle name="20% - Accent6 7 6 2 2" xfId="12515"/>
    <cellStyle name="20% - Accent6 7 6 2 3" xfId="52437"/>
    <cellStyle name="20% - Accent6 7 6 3" xfId="12516"/>
    <cellStyle name="20% - Accent6 7 6 4" xfId="12517"/>
    <cellStyle name="20% - Accent6 7 7" xfId="12518"/>
    <cellStyle name="20% - Accent6 7 7 2" xfId="12519"/>
    <cellStyle name="20% - Accent6 7 7 2 2" xfId="12520"/>
    <cellStyle name="20% - Accent6 7 7 2 3" xfId="52438"/>
    <cellStyle name="20% - Accent6 7 7 3" xfId="12521"/>
    <cellStyle name="20% - Accent6 7 7 4" xfId="12522"/>
    <cellStyle name="20% - Accent6 7 8" xfId="12523"/>
    <cellStyle name="20% - Accent6 7 8 2" xfId="12524"/>
    <cellStyle name="20% - Accent6 7 8 3" xfId="52439"/>
    <cellStyle name="20% - Accent6 7 9" xfId="12525"/>
    <cellStyle name="20% - Accent6 8" xfId="12526"/>
    <cellStyle name="20% - Accent6 8 2" xfId="12527"/>
    <cellStyle name="20% - Accent6 8 2 2" xfId="12528"/>
    <cellStyle name="20% - Accent6 8 2 2 2" xfId="12529"/>
    <cellStyle name="20% - Accent6 8 2 2 2 2" xfId="12530"/>
    <cellStyle name="20% - Accent6 8 2 2 2 2 2" xfId="12531"/>
    <cellStyle name="20% - Accent6 8 2 2 2 2 3" xfId="52440"/>
    <cellStyle name="20% - Accent6 8 2 2 2 3" xfId="12532"/>
    <cellStyle name="20% - Accent6 8 2 2 2 4" xfId="12533"/>
    <cellStyle name="20% - Accent6 8 2 2 3" xfId="12534"/>
    <cellStyle name="20% - Accent6 8 2 2 3 2" xfId="12535"/>
    <cellStyle name="20% - Accent6 8 2 2 3 2 2" xfId="12536"/>
    <cellStyle name="20% - Accent6 8 2 2 3 2 3" xfId="52441"/>
    <cellStyle name="20% - Accent6 8 2 2 3 3" xfId="12537"/>
    <cellStyle name="20% - Accent6 8 2 2 3 4" xfId="12538"/>
    <cellStyle name="20% - Accent6 8 2 2 4" xfId="12539"/>
    <cellStyle name="20% - Accent6 8 2 2 4 2" xfId="12540"/>
    <cellStyle name="20% - Accent6 8 2 2 4 3" xfId="52442"/>
    <cellStyle name="20% - Accent6 8 2 2 5" xfId="12541"/>
    <cellStyle name="20% - Accent6 8 2 2 6" xfId="12542"/>
    <cellStyle name="20% - Accent6 8 2 2 7" xfId="60798"/>
    <cellStyle name="20% - Accent6 8 2 3" xfId="12543"/>
    <cellStyle name="20% - Accent6 8 2 3 2" xfId="12544"/>
    <cellStyle name="20% - Accent6 8 2 3 2 2" xfId="12545"/>
    <cellStyle name="20% - Accent6 8 2 3 2 3" xfId="52443"/>
    <cellStyle name="20% - Accent6 8 2 3 3" xfId="12546"/>
    <cellStyle name="20% - Accent6 8 2 3 4" xfId="12547"/>
    <cellStyle name="20% - Accent6 8 2 4" xfId="12548"/>
    <cellStyle name="20% - Accent6 8 2 4 2" xfId="12549"/>
    <cellStyle name="20% - Accent6 8 2 4 2 2" xfId="12550"/>
    <cellStyle name="20% - Accent6 8 2 4 2 3" xfId="52444"/>
    <cellStyle name="20% - Accent6 8 2 4 3" xfId="12551"/>
    <cellStyle name="20% - Accent6 8 2 4 4" xfId="12552"/>
    <cellStyle name="20% - Accent6 8 2 5" xfId="12553"/>
    <cellStyle name="20% - Accent6 8 2 5 2" xfId="12554"/>
    <cellStyle name="20% - Accent6 8 2 5 3" xfId="52445"/>
    <cellStyle name="20% - Accent6 8 2 6" xfId="12555"/>
    <cellStyle name="20% - Accent6 8 2 7" xfId="12556"/>
    <cellStyle name="20% - Accent6 8 2 8" xfId="60430"/>
    <cellStyle name="20% - Accent6 8 3" xfId="12557"/>
    <cellStyle name="20% - Accent6 8 3 2" xfId="12558"/>
    <cellStyle name="20% - Accent6 8 3 2 2" xfId="12559"/>
    <cellStyle name="20% - Accent6 8 3 2 2 2" xfId="12560"/>
    <cellStyle name="20% - Accent6 8 3 2 2 3" xfId="52446"/>
    <cellStyle name="20% - Accent6 8 3 2 3" xfId="12561"/>
    <cellStyle name="20% - Accent6 8 3 2 4" xfId="12562"/>
    <cellStyle name="20% - Accent6 8 3 3" xfId="12563"/>
    <cellStyle name="20% - Accent6 8 3 3 2" xfId="12564"/>
    <cellStyle name="20% - Accent6 8 3 3 2 2" xfId="12565"/>
    <cellStyle name="20% - Accent6 8 3 3 2 3" xfId="52447"/>
    <cellStyle name="20% - Accent6 8 3 3 3" xfId="12566"/>
    <cellStyle name="20% - Accent6 8 3 3 4" xfId="12567"/>
    <cellStyle name="20% - Accent6 8 3 4" xfId="12568"/>
    <cellStyle name="20% - Accent6 8 3 4 2" xfId="12569"/>
    <cellStyle name="20% - Accent6 8 3 4 3" xfId="52448"/>
    <cellStyle name="20% - Accent6 8 3 5" xfId="12570"/>
    <cellStyle name="20% - Accent6 8 3 6" xfId="12571"/>
    <cellStyle name="20% - Accent6 8 3 7" xfId="60615"/>
    <cellStyle name="20% - Accent6 8 4" xfId="12572"/>
    <cellStyle name="20% - Accent6 8 4 2" xfId="12573"/>
    <cellStyle name="20% - Accent6 8 4 2 2" xfId="12574"/>
    <cellStyle name="20% - Accent6 8 4 2 3" xfId="52449"/>
    <cellStyle name="20% - Accent6 8 4 3" xfId="12575"/>
    <cellStyle name="20% - Accent6 8 4 4" xfId="12576"/>
    <cellStyle name="20% - Accent6 8 5" xfId="12577"/>
    <cellStyle name="20% - Accent6 8 5 2" xfId="12578"/>
    <cellStyle name="20% - Accent6 8 5 2 2" xfId="12579"/>
    <cellStyle name="20% - Accent6 8 5 2 3" xfId="52450"/>
    <cellStyle name="20% - Accent6 8 5 3" xfId="12580"/>
    <cellStyle name="20% - Accent6 8 5 4" xfId="12581"/>
    <cellStyle name="20% - Accent6 8 6" xfId="12582"/>
    <cellStyle name="20% - Accent6 8 6 2" xfId="12583"/>
    <cellStyle name="20% - Accent6 8 6 3" xfId="52451"/>
    <cellStyle name="20% - Accent6 8 7" xfId="12584"/>
    <cellStyle name="20% - Accent6 8 8" xfId="12585"/>
    <cellStyle name="20% - Accent6 8 9" xfId="60247"/>
    <cellStyle name="20% - Accent6 9" xfId="12586"/>
    <cellStyle name="20% - Accent6 9 2" xfId="12587"/>
    <cellStyle name="20% - Accent6 9 2 2" xfId="12588"/>
    <cellStyle name="20% - Accent6 9 2 2 2" xfId="12589"/>
    <cellStyle name="20% - Accent6 9 2 2 2 2" xfId="12590"/>
    <cellStyle name="20% - Accent6 9 2 2 2 3" xfId="52452"/>
    <cellStyle name="20% - Accent6 9 2 2 3" xfId="12591"/>
    <cellStyle name="20% - Accent6 9 2 2 4" xfId="12592"/>
    <cellStyle name="20% - Accent6 9 2 2 5" xfId="60812"/>
    <cellStyle name="20% - Accent6 9 2 3" xfId="12593"/>
    <cellStyle name="20% - Accent6 9 2 3 2" xfId="12594"/>
    <cellStyle name="20% - Accent6 9 2 3 2 2" xfId="12595"/>
    <cellStyle name="20% - Accent6 9 2 3 2 3" xfId="52453"/>
    <cellStyle name="20% - Accent6 9 2 3 3" xfId="12596"/>
    <cellStyle name="20% - Accent6 9 2 3 4" xfId="12597"/>
    <cellStyle name="20% - Accent6 9 2 4" xfId="12598"/>
    <cellStyle name="20% - Accent6 9 2 4 2" xfId="12599"/>
    <cellStyle name="20% - Accent6 9 2 4 3" xfId="52454"/>
    <cellStyle name="20% - Accent6 9 2 5" xfId="12600"/>
    <cellStyle name="20% - Accent6 9 2 6" xfId="12601"/>
    <cellStyle name="20% - Accent6 9 2 7" xfId="60444"/>
    <cellStyle name="20% - Accent6 9 3" xfId="12602"/>
    <cellStyle name="20% - Accent6 9 3 2" xfId="12603"/>
    <cellStyle name="20% - Accent6 9 3 2 2" xfId="12604"/>
    <cellStyle name="20% - Accent6 9 3 2 3" xfId="52455"/>
    <cellStyle name="20% - Accent6 9 3 3" xfId="12605"/>
    <cellStyle name="20% - Accent6 9 3 4" xfId="12606"/>
    <cellStyle name="20% - Accent6 9 3 5" xfId="60629"/>
    <cellStyle name="20% - Accent6 9 4" xfId="12607"/>
    <cellStyle name="20% - Accent6 9 4 2" xfId="12608"/>
    <cellStyle name="20% - Accent6 9 4 2 2" xfId="12609"/>
    <cellStyle name="20% - Accent6 9 4 2 3" xfId="52456"/>
    <cellStyle name="20% - Accent6 9 4 3" xfId="12610"/>
    <cellStyle name="20% - Accent6 9 4 4" xfId="12611"/>
    <cellStyle name="20% - Accent6 9 5" xfId="12612"/>
    <cellStyle name="20% - Accent6 9 5 2" xfId="12613"/>
    <cellStyle name="20% - Accent6 9 5 3" xfId="52457"/>
    <cellStyle name="20% - Accent6 9 6" xfId="12614"/>
    <cellStyle name="20% - Accent6 9 7" xfId="12615"/>
    <cellStyle name="20% - Accent6 9 8" xfId="60261"/>
    <cellStyle name="40% - Accent1 10" xfId="12616"/>
    <cellStyle name="40% - Accent1 10 2" xfId="12617"/>
    <cellStyle name="40% - Accent1 10 2 2" xfId="12618"/>
    <cellStyle name="40% - Accent1 10 2 2 2" xfId="12619"/>
    <cellStyle name="40% - Accent1 10 2 2 3" xfId="52458"/>
    <cellStyle name="40% - Accent1 10 2 2 4" xfId="60817"/>
    <cellStyle name="40% - Accent1 10 2 3" xfId="12620"/>
    <cellStyle name="40% - Accent1 10 2 4" xfId="12621"/>
    <cellStyle name="40% - Accent1 10 2 5" xfId="60449"/>
    <cellStyle name="40% - Accent1 10 3" xfId="12622"/>
    <cellStyle name="40% - Accent1 10 3 2" xfId="12623"/>
    <cellStyle name="40% - Accent1 10 3 2 2" xfId="12624"/>
    <cellStyle name="40% - Accent1 10 3 2 3" xfId="52459"/>
    <cellStyle name="40% - Accent1 10 3 3" xfId="12625"/>
    <cellStyle name="40% - Accent1 10 3 4" xfId="12626"/>
    <cellStyle name="40% - Accent1 10 3 5" xfId="60634"/>
    <cellStyle name="40% - Accent1 10 4" xfId="12627"/>
    <cellStyle name="40% - Accent1 10 4 2" xfId="12628"/>
    <cellStyle name="40% - Accent1 10 4 3" xfId="52460"/>
    <cellStyle name="40% - Accent1 10 5" xfId="12629"/>
    <cellStyle name="40% - Accent1 10 6" xfId="12630"/>
    <cellStyle name="40% - Accent1 10 7" xfId="60266"/>
    <cellStyle name="40% - Accent1 11" xfId="12631"/>
    <cellStyle name="40% - Accent1 11 2" xfId="12632"/>
    <cellStyle name="40% - Accent1 11 2 2" xfId="12633"/>
    <cellStyle name="40% - Accent1 11 2 2 2" xfId="12634"/>
    <cellStyle name="40% - Accent1 11 2 2 3" xfId="52461"/>
    <cellStyle name="40% - Accent1 11 2 2 4" xfId="60831"/>
    <cellStyle name="40% - Accent1 11 2 3" xfId="12635"/>
    <cellStyle name="40% - Accent1 11 2 4" xfId="12636"/>
    <cellStyle name="40% - Accent1 11 2 5" xfId="60463"/>
    <cellStyle name="40% - Accent1 11 3" xfId="12637"/>
    <cellStyle name="40% - Accent1 11 3 2" xfId="12638"/>
    <cellStyle name="40% - Accent1 11 3 3" xfId="52462"/>
    <cellStyle name="40% - Accent1 11 3 4" xfId="60648"/>
    <cellStyle name="40% - Accent1 11 4" xfId="12639"/>
    <cellStyle name="40% - Accent1 11 5" xfId="12640"/>
    <cellStyle name="40% - Accent1 11 6" xfId="60280"/>
    <cellStyle name="40% - Accent1 12" xfId="12641"/>
    <cellStyle name="40% - Accent1 12 2" xfId="12642"/>
    <cellStyle name="40% - Accent1 12 2 2" xfId="12643"/>
    <cellStyle name="40% - Accent1 12 2 2 2" xfId="60845"/>
    <cellStyle name="40% - Accent1 12 2 3" xfId="52463"/>
    <cellStyle name="40% - Accent1 12 2 4" xfId="60477"/>
    <cellStyle name="40% - Accent1 12 3" xfId="12644"/>
    <cellStyle name="40% - Accent1 12 3 2" xfId="60662"/>
    <cellStyle name="40% - Accent1 12 4" xfId="12645"/>
    <cellStyle name="40% - Accent1 12 5" xfId="60294"/>
    <cellStyle name="40% - Accent1 13" xfId="12646"/>
    <cellStyle name="40% - Accent1 13 2" xfId="12647"/>
    <cellStyle name="40% - Accent1 13 2 2" xfId="12648"/>
    <cellStyle name="40% - Accent1 13 2 2 2" xfId="60859"/>
    <cellStyle name="40% - Accent1 13 2 3" xfId="52464"/>
    <cellStyle name="40% - Accent1 13 2 4" xfId="60491"/>
    <cellStyle name="40% - Accent1 13 3" xfId="12649"/>
    <cellStyle name="40% - Accent1 13 3 2" xfId="60676"/>
    <cellStyle name="40% - Accent1 13 4" xfId="12650"/>
    <cellStyle name="40% - Accent1 13 5" xfId="60308"/>
    <cellStyle name="40% - Accent1 14" xfId="12651"/>
    <cellStyle name="40% - Accent1 14 2" xfId="12652"/>
    <cellStyle name="40% - Accent1 14 2 2" xfId="60689"/>
    <cellStyle name="40% - Accent1 14 3" xfId="52465"/>
    <cellStyle name="40% - Accent1 14 4" xfId="60321"/>
    <cellStyle name="40% - Accent1 15" xfId="12653"/>
    <cellStyle name="40% - Accent1 15 2" xfId="60505"/>
    <cellStyle name="40% - Accent1 16" xfId="12654"/>
    <cellStyle name="40% - Accent1 16 2" xfId="60873"/>
    <cellStyle name="40% - Accent1 17" xfId="52466"/>
    <cellStyle name="40% - Accent1 17 2" xfId="60887"/>
    <cellStyle name="40% - Accent1 18" xfId="52467"/>
    <cellStyle name="40% - Accent1 18 2" xfId="60901"/>
    <cellStyle name="40% - Accent1 19" xfId="60126"/>
    <cellStyle name="40% - Accent1 2" xfId="12655"/>
    <cellStyle name="40% - Accent1 2 10" xfId="12656"/>
    <cellStyle name="40% - Accent1 2 10 2" xfId="12657"/>
    <cellStyle name="40% - Accent1 2 10 2 2" xfId="12658"/>
    <cellStyle name="40% - Accent1 2 10 2 2 2" xfId="12659"/>
    <cellStyle name="40% - Accent1 2 10 2 2 3" xfId="52468"/>
    <cellStyle name="40% - Accent1 2 10 2 3" xfId="12660"/>
    <cellStyle name="40% - Accent1 2 10 2 4" xfId="12661"/>
    <cellStyle name="40% - Accent1 2 10 3" xfId="12662"/>
    <cellStyle name="40% - Accent1 2 10 3 2" xfId="12663"/>
    <cellStyle name="40% - Accent1 2 10 3 3" xfId="52469"/>
    <cellStyle name="40% - Accent1 2 10 4" xfId="12664"/>
    <cellStyle name="40% - Accent1 2 10 5" xfId="12665"/>
    <cellStyle name="40% - Accent1 2 11" xfId="12666"/>
    <cellStyle name="40% - Accent1 2 11 2" xfId="12667"/>
    <cellStyle name="40% - Accent1 2 11 2 2" xfId="12668"/>
    <cellStyle name="40% - Accent1 2 11 2 3" xfId="52470"/>
    <cellStyle name="40% - Accent1 2 11 3" xfId="12669"/>
    <cellStyle name="40% - Accent1 2 11 4" xfId="12670"/>
    <cellStyle name="40% - Accent1 2 12" xfId="12671"/>
    <cellStyle name="40% - Accent1 2 12 2" xfId="12672"/>
    <cellStyle name="40% - Accent1 2 12 2 2" xfId="12673"/>
    <cellStyle name="40% - Accent1 2 12 2 3" xfId="52471"/>
    <cellStyle name="40% - Accent1 2 12 3" xfId="12674"/>
    <cellStyle name="40% - Accent1 2 12 4" xfId="12675"/>
    <cellStyle name="40% - Accent1 2 13" xfId="12676"/>
    <cellStyle name="40% - Accent1 2 13 2" xfId="12677"/>
    <cellStyle name="40% - Accent1 2 13 3" xfId="52472"/>
    <cellStyle name="40% - Accent1 2 14" xfId="12678"/>
    <cellStyle name="40% - Accent1 2 15" xfId="12679"/>
    <cellStyle name="40% - Accent1 2 16" xfId="60153"/>
    <cellStyle name="40% - Accent1 2 2" xfId="12680"/>
    <cellStyle name="40% - Accent1 2 2 10" xfId="12681"/>
    <cellStyle name="40% - Accent1 2 2 11" xfId="12682"/>
    <cellStyle name="40% - Accent1 2 2 12" xfId="60337"/>
    <cellStyle name="40% - Accent1 2 2 2" xfId="12683"/>
    <cellStyle name="40% - Accent1 2 2 2 10" xfId="12684"/>
    <cellStyle name="40% - Accent1 2 2 2 11" xfId="60705"/>
    <cellStyle name="40% - Accent1 2 2 2 2" xfId="12685"/>
    <cellStyle name="40% - Accent1 2 2 2 2 2" xfId="12686"/>
    <cellStyle name="40% - Accent1 2 2 2 2 2 2" xfId="12687"/>
    <cellStyle name="40% - Accent1 2 2 2 2 2 2 2" xfId="12688"/>
    <cellStyle name="40% - Accent1 2 2 2 2 2 2 2 2" xfId="12689"/>
    <cellStyle name="40% - Accent1 2 2 2 2 2 2 2 2 2" xfId="12690"/>
    <cellStyle name="40% - Accent1 2 2 2 2 2 2 2 2 3" xfId="52473"/>
    <cellStyle name="40% - Accent1 2 2 2 2 2 2 2 3" xfId="12691"/>
    <cellStyle name="40% - Accent1 2 2 2 2 2 2 2 4" xfId="12692"/>
    <cellStyle name="40% - Accent1 2 2 2 2 2 2 3" xfId="12693"/>
    <cellStyle name="40% - Accent1 2 2 2 2 2 2 3 2" xfId="12694"/>
    <cellStyle name="40% - Accent1 2 2 2 2 2 2 3 2 2" xfId="12695"/>
    <cellStyle name="40% - Accent1 2 2 2 2 2 2 3 2 3" xfId="52474"/>
    <cellStyle name="40% - Accent1 2 2 2 2 2 2 3 3" xfId="12696"/>
    <cellStyle name="40% - Accent1 2 2 2 2 2 2 3 4" xfId="12697"/>
    <cellStyle name="40% - Accent1 2 2 2 2 2 2 4" xfId="12698"/>
    <cellStyle name="40% - Accent1 2 2 2 2 2 2 4 2" xfId="12699"/>
    <cellStyle name="40% - Accent1 2 2 2 2 2 2 4 3" xfId="52475"/>
    <cellStyle name="40% - Accent1 2 2 2 2 2 2 5" xfId="12700"/>
    <cellStyle name="40% - Accent1 2 2 2 2 2 2 6" xfId="12701"/>
    <cellStyle name="40% - Accent1 2 2 2 2 2 3" xfId="12702"/>
    <cellStyle name="40% - Accent1 2 2 2 2 2 3 2" xfId="12703"/>
    <cellStyle name="40% - Accent1 2 2 2 2 2 3 2 2" xfId="12704"/>
    <cellStyle name="40% - Accent1 2 2 2 2 2 3 2 3" xfId="52476"/>
    <cellStyle name="40% - Accent1 2 2 2 2 2 3 3" xfId="12705"/>
    <cellStyle name="40% - Accent1 2 2 2 2 2 3 4" xfId="12706"/>
    <cellStyle name="40% - Accent1 2 2 2 2 2 4" xfId="12707"/>
    <cellStyle name="40% - Accent1 2 2 2 2 2 4 2" xfId="12708"/>
    <cellStyle name="40% - Accent1 2 2 2 2 2 4 2 2" xfId="12709"/>
    <cellStyle name="40% - Accent1 2 2 2 2 2 4 2 3" xfId="52477"/>
    <cellStyle name="40% - Accent1 2 2 2 2 2 4 3" xfId="12710"/>
    <cellStyle name="40% - Accent1 2 2 2 2 2 4 4" xfId="12711"/>
    <cellStyle name="40% - Accent1 2 2 2 2 2 5" xfId="12712"/>
    <cellStyle name="40% - Accent1 2 2 2 2 2 5 2" xfId="12713"/>
    <cellStyle name="40% - Accent1 2 2 2 2 2 5 3" xfId="52478"/>
    <cellStyle name="40% - Accent1 2 2 2 2 2 6" xfId="12714"/>
    <cellStyle name="40% - Accent1 2 2 2 2 2 7" xfId="12715"/>
    <cellStyle name="40% - Accent1 2 2 2 2 3" xfId="12716"/>
    <cellStyle name="40% - Accent1 2 2 2 2 3 2" xfId="12717"/>
    <cellStyle name="40% - Accent1 2 2 2 2 3 2 2" xfId="12718"/>
    <cellStyle name="40% - Accent1 2 2 2 2 3 2 2 2" xfId="12719"/>
    <cellStyle name="40% - Accent1 2 2 2 2 3 2 2 3" xfId="52479"/>
    <cellStyle name="40% - Accent1 2 2 2 2 3 2 3" xfId="12720"/>
    <cellStyle name="40% - Accent1 2 2 2 2 3 2 4" xfId="12721"/>
    <cellStyle name="40% - Accent1 2 2 2 2 3 3" xfId="12722"/>
    <cellStyle name="40% - Accent1 2 2 2 2 3 3 2" xfId="12723"/>
    <cellStyle name="40% - Accent1 2 2 2 2 3 3 2 2" xfId="12724"/>
    <cellStyle name="40% - Accent1 2 2 2 2 3 3 2 3" xfId="52480"/>
    <cellStyle name="40% - Accent1 2 2 2 2 3 3 3" xfId="12725"/>
    <cellStyle name="40% - Accent1 2 2 2 2 3 3 4" xfId="12726"/>
    <cellStyle name="40% - Accent1 2 2 2 2 3 4" xfId="12727"/>
    <cellStyle name="40% - Accent1 2 2 2 2 3 4 2" xfId="12728"/>
    <cellStyle name="40% - Accent1 2 2 2 2 3 4 3" xfId="52481"/>
    <cellStyle name="40% - Accent1 2 2 2 2 3 5" xfId="12729"/>
    <cellStyle name="40% - Accent1 2 2 2 2 3 6" xfId="12730"/>
    <cellStyle name="40% - Accent1 2 2 2 2 4" xfId="12731"/>
    <cellStyle name="40% - Accent1 2 2 2 2 4 2" xfId="12732"/>
    <cellStyle name="40% - Accent1 2 2 2 2 4 2 2" xfId="12733"/>
    <cellStyle name="40% - Accent1 2 2 2 2 4 2 3" xfId="52482"/>
    <cellStyle name="40% - Accent1 2 2 2 2 4 3" xfId="12734"/>
    <cellStyle name="40% - Accent1 2 2 2 2 4 4" xfId="12735"/>
    <cellStyle name="40% - Accent1 2 2 2 2 5" xfId="12736"/>
    <cellStyle name="40% - Accent1 2 2 2 2 5 2" xfId="12737"/>
    <cellStyle name="40% - Accent1 2 2 2 2 5 2 2" xfId="12738"/>
    <cellStyle name="40% - Accent1 2 2 2 2 5 2 3" xfId="52483"/>
    <cellStyle name="40% - Accent1 2 2 2 2 5 3" xfId="12739"/>
    <cellStyle name="40% - Accent1 2 2 2 2 5 4" xfId="12740"/>
    <cellStyle name="40% - Accent1 2 2 2 2 6" xfId="12741"/>
    <cellStyle name="40% - Accent1 2 2 2 2 6 2" xfId="12742"/>
    <cellStyle name="40% - Accent1 2 2 2 2 6 3" xfId="52484"/>
    <cellStyle name="40% - Accent1 2 2 2 2 7" xfId="12743"/>
    <cellStyle name="40% - Accent1 2 2 2 2 8" xfId="12744"/>
    <cellStyle name="40% - Accent1 2 2 2 3" xfId="12745"/>
    <cellStyle name="40% - Accent1 2 2 2 3 2" xfId="12746"/>
    <cellStyle name="40% - Accent1 2 2 2 3 2 2" xfId="12747"/>
    <cellStyle name="40% - Accent1 2 2 2 3 2 2 2" xfId="12748"/>
    <cellStyle name="40% - Accent1 2 2 2 3 2 2 2 2" xfId="12749"/>
    <cellStyle name="40% - Accent1 2 2 2 3 2 2 2 3" xfId="52485"/>
    <cellStyle name="40% - Accent1 2 2 2 3 2 2 3" xfId="12750"/>
    <cellStyle name="40% - Accent1 2 2 2 3 2 2 4" xfId="12751"/>
    <cellStyle name="40% - Accent1 2 2 2 3 2 3" xfId="12752"/>
    <cellStyle name="40% - Accent1 2 2 2 3 2 3 2" xfId="12753"/>
    <cellStyle name="40% - Accent1 2 2 2 3 2 3 2 2" xfId="12754"/>
    <cellStyle name="40% - Accent1 2 2 2 3 2 3 2 3" xfId="52486"/>
    <cellStyle name="40% - Accent1 2 2 2 3 2 3 3" xfId="12755"/>
    <cellStyle name="40% - Accent1 2 2 2 3 2 3 4" xfId="12756"/>
    <cellStyle name="40% - Accent1 2 2 2 3 2 4" xfId="12757"/>
    <cellStyle name="40% - Accent1 2 2 2 3 2 4 2" xfId="12758"/>
    <cellStyle name="40% - Accent1 2 2 2 3 2 4 3" xfId="52487"/>
    <cellStyle name="40% - Accent1 2 2 2 3 2 5" xfId="12759"/>
    <cellStyle name="40% - Accent1 2 2 2 3 2 6" xfId="12760"/>
    <cellStyle name="40% - Accent1 2 2 2 3 3" xfId="12761"/>
    <cellStyle name="40% - Accent1 2 2 2 3 3 2" xfId="12762"/>
    <cellStyle name="40% - Accent1 2 2 2 3 3 2 2" xfId="12763"/>
    <cellStyle name="40% - Accent1 2 2 2 3 3 2 3" xfId="52488"/>
    <cellStyle name="40% - Accent1 2 2 2 3 3 3" xfId="12764"/>
    <cellStyle name="40% - Accent1 2 2 2 3 3 4" xfId="12765"/>
    <cellStyle name="40% - Accent1 2 2 2 3 4" xfId="12766"/>
    <cellStyle name="40% - Accent1 2 2 2 3 4 2" xfId="12767"/>
    <cellStyle name="40% - Accent1 2 2 2 3 4 2 2" xfId="12768"/>
    <cellStyle name="40% - Accent1 2 2 2 3 4 2 3" xfId="52489"/>
    <cellStyle name="40% - Accent1 2 2 2 3 4 3" xfId="12769"/>
    <cellStyle name="40% - Accent1 2 2 2 3 4 4" xfId="12770"/>
    <cellStyle name="40% - Accent1 2 2 2 3 5" xfId="12771"/>
    <cellStyle name="40% - Accent1 2 2 2 3 5 2" xfId="12772"/>
    <cellStyle name="40% - Accent1 2 2 2 3 5 3" xfId="52490"/>
    <cellStyle name="40% - Accent1 2 2 2 3 6" xfId="12773"/>
    <cellStyle name="40% - Accent1 2 2 2 3 7" xfId="12774"/>
    <cellStyle name="40% - Accent1 2 2 2 4" xfId="12775"/>
    <cellStyle name="40% - Accent1 2 2 2 4 2" xfId="12776"/>
    <cellStyle name="40% - Accent1 2 2 2 4 2 2" xfId="12777"/>
    <cellStyle name="40% - Accent1 2 2 2 4 2 2 2" xfId="12778"/>
    <cellStyle name="40% - Accent1 2 2 2 4 2 2 3" xfId="52491"/>
    <cellStyle name="40% - Accent1 2 2 2 4 2 3" xfId="12779"/>
    <cellStyle name="40% - Accent1 2 2 2 4 2 4" xfId="12780"/>
    <cellStyle name="40% - Accent1 2 2 2 4 3" xfId="12781"/>
    <cellStyle name="40% - Accent1 2 2 2 4 3 2" xfId="12782"/>
    <cellStyle name="40% - Accent1 2 2 2 4 3 2 2" xfId="12783"/>
    <cellStyle name="40% - Accent1 2 2 2 4 3 2 3" xfId="52492"/>
    <cellStyle name="40% - Accent1 2 2 2 4 3 3" xfId="12784"/>
    <cellStyle name="40% - Accent1 2 2 2 4 3 4" xfId="12785"/>
    <cellStyle name="40% - Accent1 2 2 2 4 4" xfId="12786"/>
    <cellStyle name="40% - Accent1 2 2 2 4 4 2" xfId="12787"/>
    <cellStyle name="40% - Accent1 2 2 2 4 4 3" xfId="52493"/>
    <cellStyle name="40% - Accent1 2 2 2 4 5" xfId="12788"/>
    <cellStyle name="40% - Accent1 2 2 2 4 6" xfId="12789"/>
    <cellStyle name="40% - Accent1 2 2 2 5" xfId="12790"/>
    <cellStyle name="40% - Accent1 2 2 2 5 2" xfId="12791"/>
    <cellStyle name="40% - Accent1 2 2 2 5 2 2" xfId="12792"/>
    <cellStyle name="40% - Accent1 2 2 2 5 2 2 2" xfId="12793"/>
    <cellStyle name="40% - Accent1 2 2 2 5 2 2 3" xfId="52494"/>
    <cellStyle name="40% - Accent1 2 2 2 5 2 3" xfId="12794"/>
    <cellStyle name="40% - Accent1 2 2 2 5 2 4" xfId="12795"/>
    <cellStyle name="40% - Accent1 2 2 2 5 3" xfId="12796"/>
    <cellStyle name="40% - Accent1 2 2 2 5 3 2" xfId="12797"/>
    <cellStyle name="40% - Accent1 2 2 2 5 3 3" xfId="52495"/>
    <cellStyle name="40% - Accent1 2 2 2 5 4" xfId="12798"/>
    <cellStyle name="40% - Accent1 2 2 2 5 5" xfId="12799"/>
    <cellStyle name="40% - Accent1 2 2 2 6" xfId="12800"/>
    <cellStyle name="40% - Accent1 2 2 2 6 2" xfId="12801"/>
    <cellStyle name="40% - Accent1 2 2 2 6 2 2" xfId="12802"/>
    <cellStyle name="40% - Accent1 2 2 2 6 2 3" xfId="52496"/>
    <cellStyle name="40% - Accent1 2 2 2 6 3" xfId="12803"/>
    <cellStyle name="40% - Accent1 2 2 2 6 4" xfId="12804"/>
    <cellStyle name="40% - Accent1 2 2 2 7" xfId="12805"/>
    <cellStyle name="40% - Accent1 2 2 2 7 2" xfId="12806"/>
    <cellStyle name="40% - Accent1 2 2 2 7 2 2" xfId="12807"/>
    <cellStyle name="40% - Accent1 2 2 2 7 2 3" xfId="52497"/>
    <cellStyle name="40% - Accent1 2 2 2 7 3" xfId="12808"/>
    <cellStyle name="40% - Accent1 2 2 2 7 4" xfId="12809"/>
    <cellStyle name="40% - Accent1 2 2 2 8" xfId="12810"/>
    <cellStyle name="40% - Accent1 2 2 2 8 2" xfId="12811"/>
    <cellStyle name="40% - Accent1 2 2 2 8 3" xfId="52498"/>
    <cellStyle name="40% - Accent1 2 2 2 9" xfId="12812"/>
    <cellStyle name="40% - Accent1 2 2 3" xfId="12813"/>
    <cellStyle name="40% - Accent1 2 2 3 2" xfId="12814"/>
    <cellStyle name="40% - Accent1 2 2 3 2 2" xfId="12815"/>
    <cellStyle name="40% - Accent1 2 2 3 2 2 2" xfId="12816"/>
    <cellStyle name="40% - Accent1 2 2 3 2 2 2 2" xfId="12817"/>
    <cellStyle name="40% - Accent1 2 2 3 2 2 2 2 2" xfId="12818"/>
    <cellStyle name="40% - Accent1 2 2 3 2 2 2 2 3" xfId="52499"/>
    <cellStyle name="40% - Accent1 2 2 3 2 2 2 3" xfId="12819"/>
    <cellStyle name="40% - Accent1 2 2 3 2 2 2 4" xfId="12820"/>
    <cellStyle name="40% - Accent1 2 2 3 2 2 3" xfId="12821"/>
    <cellStyle name="40% - Accent1 2 2 3 2 2 3 2" xfId="12822"/>
    <cellStyle name="40% - Accent1 2 2 3 2 2 3 2 2" xfId="12823"/>
    <cellStyle name="40% - Accent1 2 2 3 2 2 3 2 3" xfId="52500"/>
    <cellStyle name="40% - Accent1 2 2 3 2 2 3 3" xfId="12824"/>
    <cellStyle name="40% - Accent1 2 2 3 2 2 3 4" xfId="12825"/>
    <cellStyle name="40% - Accent1 2 2 3 2 2 4" xfId="12826"/>
    <cellStyle name="40% - Accent1 2 2 3 2 2 4 2" xfId="12827"/>
    <cellStyle name="40% - Accent1 2 2 3 2 2 4 3" xfId="52501"/>
    <cellStyle name="40% - Accent1 2 2 3 2 2 5" xfId="12828"/>
    <cellStyle name="40% - Accent1 2 2 3 2 2 6" xfId="12829"/>
    <cellStyle name="40% - Accent1 2 2 3 2 3" xfId="12830"/>
    <cellStyle name="40% - Accent1 2 2 3 2 3 2" xfId="12831"/>
    <cellStyle name="40% - Accent1 2 2 3 2 3 2 2" xfId="12832"/>
    <cellStyle name="40% - Accent1 2 2 3 2 3 2 3" xfId="52502"/>
    <cellStyle name="40% - Accent1 2 2 3 2 3 3" xfId="12833"/>
    <cellStyle name="40% - Accent1 2 2 3 2 3 4" xfId="12834"/>
    <cellStyle name="40% - Accent1 2 2 3 2 4" xfId="12835"/>
    <cellStyle name="40% - Accent1 2 2 3 2 4 2" xfId="12836"/>
    <cellStyle name="40% - Accent1 2 2 3 2 4 2 2" xfId="12837"/>
    <cellStyle name="40% - Accent1 2 2 3 2 4 2 3" xfId="52503"/>
    <cellStyle name="40% - Accent1 2 2 3 2 4 3" xfId="12838"/>
    <cellStyle name="40% - Accent1 2 2 3 2 4 4" xfId="12839"/>
    <cellStyle name="40% - Accent1 2 2 3 2 5" xfId="12840"/>
    <cellStyle name="40% - Accent1 2 2 3 2 5 2" xfId="12841"/>
    <cellStyle name="40% - Accent1 2 2 3 2 5 3" xfId="52504"/>
    <cellStyle name="40% - Accent1 2 2 3 2 6" xfId="12842"/>
    <cellStyle name="40% - Accent1 2 2 3 2 7" xfId="12843"/>
    <cellStyle name="40% - Accent1 2 2 3 3" xfId="12844"/>
    <cellStyle name="40% - Accent1 2 2 3 3 2" xfId="12845"/>
    <cellStyle name="40% - Accent1 2 2 3 3 2 2" xfId="12846"/>
    <cellStyle name="40% - Accent1 2 2 3 3 2 2 2" xfId="12847"/>
    <cellStyle name="40% - Accent1 2 2 3 3 2 2 3" xfId="52505"/>
    <cellStyle name="40% - Accent1 2 2 3 3 2 3" xfId="12848"/>
    <cellStyle name="40% - Accent1 2 2 3 3 2 4" xfId="12849"/>
    <cellStyle name="40% - Accent1 2 2 3 3 3" xfId="12850"/>
    <cellStyle name="40% - Accent1 2 2 3 3 3 2" xfId="12851"/>
    <cellStyle name="40% - Accent1 2 2 3 3 3 2 2" xfId="12852"/>
    <cellStyle name="40% - Accent1 2 2 3 3 3 2 3" xfId="52506"/>
    <cellStyle name="40% - Accent1 2 2 3 3 3 3" xfId="12853"/>
    <cellStyle name="40% - Accent1 2 2 3 3 3 4" xfId="12854"/>
    <cellStyle name="40% - Accent1 2 2 3 3 4" xfId="12855"/>
    <cellStyle name="40% - Accent1 2 2 3 3 4 2" xfId="12856"/>
    <cellStyle name="40% - Accent1 2 2 3 3 4 3" xfId="52507"/>
    <cellStyle name="40% - Accent1 2 2 3 3 5" xfId="12857"/>
    <cellStyle name="40% - Accent1 2 2 3 3 6" xfId="12858"/>
    <cellStyle name="40% - Accent1 2 2 3 4" xfId="12859"/>
    <cellStyle name="40% - Accent1 2 2 3 4 2" xfId="12860"/>
    <cellStyle name="40% - Accent1 2 2 3 4 2 2" xfId="12861"/>
    <cellStyle name="40% - Accent1 2 2 3 4 2 2 2" xfId="12862"/>
    <cellStyle name="40% - Accent1 2 2 3 4 2 2 3" xfId="52508"/>
    <cellStyle name="40% - Accent1 2 2 3 4 2 3" xfId="12863"/>
    <cellStyle name="40% - Accent1 2 2 3 4 2 4" xfId="12864"/>
    <cellStyle name="40% - Accent1 2 2 3 4 3" xfId="12865"/>
    <cellStyle name="40% - Accent1 2 2 3 4 3 2" xfId="12866"/>
    <cellStyle name="40% - Accent1 2 2 3 4 3 3" xfId="52509"/>
    <cellStyle name="40% - Accent1 2 2 3 4 4" xfId="12867"/>
    <cellStyle name="40% - Accent1 2 2 3 4 5" xfId="12868"/>
    <cellStyle name="40% - Accent1 2 2 3 5" xfId="12869"/>
    <cellStyle name="40% - Accent1 2 2 3 5 2" xfId="12870"/>
    <cellStyle name="40% - Accent1 2 2 3 5 2 2" xfId="12871"/>
    <cellStyle name="40% - Accent1 2 2 3 5 2 3" xfId="52510"/>
    <cellStyle name="40% - Accent1 2 2 3 5 3" xfId="12872"/>
    <cellStyle name="40% - Accent1 2 2 3 5 4" xfId="12873"/>
    <cellStyle name="40% - Accent1 2 2 3 6" xfId="12874"/>
    <cellStyle name="40% - Accent1 2 2 3 6 2" xfId="12875"/>
    <cellStyle name="40% - Accent1 2 2 3 6 2 2" xfId="12876"/>
    <cellStyle name="40% - Accent1 2 2 3 6 2 3" xfId="52511"/>
    <cellStyle name="40% - Accent1 2 2 3 6 3" xfId="12877"/>
    <cellStyle name="40% - Accent1 2 2 3 6 4" xfId="12878"/>
    <cellStyle name="40% - Accent1 2 2 3 7" xfId="12879"/>
    <cellStyle name="40% - Accent1 2 2 3 7 2" xfId="12880"/>
    <cellStyle name="40% - Accent1 2 2 3 7 3" xfId="52512"/>
    <cellStyle name="40% - Accent1 2 2 3 8" xfId="12881"/>
    <cellStyle name="40% - Accent1 2 2 3 9" xfId="12882"/>
    <cellStyle name="40% - Accent1 2 2 4" xfId="12883"/>
    <cellStyle name="40% - Accent1 2 2 4 2" xfId="12884"/>
    <cellStyle name="40% - Accent1 2 2 4 2 2" xfId="12885"/>
    <cellStyle name="40% - Accent1 2 2 4 2 2 2" xfId="12886"/>
    <cellStyle name="40% - Accent1 2 2 4 2 2 2 2" xfId="12887"/>
    <cellStyle name="40% - Accent1 2 2 4 2 2 2 3" xfId="52513"/>
    <cellStyle name="40% - Accent1 2 2 4 2 2 3" xfId="12888"/>
    <cellStyle name="40% - Accent1 2 2 4 2 2 4" xfId="12889"/>
    <cellStyle name="40% - Accent1 2 2 4 2 3" xfId="12890"/>
    <cellStyle name="40% - Accent1 2 2 4 2 3 2" xfId="12891"/>
    <cellStyle name="40% - Accent1 2 2 4 2 3 2 2" xfId="12892"/>
    <cellStyle name="40% - Accent1 2 2 4 2 3 2 3" xfId="52514"/>
    <cellStyle name="40% - Accent1 2 2 4 2 3 3" xfId="12893"/>
    <cellStyle name="40% - Accent1 2 2 4 2 3 4" xfId="12894"/>
    <cellStyle name="40% - Accent1 2 2 4 2 4" xfId="12895"/>
    <cellStyle name="40% - Accent1 2 2 4 2 4 2" xfId="12896"/>
    <cellStyle name="40% - Accent1 2 2 4 2 4 3" xfId="52515"/>
    <cellStyle name="40% - Accent1 2 2 4 2 5" xfId="12897"/>
    <cellStyle name="40% - Accent1 2 2 4 2 6" xfId="12898"/>
    <cellStyle name="40% - Accent1 2 2 4 3" xfId="12899"/>
    <cellStyle name="40% - Accent1 2 2 4 3 2" xfId="12900"/>
    <cellStyle name="40% - Accent1 2 2 4 3 2 2" xfId="12901"/>
    <cellStyle name="40% - Accent1 2 2 4 3 2 3" xfId="52516"/>
    <cellStyle name="40% - Accent1 2 2 4 3 3" xfId="12902"/>
    <cellStyle name="40% - Accent1 2 2 4 3 4" xfId="12903"/>
    <cellStyle name="40% - Accent1 2 2 4 4" xfId="12904"/>
    <cellStyle name="40% - Accent1 2 2 4 4 2" xfId="12905"/>
    <cellStyle name="40% - Accent1 2 2 4 4 2 2" xfId="12906"/>
    <cellStyle name="40% - Accent1 2 2 4 4 2 3" xfId="52517"/>
    <cellStyle name="40% - Accent1 2 2 4 4 3" xfId="12907"/>
    <cellStyle name="40% - Accent1 2 2 4 4 4" xfId="12908"/>
    <cellStyle name="40% - Accent1 2 2 4 5" xfId="12909"/>
    <cellStyle name="40% - Accent1 2 2 4 5 2" xfId="12910"/>
    <cellStyle name="40% - Accent1 2 2 4 5 3" xfId="52518"/>
    <cellStyle name="40% - Accent1 2 2 4 6" xfId="12911"/>
    <cellStyle name="40% - Accent1 2 2 4 7" xfId="12912"/>
    <cellStyle name="40% - Accent1 2 2 5" xfId="12913"/>
    <cellStyle name="40% - Accent1 2 2 5 2" xfId="12914"/>
    <cellStyle name="40% - Accent1 2 2 5 2 2" xfId="12915"/>
    <cellStyle name="40% - Accent1 2 2 5 2 2 2" xfId="12916"/>
    <cellStyle name="40% - Accent1 2 2 5 2 2 3" xfId="52519"/>
    <cellStyle name="40% - Accent1 2 2 5 2 3" xfId="12917"/>
    <cellStyle name="40% - Accent1 2 2 5 2 4" xfId="12918"/>
    <cellStyle name="40% - Accent1 2 2 5 3" xfId="12919"/>
    <cellStyle name="40% - Accent1 2 2 5 3 2" xfId="12920"/>
    <cellStyle name="40% - Accent1 2 2 5 3 2 2" xfId="12921"/>
    <cellStyle name="40% - Accent1 2 2 5 3 2 3" xfId="52520"/>
    <cellStyle name="40% - Accent1 2 2 5 3 3" xfId="12922"/>
    <cellStyle name="40% - Accent1 2 2 5 3 4" xfId="12923"/>
    <cellStyle name="40% - Accent1 2 2 5 4" xfId="12924"/>
    <cellStyle name="40% - Accent1 2 2 5 4 2" xfId="12925"/>
    <cellStyle name="40% - Accent1 2 2 5 4 3" xfId="52521"/>
    <cellStyle name="40% - Accent1 2 2 5 5" xfId="12926"/>
    <cellStyle name="40% - Accent1 2 2 5 6" xfId="12927"/>
    <cellStyle name="40% - Accent1 2 2 6" xfId="12928"/>
    <cellStyle name="40% - Accent1 2 2 6 2" xfId="12929"/>
    <cellStyle name="40% - Accent1 2 2 6 2 2" xfId="12930"/>
    <cellStyle name="40% - Accent1 2 2 6 2 2 2" xfId="12931"/>
    <cellStyle name="40% - Accent1 2 2 6 2 2 3" xfId="52522"/>
    <cellStyle name="40% - Accent1 2 2 6 2 3" xfId="12932"/>
    <cellStyle name="40% - Accent1 2 2 6 2 4" xfId="12933"/>
    <cellStyle name="40% - Accent1 2 2 6 3" xfId="12934"/>
    <cellStyle name="40% - Accent1 2 2 6 3 2" xfId="12935"/>
    <cellStyle name="40% - Accent1 2 2 6 3 3" xfId="52523"/>
    <cellStyle name="40% - Accent1 2 2 6 4" xfId="12936"/>
    <cellStyle name="40% - Accent1 2 2 6 5" xfId="12937"/>
    <cellStyle name="40% - Accent1 2 2 7" xfId="12938"/>
    <cellStyle name="40% - Accent1 2 2 7 2" xfId="12939"/>
    <cellStyle name="40% - Accent1 2 2 7 2 2" xfId="12940"/>
    <cellStyle name="40% - Accent1 2 2 7 2 3" xfId="52524"/>
    <cellStyle name="40% - Accent1 2 2 7 3" xfId="12941"/>
    <cellStyle name="40% - Accent1 2 2 7 4" xfId="12942"/>
    <cellStyle name="40% - Accent1 2 2 8" xfId="12943"/>
    <cellStyle name="40% - Accent1 2 2 8 2" xfId="12944"/>
    <cellStyle name="40% - Accent1 2 2 8 2 2" xfId="12945"/>
    <cellStyle name="40% - Accent1 2 2 8 2 3" xfId="52525"/>
    <cellStyle name="40% - Accent1 2 2 8 3" xfId="12946"/>
    <cellStyle name="40% - Accent1 2 2 8 4" xfId="12947"/>
    <cellStyle name="40% - Accent1 2 2 9" xfId="12948"/>
    <cellStyle name="40% - Accent1 2 2 9 2" xfId="12949"/>
    <cellStyle name="40% - Accent1 2 2 9 3" xfId="52526"/>
    <cellStyle name="40% - Accent1 2 3" xfId="12950"/>
    <cellStyle name="40% - Accent1 2 3 10" xfId="12951"/>
    <cellStyle name="40% - Accent1 2 3 11" xfId="12952"/>
    <cellStyle name="40% - Accent1 2 3 12" xfId="60522"/>
    <cellStyle name="40% - Accent1 2 3 2" xfId="12953"/>
    <cellStyle name="40% - Accent1 2 3 2 10" xfId="12954"/>
    <cellStyle name="40% - Accent1 2 3 2 2" xfId="12955"/>
    <cellStyle name="40% - Accent1 2 3 2 2 2" xfId="12956"/>
    <cellStyle name="40% - Accent1 2 3 2 2 2 2" xfId="12957"/>
    <cellStyle name="40% - Accent1 2 3 2 2 2 2 2" xfId="12958"/>
    <cellStyle name="40% - Accent1 2 3 2 2 2 2 2 2" xfId="12959"/>
    <cellStyle name="40% - Accent1 2 3 2 2 2 2 2 2 2" xfId="12960"/>
    <cellStyle name="40% - Accent1 2 3 2 2 2 2 2 2 3" xfId="52527"/>
    <cellStyle name="40% - Accent1 2 3 2 2 2 2 2 3" xfId="12961"/>
    <cellStyle name="40% - Accent1 2 3 2 2 2 2 2 4" xfId="12962"/>
    <cellStyle name="40% - Accent1 2 3 2 2 2 2 3" xfId="12963"/>
    <cellStyle name="40% - Accent1 2 3 2 2 2 2 3 2" xfId="12964"/>
    <cellStyle name="40% - Accent1 2 3 2 2 2 2 3 2 2" xfId="12965"/>
    <cellStyle name="40% - Accent1 2 3 2 2 2 2 3 2 3" xfId="52528"/>
    <cellStyle name="40% - Accent1 2 3 2 2 2 2 3 3" xfId="12966"/>
    <cellStyle name="40% - Accent1 2 3 2 2 2 2 3 4" xfId="12967"/>
    <cellStyle name="40% - Accent1 2 3 2 2 2 2 4" xfId="12968"/>
    <cellStyle name="40% - Accent1 2 3 2 2 2 2 4 2" xfId="12969"/>
    <cellStyle name="40% - Accent1 2 3 2 2 2 2 4 3" xfId="52529"/>
    <cellStyle name="40% - Accent1 2 3 2 2 2 2 5" xfId="12970"/>
    <cellStyle name="40% - Accent1 2 3 2 2 2 2 6" xfId="12971"/>
    <cellStyle name="40% - Accent1 2 3 2 2 2 3" xfId="12972"/>
    <cellStyle name="40% - Accent1 2 3 2 2 2 3 2" xfId="12973"/>
    <cellStyle name="40% - Accent1 2 3 2 2 2 3 2 2" xfId="12974"/>
    <cellStyle name="40% - Accent1 2 3 2 2 2 3 2 3" xfId="52530"/>
    <cellStyle name="40% - Accent1 2 3 2 2 2 3 3" xfId="12975"/>
    <cellStyle name="40% - Accent1 2 3 2 2 2 3 4" xfId="12976"/>
    <cellStyle name="40% - Accent1 2 3 2 2 2 4" xfId="12977"/>
    <cellStyle name="40% - Accent1 2 3 2 2 2 4 2" xfId="12978"/>
    <cellStyle name="40% - Accent1 2 3 2 2 2 4 2 2" xfId="12979"/>
    <cellStyle name="40% - Accent1 2 3 2 2 2 4 2 3" xfId="52531"/>
    <cellStyle name="40% - Accent1 2 3 2 2 2 4 3" xfId="12980"/>
    <cellStyle name="40% - Accent1 2 3 2 2 2 4 4" xfId="12981"/>
    <cellStyle name="40% - Accent1 2 3 2 2 2 5" xfId="12982"/>
    <cellStyle name="40% - Accent1 2 3 2 2 2 5 2" xfId="12983"/>
    <cellStyle name="40% - Accent1 2 3 2 2 2 5 3" xfId="52532"/>
    <cellStyle name="40% - Accent1 2 3 2 2 2 6" xfId="12984"/>
    <cellStyle name="40% - Accent1 2 3 2 2 2 7" xfId="12985"/>
    <cellStyle name="40% - Accent1 2 3 2 2 3" xfId="12986"/>
    <cellStyle name="40% - Accent1 2 3 2 2 3 2" xfId="12987"/>
    <cellStyle name="40% - Accent1 2 3 2 2 3 2 2" xfId="12988"/>
    <cellStyle name="40% - Accent1 2 3 2 2 3 2 2 2" xfId="12989"/>
    <cellStyle name="40% - Accent1 2 3 2 2 3 2 2 3" xfId="52533"/>
    <cellStyle name="40% - Accent1 2 3 2 2 3 2 3" xfId="12990"/>
    <cellStyle name="40% - Accent1 2 3 2 2 3 2 4" xfId="12991"/>
    <cellStyle name="40% - Accent1 2 3 2 2 3 3" xfId="12992"/>
    <cellStyle name="40% - Accent1 2 3 2 2 3 3 2" xfId="12993"/>
    <cellStyle name="40% - Accent1 2 3 2 2 3 3 2 2" xfId="12994"/>
    <cellStyle name="40% - Accent1 2 3 2 2 3 3 2 3" xfId="52534"/>
    <cellStyle name="40% - Accent1 2 3 2 2 3 3 3" xfId="12995"/>
    <cellStyle name="40% - Accent1 2 3 2 2 3 3 4" xfId="12996"/>
    <cellStyle name="40% - Accent1 2 3 2 2 3 4" xfId="12997"/>
    <cellStyle name="40% - Accent1 2 3 2 2 3 4 2" xfId="12998"/>
    <cellStyle name="40% - Accent1 2 3 2 2 3 4 3" xfId="52535"/>
    <cellStyle name="40% - Accent1 2 3 2 2 3 5" xfId="12999"/>
    <cellStyle name="40% - Accent1 2 3 2 2 3 6" xfId="13000"/>
    <cellStyle name="40% - Accent1 2 3 2 2 4" xfId="13001"/>
    <cellStyle name="40% - Accent1 2 3 2 2 4 2" xfId="13002"/>
    <cellStyle name="40% - Accent1 2 3 2 2 4 2 2" xfId="13003"/>
    <cellStyle name="40% - Accent1 2 3 2 2 4 2 3" xfId="52536"/>
    <cellStyle name="40% - Accent1 2 3 2 2 4 3" xfId="13004"/>
    <cellStyle name="40% - Accent1 2 3 2 2 4 4" xfId="13005"/>
    <cellStyle name="40% - Accent1 2 3 2 2 5" xfId="13006"/>
    <cellStyle name="40% - Accent1 2 3 2 2 5 2" xfId="13007"/>
    <cellStyle name="40% - Accent1 2 3 2 2 5 2 2" xfId="13008"/>
    <cellStyle name="40% - Accent1 2 3 2 2 5 2 3" xfId="52537"/>
    <cellStyle name="40% - Accent1 2 3 2 2 5 3" xfId="13009"/>
    <cellStyle name="40% - Accent1 2 3 2 2 5 4" xfId="13010"/>
    <cellStyle name="40% - Accent1 2 3 2 2 6" xfId="13011"/>
    <cellStyle name="40% - Accent1 2 3 2 2 6 2" xfId="13012"/>
    <cellStyle name="40% - Accent1 2 3 2 2 6 3" xfId="52538"/>
    <cellStyle name="40% - Accent1 2 3 2 2 7" xfId="13013"/>
    <cellStyle name="40% - Accent1 2 3 2 2 8" xfId="13014"/>
    <cellStyle name="40% - Accent1 2 3 2 3" xfId="13015"/>
    <cellStyle name="40% - Accent1 2 3 2 3 2" xfId="13016"/>
    <cellStyle name="40% - Accent1 2 3 2 3 2 2" xfId="13017"/>
    <cellStyle name="40% - Accent1 2 3 2 3 2 2 2" xfId="13018"/>
    <cellStyle name="40% - Accent1 2 3 2 3 2 2 2 2" xfId="13019"/>
    <cellStyle name="40% - Accent1 2 3 2 3 2 2 2 3" xfId="52539"/>
    <cellStyle name="40% - Accent1 2 3 2 3 2 2 3" xfId="13020"/>
    <cellStyle name="40% - Accent1 2 3 2 3 2 2 4" xfId="13021"/>
    <cellStyle name="40% - Accent1 2 3 2 3 2 3" xfId="13022"/>
    <cellStyle name="40% - Accent1 2 3 2 3 2 3 2" xfId="13023"/>
    <cellStyle name="40% - Accent1 2 3 2 3 2 3 2 2" xfId="13024"/>
    <cellStyle name="40% - Accent1 2 3 2 3 2 3 2 3" xfId="52540"/>
    <cellStyle name="40% - Accent1 2 3 2 3 2 3 3" xfId="13025"/>
    <cellStyle name="40% - Accent1 2 3 2 3 2 3 4" xfId="13026"/>
    <cellStyle name="40% - Accent1 2 3 2 3 2 4" xfId="13027"/>
    <cellStyle name="40% - Accent1 2 3 2 3 2 4 2" xfId="13028"/>
    <cellStyle name="40% - Accent1 2 3 2 3 2 4 3" xfId="52541"/>
    <cellStyle name="40% - Accent1 2 3 2 3 2 5" xfId="13029"/>
    <cellStyle name="40% - Accent1 2 3 2 3 2 6" xfId="13030"/>
    <cellStyle name="40% - Accent1 2 3 2 3 3" xfId="13031"/>
    <cellStyle name="40% - Accent1 2 3 2 3 3 2" xfId="13032"/>
    <cellStyle name="40% - Accent1 2 3 2 3 3 2 2" xfId="13033"/>
    <cellStyle name="40% - Accent1 2 3 2 3 3 2 3" xfId="52542"/>
    <cellStyle name="40% - Accent1 2 3 2 3 3 3" xfId="13034"/>
    <cellStyle name="40% - Accent1 2 3 2 3 3 4" xfId="13035"/>
    <cellStyle name="40% - Accent1 2 3 2 3 4" xfId="13036"/>
    <cellStyle name="40% - Accent1 2 3 2 3 4 2" xfId="13037"/>
    <cellStyle name="40% - Accent1 2 3 2 3 4 2 2" xfId="13038"/>
    <cellStyle name="40% - Accent1 2 3 2 3 4 2 3" xfId="52543"/>
    <cellStyle name="40% - Accent1 2 3 2 3 4 3" xfId="13039"/>
    <cellStyle name="40% - Accent1 2 3 2 3 4 4" xfId="13040"/>
    <cellStyle name="40% - Accent1 2 3 2 3 5" xfId="13041"/>
    <cellStyle name="40% - Accent1 2 3 2 3 5 2" xfId="13042"/>
    <cellStyle name="40% - Accent1 2 3 2 3 5 3" xfId="52544"/>
    <cellStyle name="40% - Accent1 2 3 2 3 6" xfId="13043"/>
    <cellStyle name="40% - Accent1 2 3 2 3 7" xfId="13044"/>
    <cellStyle name="40% - Accent1 2 3 2 4" xfId="13045"/>
    <cellStyle name="40% - Accent1 2 3 2 4 2" xfId="13046"/>
    <cellStyle name="40% - Accent1 2 3 2 4 2 2" xfId="13047"/>
    <cellStyle name="40% - Accent1 2 3 2 4 2 2 2" xfId="13048"/>
    <cellStyle name="40% - Accent1 2 3 2 4 2 2 3" xfId="52545"/>
    <cellStyle name="40% - Accent1 2 3 2 4 2 3" xfId="13049"/>
    <cellStyle name="40% - Accent1 2 3 2 4 2 4" xfId="13050"/>
    <cellStyle name="40% - Accent1 2 3 2 4 3" xfId="13051"/>
    <cellStyle name="40% - Accent1 2 3 2 4 3 2" xfId="13052"/>
    <cellStyle name="40% - Accent1 2 3 2 4 3 2 2" xfId="13053"/>
    <cellStyle name="40% - Accent1 2 3 2 4 3 2 3" xfId="52546"/>
    <cellStyle name="40% - Accent1 2 3 2 4 3 3" xfId="13054"/>
    <cellStyle name="40% - Accent1 2 3 2 4 3 4" xfId="13055"/>
    <cellStyle name="40% - Accent1 2 3 2 4 4" xfId="13056"/>
    <cellStyle name="40% - Accent1 2 3 2 4 4 2" xfId="13057"/>
    <cellStyle name="40% - Accent1 2 3 2 4 4 3" xfId="52547"/>
    <cellStyle name="40% - Accent1 2 3 2 4 5" xfId="13058"/>
    <cellStyle name="40% - Accent1 2 3 2 4 6" xfId="13059"/>
    <cellStyle name="40% - Accent1 2 3 2 5" xfId="13060"/>
    <cellStyle name="40% - Accent1 2 3 2 5 2" xfId="13061"/>
    <cellStyle name="40% - Accent1 2 3 2 5 2 2" xfId="13062"/>
    <cellStyle name="40% - Accent1 2 3 2 5 2 2 2" xfId="13063"/>
    <cellStyle name="40% - Accent1 2 3 2 5 2 2 3" xfId="52548"/>
    <cellStyle name="40% - Accent1 2 3 2 5 2 3" xfId="13064"/>
    <cellStyle name="40% - Accent1 2 3 2 5 2 4" xfId="13065"/>
    <cellStyle name="40% - Accent1 2 3 2 5 3" xfId="13066"/>
    <cellStyle name="40% - Accent1 2 3 2 5 3 2" xfId="13067"/>
    <cellStyle name="40% - Accent1 2 3 2 5 3 3" xfId="52549"/>
    <cellStyle name="40% - Accent1 2 3 2 5 4" xfId="13068"/>
    <cellStyle name="40% - Accent1 2 3 2 5 5" xfId="13069"/>
    <cellStyle name="40% - Accent1 2 3 2 6" xfId="13070"/>
    <cellStyle name="40% - Accent1 2 3 2 6 2" xfId="13071"/>
    <cellStyle name="40% - Accent1 2 3 2 6 2 2" xfId="13072"/>
    <cellStyle name="40% - Accent1 2 3 2 6 2 3" xfId="52550"/>
    <cellStyle name="40% - Accent1 2 3 2 6 3" xfId="13073"/>
    <cellStyle name="40% - Accent1 2 3 2 6 4" xfId="13074"/>
    <cellStyle name="40% - Accent1 2 3 2 7" xfId="13075"/>
    <cellStyle name="40% - Accent1 2 3 2 7 2" xfId="13076"/>
    <cellStyle name="40% - Accent1 2 3 2 7 2 2" xfId="13077"/>
    <cellStyle name="40% - Accent1 2 3 2 7 2 3" xfId="52551"/>
    <cellStyle name="40% - Accent1 2 3 2 7 3" xfId="13078"/>
    <cellStyle name="40% - Accent1 2 3 2 7 4" xfId="13079"/>
    <cellStyle name="40% - Accent1 2 3 2 8" xfId="13080"/>
    <cellStyle name="40% - Accent1 2 3 2 8 2" xfId="13081"/>
    <cellStyle name="40% - Accent1 2 3 2 8 3" xfId="52552"/>
    <cellStyle name="40% - Accent1 2 3 2 9" xfId="13082"/>
    <cellStyle name="40% - Accent1 2 3 3" xfId="13083"/>
    <cellStyle name="40% - Accent1 2 3 3 2" xfId="13084"/>
    <cellStyle name="40% - Accent1 2 3 3 2 2" xfId="13085"/>
    <cellStyle name="40% - Accent1 2 3 3 2 2 2" xfId="13086"/>
    <cellStyle name="40% - Accent1 2 3 3 2 2 2 2" xfId="13087"/>
    <cellStyle name="40% - Accent1 2 3 3 2 2 2 2 2" xfId="13088"/>
    <cellStyle name="40% - Accent1 2 3 3 2 2 2 2 3" xfId="52553"/>
    <cellStyle name="40% - Accent1 2 3 3 2 2 2 3" xfId="13089"/>
    <cellStyle name="40% - Accent1 2 3 3 2 2 2 4" xfId="13090"/>
    <cellStyle name="40% - Accent1 2 3 3 2 2 3" xfId="13091"/>
    <cellStyle name="40% - Accent1 2 3 3 2 2 3 2" xfId="13092"/>
    <cellStyle name="40% - Accent1 2 3 3 2 2 3 2 2" xfId="13093"/>
    <cellStyle name="40% - Accent1 2 3 3 2 2 3 2 3" xfId="52554"/>
    <cellStyle name="40% - Accent1 2 3 3 2 2 3 3" xfId="13094"/>
    <cellStyle name="40% - Accent1 2 3 3 2 2 3 4" xfId="13095"/>
    <cellStyle name="40% - Accent1 2 3 3 2 2 4" xfId="13096"/>
    <cellStyle name="40% - Accent1 2 3 3 2 2 4 2" xfId="13097"/>
    <cellStyle name="40% - Accent1 2 3 3 2 2 4 3" xfId="52555"/>
    <cellStyle name="40% - Accent1 2 3 3 2 2 5" xfId="13098"/>
    <cellStyle name="40% - Accent1 2 3 3 2 2 6" xfId="13099"/>
    <cellStyle name="40% - Accent1 2 3 3 2 3" xfId="13100"/>
    <cellStyle name="40% - Accent1 2 3 3 2 3 2" xfId="13101"/>
    <cellStyle name="40% - Accent1 2 3 3 2 3 2 2" xfId="13102"/>
    <cellStyle name="40% - Accent1 2 3 3 2 3 2 3" xfId="52556"/>
    <cellStyle name="40% - Accent1 2 3 3 2 3 3" xfId="13103"/>
    <cellStyle name="40% - Accent1 2 3 3 2 3 4" xfId="13104"/>
    <cellStyle name="40% - Accent1 2 3 3 2 4" xfId="13105"/>
    <cellStyle name="40% - Accent1 2 3 3 2 4 2" xfId="13106"/>
    <cellStyle name="40% - Accent1 2 3 3 2 4 2 2" xfId="13107"/>
    <cellStyle name="40% - Accent1 2 3 3 2 4 2 3" xfId="52557"/>
    <cellStyle name="40% - Accent1 2 3 3 2 4 3" xfId="13108"/>
    <cellStyle name="40% - Accent1 2 3 3 2 4 4" xfId="13109"/>
    <cellStyle name="40% - Accent1 2 3 3 2 5" xfId="13110"/>
    <cellStyle name="40% - Accent1 2 3 3 2 5 2" xfId="13111"/>
    <cellStyle name="40% - Accent1 2 3 3 2 5 3" xfId="52558"/>
    <cellStyle name="40% - Accent1 2 3 3 2 6" xfId="13112"/>
    <cellStyle name="40% - Accent1 2 3 3 2 7" xfId="13113"/>
    <cellStyle name="40% - Accent1 2 3 3 3" xfId="13114"/>
    <cellStyle name="40% - Accent1 2 3 3 3 2" xfId="13115"/>
    <cellStyle name="40% - Accent1 2 3 3 3 2 2" xfId="13116"/>
    <cellStyle name="40% - Accent1 2 3 3 3 2 2 2" xfId="13117"/>
    <cellStyle name="40% - Accent1 2 3 3 3 2 2 3" xfId="52559"/>
    <cellStyle name="40% - Accent1 2 3 3 3 2 3" xfId="13118"/>
    <cellStyle name="40% - Accent1 2 3 3 3 2 4" xfId="13119"/>
    <cellStyle name="40% - Accent1 2 3 3 3 3" xfId="13120"/>
    <cellStyle name="40% - Accent1 2 3 3 3 3 2" xfId="13121"/>
    <cellStyle name="40% - Accent1 2 3 3 3 3 2 2" xfId="13122"/>
    <cellStyle name="40% - Accent1 2 3 3 3 3 2 3" xfId="52560"/>
    <cellStyle name="40% - Accent1 2 3 3 3 3 3" xfId="13123"/>
    <cellStyle name="40% - Accent1 2 3 3 3 3 4" xfId="13124"/>
    <cellStyle name="40% - Accent1 2 3 3 3 4" xfId="13125"/>
    <cellStyle name="40% - Accent1 2 3 3 3 4 2" xfId="13126"/>
    <cellStyle name="40% - Accent1 2 3 3 3 4 3" xfId="52561"/>
    <cellStyle name="40% - Accent1 2 3 3 3 5" xfId="13127"/>
    <cellStyle name="40% - Accent1 2 3 3 3 6" xfId="13128"/>
    <cellStyle name="40% - Accent1 2 3 3 4" xfId="13129"/>
    <cellStyle name="40% - Accent1 2 3 3 4 2" xfId="13130"/>
    <cellStyle name="40% - Accent1 2 3 3 4 2 2" xfId="13131"/>
    <cellStyle name="40% - Accent1 2 3 3 4 2 3" xfId="52562"/>
    <cellStyle name="40% - Accent1 2 3 3 4 3" xfId="13132"/>
    <cellStyle name="40% - Accent1 2 3 3 4 4" xfId="13133"/>
    <cellStyle name="40% - Accent1 2 3 3 5" xfId="13134"/>
    <cellStyle name="40% - Accent1 2 3 3 5 2" xfId="13135"/>
    <cellStyle name="40% - Accent1 2 3 3 5 2 2" xfId="13136"/>
    <cellStyle name="40% - Accent1 2 3 3 5 2 3" xfId="52563"/>
    <cellStyle name="40% - Accent1 2 3 3 5 3" xfId="13137"/>
    <cellStyle name="40% - Accent1 2 3 3 5 4" xfId="13138"/>
    <cellStyle name="40% - Accent1 2 3 3 6" xfId="13139"/>
    <cellStyle name="40% - Accent1 2 3 3 6 2" xfId="13140"/>
    <cellStyle name="40% - Accent1 2 3 3 6 3" xfId="52564"/>
    <cellStyle name="40% - Accent1 2 3 3 7" xfId="13141"/>
    <cellStyle name="40% - Accent1 2 3 3 8" xfId="13142"/>
    <cellStyle name="40% - Accent1 2 3 4" xfId="13143"/>
    <cellStyle name="40% - Accent1 2 3 4 2" xfId="13144"/>
    <cellStyle name="40% - Accent1 2 3 4 2 2" xfId="13145"/>
    <cellStyle name="40% - Accent1 2 3 4 2 2 2" xfId="13146"/>
    <cellStyle name="40% - Accent1 2 3 4 2 2 2 2" xfId="13147"/>
    <cellStyle name="40% - Accent1 2 3 4 2 2 2 3" xfId="52565"/>
    <cellStyle name="40% - Accent1 2 3 4 2 2 3" xfId="13148"/>
    <cellStyle name="40% - Accent1 2 3 4 2 2 4" xfId="13149"/>
    <cellStyle name="40% - Accent1 2 3 4 2 3" xfId="13150"/>
    <cellStyle name="40% - Accent1 2 3 4 2 3 2" xfId="13151"/>
    <cellStyle name="40% - Accent1 2 3 4 2 3 2 2" xfId="13152"/>
    <cellStyle name="40% - Accent1 2 3 4 2 3 2 3" xfId="52566"/>
    <cellStyle name="40% - Accent1 2 3 4 2 3 3" xfId="13153"/>
    <cellStyle name="40% - Accent1 2 3 4 2 3 4" xfId="13154"/>
    <cellStyle name="40% - Accent1 2 3 4 2 4" xfId="13155"/>
    <cellStyle name="40% - Accent1 2 3 4 2 4 2" xfId="13156"/>
    <cellStyle name="40% - Accent1 2 3 4 2 4 3" xfId="52567"/>
    <cellStyle name="40% - Accent1 2 3 4 2 5" xfId="13157"/>
    <cellStyle name="40% - Accent1 2 3 4 2 6" xfId="13158"/>
    <cellStyle name="40% - Accent1 2 3 4 3" xfId="13159"/>
    <cellStyle name="40% - Accent1 2 3 4 3 2" xfId="13160"/>
    <cellStyle name="40% - Accent1 2 3 4 3 2 2" xfId="13161"/>
    <cellStyle name="40% - Accent1 2 3 4 3 2 3" xfId="52568"/>
    <cellStyle name="40% - Accent1 2 3 4 3 3" xfId="13162"/>
    <cellStyle name="40% - Accent1 2 3 4 3 4" xfId="13163"/>
    <cellStyle name="40% - Accent1 2 3 4 4" xfId="13164"/>
    <cellStyle name="40% - Accent1 2 3 4 4 2" xfId="13165"/>
    <cellStyle name="40% - Accent1 2 3 4 4 2 2" xfId="13166"/>
    <cellStyle name="40% - Accent1 2 3 4 4 2 3" xfId="52569"/>
    <cellStyle name="40% - Accent1 2 3 4 4 3" xfId="13167"/>
    <cellStyle name="40% - Accent1 2 3 4 4 4" xfId="13168"/>
    <cellStyle name="40% - Accent1 2 3 4 5" xfId="13169"/>
    <cellStyle name="40% - Accent1 2 3 4 5 2" xfId="13170"/>
    <cellStyle name="40% - Accent1 2 3 4 5 3" xfId="52570"/>
    <cellStyle name="40% - Accent1 2 3 4 6" xfId="13171"/>
    <cellStyle name="40% - Accent1 2 3 4 7" xfId="13172"/>
    <cellStyle name="40% - Accent1 2 3 5" xfId="13173"/>
    <cellStyle name="40% - Accent1 2 3 5 2" xfId="13174"/>
    <cellStyle name="40% - Accent1 2 3 5 2 2" xfId="13175"/>
    <cellStyle name="40% - Accent1 2 3 5 2 2 2" xfId="13176"/>
    <cellStyle name="40% - Accent1 2 3 5 2 2 3" xfId="52571"/>
    <cellStyle name="40% - Accent1 2 3 5 2 3" xfId="13177"/>
    <cellStyle name="40% - Accent1 2 3 5 2 4" xfId="13178"/>
    <cellStyle name="40% - Accent1 2 3 5 3" xfId="13179"/>
    <cellStyle name="40% - Accent1 2 3 5 3 2" xfId="13180"/>
    <cellStyle name="40% - Accent1 2 3 5 3 2 2" xfId="13181"/>
    <cellStyle name="40% - Accent1 2 3 5 3 2 3" xfId="52572"/>
    <cellStyle name="40% - Accent1 2 3 5 3 3" xfId="13182"/>
    <cellStyle name="40% - Accent1 2 3 5 3 4" xfId="13183"/>
    <cellStyle name="40% - Accent1 2 3 5 4" xfId="13184"/>
    <cellStyle name="40% - Accent1 2 3 5 4 2" xfId="13185"/>
    <cellStyle name="40% - Accent1 2 3 5 4 3" xfId="52573"/>
    <cellStyle name="40% - Accent1 2 3 5 5" xfId="13186"/>
    <cellStyle name="40% - Accent1 2 3 5 6" xfId="13187"/>
    <cellStyle name="40% - Accent1 2 3 6" xfId="13188"/>
    <cellStyle name="40% - Accent1 2 3 6 2" xfId="13189"/>
    <cellStyle name="40% - Accent1 2 3 6 2 2" xfId="13190"/>
    <cellStyle name="40% - Accent1 2 3 6 2 2 2" xfId="13191"/>
    <cellStyle name="40% - Accent1 2 3 6 2 2 3" xfId="52574"/>
    <cellStyle name="40% - Accent1 2 3 6 2 3" xfId="13192"/>
    <cellStyle name="40% - Accent1 2 3 6 2 4" xfId="13193"/>
    <cellStyle name="40% - Accent1 2 3 6 3" xfId="13194"/>
    <cellStyle name="40% - Accent1 2 3 6 3 2" xfId="13195"/>
    <cellStyle name="40% - Accent1 2 3 6 3 3" xfId="52575"/>
    <cellStyle name="40% - Accent1 2 3 6 4" xfId="13196"/>
    <cellStyle name="40% - Accent1 2 3 6 5" xfId="13197"/>
    <cellStyle name="40% - Accent1 2 3 7" xfId="13198"/>
    <cellStyle name="40% - Accent1 2 3 7 2" xfId="13199"/>
    <cellStyle name="40% - Accent1 2 3 7 2 2" xfId="13200"/>
    <cellStyle name="40% - Accent1 2 3 7 2 3" xfId="52576"/>
    <cellStyle name="40% - Accent1 2 3 7 3" xfId="13201"/>
    <cellStyle name="40% - Accent1 2 3 7 4" xfId="13202"/>
    <cellStyle name="40% - Accent1 2 3 8" xfId="13203"/>
    <cellStyle name="40% - Accent1 2 3 8 2" xfId="13204"/>
    <cellStyle name="40% - Accent1 2 3 8 2 2" xfId="13205"/>
    <cellStyle name="40% - Accent1 2 3 8 2 3" xfId="52577"/>
    <cellStyle name="40% - Accent1 2 3 8 3" xfId="13206"/>
    <cellStyle name="40% - Accent1 2 3 8 4" xfId="13207"/>
    <cellStyle name="40% - Accent1 2 3 9" xfId="13208"/>
    <cellStyle name="40% - Accent1 2 3 9 2" xfId="13209"/>
    <cellStyle name="40% - Accent1 2 3 9 3" xfId="52578"/>
    <cellStyle name="40% - Accent1 2 4" xfId="13210"/>
    <cellStyle name="40% - Accent1 2 4 10" xfId="13211"/>
    <cellStyle name="40% - Accent1 2 4 2" xfId="13212"/>
    <cellStyle name="40% - Accent1 2 4 2 2" xfId="13213"/>
    <cellStyle name="40% - Accent1 2 4 2 2 2" xfId="13214"/>
    <cellStyle name="40% - Accent1 2 4 2 2 2 2" xfId="13215"/>
    <cellStyle name="40% - Accent1 2 4 2 2 2 2 2" xfId="13216"/>
    <cellStyle name="40% - Accent1 2 4 2 2 2 2 2 2" xfId="13217"/>
    <cellStyle name="40% - Accent1 2 4 2 2 2 2 2 3" xfId="52579"/>
    <cellStyle name="40% - Accent1 2 4 2 2 2 2 3" xfId="13218"/>
    <cellStyle name="40% - Accent1 2 4 2 2 2 2 4" xfId="13219"/>
    <cellStyle name="40% - Accent1 2 4 2 2 2 3" xfId="13220"/>
    <cellStyle name="40% - Accent1 2 4 2 2 2 3 2" xfId="13221"/>
    <cellStyle name="40% - Accent1 2 4 2 2 2 3 2 2" xfId="13222"/>
    <cellStyle name="40% - Accent1 2 4 2 2 2 3 2 3" xfId="52580"/>
    <cellStyle name="40% - Accent1 2 4 2 2 2 3 3" xfId="13223"/>
    <cellStyle name="40% - Accent1 2 4 2 2 2 3 4" xfId="13224"/>
    <cellStyle name="40% - Accent1 2 4 2 2 2 4" xfId="13225"/>
    <cellStyle name="40% - Accent1 2 4 2 2 2 4 2" xfId="13226"/>
    <cellStyle name="40% - Accent1 2 4 2 2 2 4 3" xfId="52581"/>
    <cellStyle name="40% - Accent1 2 4 2 2 2 5" xfId="13227"/>
    <cellStyle name="40% - Accent1 2 4 2 2 2 6" xfId="13228"/>
    <cellStyle name="40% - Accent1 2 4 2 2 3" xfId="13229"/>
    <cellStyle name="40% - Accent1 2 4 2 2 3 2" xfId="13230"/>
    <cellStyle name="40% - Accent1 2 4 2 2 3 2 2" xfId="13231"/>
    <cellStyle name="40% - Accent1 2 4 2 2 3 2 3" xfId="52582"/>
    <cellStyle name="40% - Accent1 2 4 2 2 3 3" xfId="13232"/>
    <cellStyle name="40% - Accent1 2 4 2 2 3 4" xfId="13233"/>
    <cellStyle name="40% - Accent1 2 4 2 2 4" xfId="13234"/>
    <cellStyle name="40% - Accent1 2 4 2 2 4 2" xfId="13235"/>
    <cellStyle name="40% - Accent1 2 4 2 2 4 2 2" xfId="13236"/>
    <cellStyle name="40% - Accent1 2 4 2 2 4 2 3" xfId="52583"/>
    <cellStyle name="40% - Accent1 2 4 2 2 4 3" xfId="13237"/>
    <cellStyle name="40% - Accent1 2 4 2 2 4 4" xfId="13238"/>
    <cellStyle name="40% - Accent1 2 4 2 2 5" xfId="13239"/>
    <cellStyle name="40% - Accent1 2 4 2 2 5 2" xfId="13240"/>
    <cellStyle name="40% - Accent1 2 4 2 2 5 3" xfId="52584"/>
    <cellStyle name="40% - Accent1 2 4 2 2 6" xfId="13241"/>
    <cellStyle name="40% - Accent1 2 4 2 2 7" xfId="13242"/>
    <cellStyle name="40% - Accent1 2 4 2 3" xfId="13243"/>
    <cellStyle name="40% - Accent1 2 4 2 3 2" xfId="13244"/>
    <cellStyle name="40% - Accent1 2 4 2 3 2 2" xfId="13245"/>
    <cellStyle name="40% - Accent1 2 4 2 3 2 2 2" xfId="13246"/>
    <cellStyle name="40% - Accent1 2 4 2 3 2 2 3" xfId="52585"/>
    <cellStyle name="40% - Accent1 2 4 2 3 2 3" xfId="13247"/>
    <cellStyle name="40% - Accent1 2 4 2 3 2 4" xfId="13248"/>
    <cellStyle name="40% - Accent1 2 4 2 3 3" xfId="13249"/>
    <cellStyle name="40% - Accent1 2 4 2 3 3 2" xfId="13250"/>
    <cellStyle name="40% - Accent1 2 4 2 3 3 2 2" xfId="13251"/>
    <cellStyle name="40% - Accent1 2 4 2 3 3 2 3" xfId="52586"/>
    <cellStyle name="40% - Accent1 2 4 2 3 3 3" xfId="13252"/>
    <cellStyle name="40% - Accent1 2 4 2 3 3 4" xfId="13253"/>
    <cellStyle name="40% - Accent1 2 4 2 3 4" xfId="13254"/>
    <cellStyle name="40% - Accent1 2 4 2 3 4 2" xfId="13255"/>
    <cellStyle name="40% - Accent1 2 4 2 3 4 3" xfId="52587"/>
    <cellStyle name="40% - Accent1 2 4 2 3 5" xfId="13256"/>
    <cellStyle name="40% - Accent1 2 4 2 3 6" xfId="13257"/>
    <cellStyle name="40% - Accent1 2 4 2 4" xfId="13258"/>
    <cellStyle name="40% - Accent1 2 4 2 4 2" xfId="13259"/>
    <cellStyle name="40% - Accent1 2 4 2 4 2 2" xfId="13260"/>
    <cellStyle name="40% - Accent1 2 4 2 4 2 3" xfId="52588"/>
    <cellStyle name="40% - Accent1 2 4 2 4 3" xfId="13261"/>
    <cellStyle name="40% - Accent1 2 4 2 4 4" xfId="13262"/>
    <cellStyle name="40% - Accent1 2 4 2 5" xfId="13263"/>
    <cellStyle name="40% - Accent1 2 4 2 5 2" xfId="13264"/>
    <cellStyle name="40% - Accent1 2 4 2 5 2 2" xfId="13265"/>
    <cellStyle name="40% - Accent1 2 4 2 5 2 3" xfId="52589"/>
    <cellStyle name="40% - Accent1 2 4 2 5 3" xfId="13266"/>
    <cellStyle name="40% - Accent1 2 4 2 5 4" xfId="13267"/>
    <cellStyle name="40% - Accent1 2 4 2 6" xfId="13268"/>
    <cellStyle name="40% - Accent1 2 4 2 6 2" xfId="13269"/>
    <cellStyle name="40% - Accent1 2 4 2 6 3" xfId="52590"/>
    <cellStyle name="40% - Accent1 2 4 2 7" xfId="13270"/>
    <cellStyle name="40% - Accent1 2 4 2 8" xfId="13271"/>
    <cellStyle name="40% - Accent1 2 4 3" xfId="13272"/>
    <cellStyle name="40% - Accent1 2 4 3 2" xfId="13273"/>
    <cellStyle name="40% - Accent1 2 4 3 2 2" xfId="13274"/>
    <cellStyle name="40% - Accent1 2 4 3 2 2 2" xfId="13275"/>
    <cellStyle name="40% - Accent1 2 4 3 2 2 2 2" xfId="13276"/>
    <cellStyle name="40% - Accent1 2 4 3 2 2 2 3" xfId="52591"/>
    <cellStyle name="40% - Accent1 2 4 3 2 2 3" xfId="13277"/>
    <cellStyle name="40% - Accent1 2 4 3 2 2 4" xfId="13278"/>
    <cellStyle name="40% - Accent1 2 4 3 2 3" xfId="13279"/>
    <cellStyle name="40% - Accent1 2 4 3 2 3 2" xfId="13280"/>
    <cellStyle name="40% - Accent1 2 4 3 2 3 2 2" xfId="13281"/>
    <cellStyle name="40% - Accent1 2 4 3 2 3 2 3" xfId="52592"/>
    <cellStyle name="40% - Accent1 2 4 3 2 3 3" xfId="13282"/>
    <cellStyle name="40% - Accent1 2 4 3 2 3 4" xfId="13283"/>
    <cellStyle name="40% - Accent1 2 4 3 2 4" xfId="13284"/>
    <cellStyle name="40% - Accent1 2 4 3 2 4 2" xfId="13285"/>
    <cellStyle name="40% - Accent1 2 4 3 2 4 3" xfId="52593"/>
    <cellStyle name="40% - Accent1 2 4 3 2 5" xfId="13286"/>
    <cellStyle name="40% - Accent1 2 4 3 2 6" xfId="13287"/>
    <cellStyle name="40% - Accent1 2 4 3 3" xfId="13288"/>
    <cellStyle name="40% - Accent1 2 4 3 3 2" xfId="13289"/>
    <cellStyle name="40% - Accent1 2 4 3 3 2 2" xfId="13290"/>
    <cellStyle name="40% - Accent1 2 4 3 3 2 3" xfId="52594"/>
    <cellStyle name="40% - Accent1 2 4 3 3 3" xfId="13291"/>
    <cellStyle name="40% - Accent1 2 4 3 3 4" xfId="13292"/>
    <cellStyle name="40% - Accent1 2 4 3 4" xfId="13293"/>
    <cellStyle name="40% - Accent1 2 4 3 4 2" xfId="13294"/>
    <cellStyle name="40% - Accent1 2 4 3 4 2 2" xfId="13295"/>
    <cellStyle name="40% - Accent1 2 4 3 4 2 3" xfId="52595"/>
    <cellStyle name="40% - Accent1 2 4 3 4 3" xfId="13296"/>
    <cellStyle name="40% - Accent1 2 4 3 4 4" xfId="13297"/>
    <cellStyle name="40% - Accent1 2 4 3 5" xfId="13298"/>
    <cellStyle name="40% - Accent1 2 4 3 5 2" xfId="13299"/>
    <cellStyle name="40% - Accent1 2 4 3 5 3" xfId="52596"/>
    <cellStyle name="40% - Accent1 2 4 3 6" xfId="13300"/>
    <cellStyle name="40% - Accent1 2 4 3 7" xfId="13301"/>
    <cellStyle name="40% - Accent1 2 4 4" xfId="13302"/>
    <cellStyle name="40% - Accent1 2 4 4 2" xfId="13303"/>
    <cellStyle name="40% - Accent1 2 4 4 2 2" xfId="13304"/>
    <cellStyle name="40% - Accent1 2 4 4 2 2 2" xfId="13305"/>
    <cellStyle name="40% - Accent1 2 4 4 2 2 3" xfId="52597"/>
    <cellStyle name="40% - Accent1 2 4 4 2 3" xfId="13306"/>
    <cellStyle name="40% - Accent1 2 4 4 2 4" xfId="13307"/>
    <cellStyle name="40% - Accent1 2 4 4 3" xfId="13308"/>
    <cellStyle name="40% - Accent1 2 4 4 3 2" xfId="13309"/>
    <cellStyle name="40% - Accent1 2 4 4 3 2 2" xfId="13310"/>
    <cellStyle name="40% - Accent1 2 4 4 3 2 3" xfId="52598"/>
    <cellStyle name="40% - Accent1 2 4 4 3 3" xfId="13311"/>
    <cellStyle name="40% - Accent1 2 4 4 3 4" xfId="13312"/>
    <cellStyle name="40% - Accent1 2 4 4 4" xfId="13313"/>
    <cellStyle name="40% - Accent1 2 4 4 4 2" xfId="13314"/>
    <cellStyle name="40% - Accent1 2 4 4 4 3" xfId="52599"/>
    <cellStyle name="40% - Accent1 2 4 4 5" xfId="13315"/>
    <cellStyle name="40% - Accent1 2 4 4 6" xfId="13316"/>
    <cellStyle name="40% - Accent1 2 4 5" xfId="13317"/>
    <cellStyle name="40% - Accent1 2 4 5 2" xfId="13318"/>
    <cellStyle name="40% - Accent1 2 4 5 2 2" xfId="13319"/>
    <cellStyle name="40% - Accent1 2 4 5 2 2 2" xfId="13320"/>
    <cellStyle name="40% - Accent1 2 4 5 2 2 3" xfId="52600"/>
    <cellStyle name="40% - Accent1 2 4 5 2 3" xfId="13321"/>
    <cellStyle name="40% - Accent1 2 4 5 2 4" xfId="13322"/>
    <cellStyle name="40% - Accent1 2 4 5 3" xfId="13323"/>
    <cellStyle name="40% - Accent1 2 4 5 3 2" xfId="13324"/>
    <cellStyle name="40% - Accent1 2 4 5 3 3" xfId="52601"/>
    <cellStyle name="40% - Accent1 2 4 5 4" xfId="13325"/>
    <cellStyle name="40% - Accent1 2 4 5 5" xfId="13326"/>
    <cellStyle name="40% - Accent1 2 4 6" xfId="13327"/>
    <cellStyle name="40% - Accent1 2 4 6 2" xfId="13328"/>
    <cellStyle name="40% - Accent1 2 4 6 2 2" xfId="13329"/>
    <cellStyle name="40% - Accent1 2 4 6 2 3" xfId="52602"/>
    <cellStyle name="40% - Accent1 2 4 6 3" xfId="13330"/>
    <cellStyle name="40% - Accent1 2 4 6 4" xfId="13331"/>
    <cellStyle name="40% - Accent1 2 4 7" xfId="13332"/>
    <cellStyle name="40% - Accent1 2 4 7 2" xfId="13333"/>
    <cellStyle name="40% - Accent1 2 4 7 2 2" xfId="13334"/>
    <cellStyle name="40% - Accent1 2 4 7 2 3" xfId="52603"/>
    <cellStyle name="40% - Accent1 2 4 7 3" xfId="13335"/>
    <cellStyle name="40% - Accent1 2 4 7 4" xfId="13336"/>
    <cellStyle name="40% - Accent1 2 4 8" xfId="13337"/>
    <cellStyle name="40% - Accent1 2 4 8 2" xfId="13338"/>
    <cellStyle name="40% - Accent1 2 4 8 3" xfId="52604"/>
    <cellStyle name="40% - Accent1 2 4 9" xfId="13339"/>
    <cellStyle name="40% - Accent1 2 5" xfId="13340"/>
    <cellStyle name="40% - Accent1 2 5 10" xfId="13341"/>
    <cellStyle name="40% - Accent1 2 5 2" xfId="13342"/>
    <cellStyle name="40% - Accent1 2 5 2 2" xfId="13343"/>
    <cellStyle name="40% - Accent1 2 5 2 2 2" xfId="13344"/>
    <cellStyle name="40% - Accent1 2 5 2 2 2 2" xfId="13345"/>
    <cellStyle name="40% - Accent1 2 5 2 2 2 2 2" xfId="13346"/>
    <cellStyle name="40% - Accent1 2 5 2 2 2 2 2 2" xfId="13347"/>
    <cellStyle name="40% - Accent1 2 5 2 2 2 2 2 3" xfId="52605"/>
    <cellStyle name="40% - Accent1 2 5 2 2 2 2 3" xfId="13348"/>
    <cellStyle name="40% - Accent1 2 5 2 2 2 2 4" xfId="13349"/>
    <cellStyle name="40% - Accent1 2 5 2 2 2 3" xfId="13350"/>
    <cellStyle name="40% - Accent1 2 5 2 2 2 3 2" xfId="13351"/>
    <cellStyle name="40% - Accent1 2 5 2 2 2 3 2 2" xfId="13352"/>
    <cellStyle name="40% - Accent1 2 5 2 2 2 3 2 3" xfId="52606"/>
    <cellStyle name="40% - Accent1 2 5 2 2 2 3 3" xfId="13353"/>
    <cellStyle name="40% - Accent1 2 5 2 2 2 3 4" xfId="13354"/>
    <cellStyle name="40% - Accent1 2 5 2 2 2 4" xfId="13355"/>
    <cellStyle name="40% - Accent1 2 5 2 2 2 4 2" xfId="13356"/>
    <cellStyle name="40% - Accent1 2 5 2 2 2 4 3" xfId="52607"/>
    <cellStyle name="40% - Accent1 2 5 2 2 2 5" xfId="13357"/>
    <cellStyle name="40% - Accent1 2 5 2 2 2 6" xfId="13358"/>
    <cellStyle name="40% - Accent1 2 5 2 2 3" xfId="13359"/>
    <cellStyle name="40% - Accent1 2 5 2 2 3 2" xfId="13360"/>
    <cellStyle name="40% - Accent1 2 5 2 2 3 2 2" xfId="13361"/>
    <cellStyle name="40% - Accent1 2 5 2 2 3 2 3" xfId="52608"/>
    <cellStyle name="40% - Accent1 2 5 2 2 3 3" xfId="13362"/>
    <cellStyle name="40% - Accent1 2 5 2 2 3 4" xfId="13363"/>
    <cellStyle name="40% - Accent1 2 5 2 2 4" xfId="13364"/>
    <cellStyle name="40% - Accent1 2 5 2 2 4 2" xfId="13365"/>
    <cellStyle name="40% - Accent1 2 5 2 2 4 2 2" xfId="13366"/>
    <cellStyle name="40% - Accent1 2 5 2 2 4 2 3" xfId="52609"/>
    <cellStyle name="40% - Accent1 2 5 2 2 4 3" xfId="13367"/>
    <cellStyle name="40% - Accent1 2 5 2 2 4 4" xfId="13368"/>
    <cellStyle name="40% - Accent1 2 5 2 2 5" xfId="13369"/>
    <cellStyle name="40% - Accent1 2 5 2 2 5 2" xfId="13370"/>
    <cellStyle name="40% - Accent1 2 5 2 2 5 3" xfId="52610"/>
    <cellStyle name="40% - Accent1 2 5 2 2 6" xfId="13371"/>
    <cellStyle name="40% - Accent1 2 5 2 2 7" xfId="13372"/>
    <cellStyle name="40% - Accent1 2 5 2 3" xfId="13373"/>
    <cellStyle name="40% - Accent1 2 5 2 3 2" xfId="13374"/>
    <cellStyle name="40% - Accent1 2 5 2 3 2 2" xfId="13375"/>
    <cellStyle name="40% - Accent1 2 5 2 3 2 2 2" xfId="13376"/>
    <cellStyle name="40% - Accent1 2 5 2 3 2 2 3" xfId="52611"/>
    <cellStyle name="40% - Accent1 2 5 2 3 2 3" xfId="13377"/>
    <cellStyle name="40% - Accent1 2 5 2 3 2 4" xfId="13378"/>
    <cellStyle name="40% - Accent1 2 5 2 3 3" xfId="13379"/>
    <cellStyle name="40% - Accent1 2 5 2 3 3 2" xfId="13380"/>
    <cellStyle name="40% - Accent1 2 5 2 3 3 2 2" xfId="13381"/>
    <cellStyle name="40% - Accent1 2 5 2 3 3 2 3" xfId="52612"/>
    <cellStyle name="40% - Accent1 2 5 2 3 3 3" xfId="13382"/>
    <cellStyle name="40% - Accent1 2 5 2 3 3 4" xfId="13383"/>
    <cellStyle name="40% - Accent1 2 5 2 3 4" xfId="13384"/>
    <cellStyle name="40% - Accent1 2 5 2 3 4 2" xfId="13385"/>
    <cellStyle name="40% - Accent1 2 5 2 3 4 3" xfId="52613"/>
    <cellStyle name="40% - Accent1 2 5 2 3 5" xfId="13386"/>
    <cellStyle name="40% - Accent1 2 5 2 3 6" xfId="13387"/>
    <cellStyle name="40% - Accent1 2 5 2 4" xfId="13388"/>
    <cellStyle name="40% - Accent1 2 5 2 4 2" xfId="13389"/>
    <cellStyle name="40% - Accent1 2 5 2 4 2 2" xfId="13390"/>
    <cellStyle name="40% - Accent1 2 5 2 4 2 3" xfId="52614"/>
    <cellStyle name="40% - Accent1 2 5 2 4 3" xfId="13391"/>
    <cellStyle name="40% - Accent1 2 5 2 4 4" xfId="13392"/>
    <cellStyle name="40% - Accent1 2 5 2 5" xfId="13393"/>
    <cellStyle name="40% - Accent1 2 5 2 5 2" xfId="13394"/>
    <cellStyle name="40% - Accent1 2 5 2 5 2 2" xfId="13395"/>
    <cellStyle name="40% - Accent1 2 5 2 5 2 3" xfId="52615"/>
    <cellStyle name="40% - Accent1 2 5 2 5 3" xfId="13396"/>
    <cellStyle name="40% - Accent1 2 5 2 5 4" xfId="13397"/>
    <cellStyle name="40% - Accent1 2 5 2 6" xfId="13398"/>
    <cellStyle name="40% - Accent1 2 5 2 6 2" xfId="13399"/>
    <cellStyle name="40% - Accent1 2 5 2 6 3" xfId="52616"/>
    <cellStyle name="40% - Accent1 2 5 2 7" xfId="13400"/>
    <cellStyle name="40% - Accent1 2 5 2 8" xfId="13401"/>
    <cellStyle name="40% - Accent1 2 5 3" xfId="13402"/>
    <cellStyle name="40% - Accent1 2 5 3 2" xfId="13403"/>
    <cellStyle name="40% - Accent1 2 5 3 2 2" xfId="13404"/>
    <cellStyle name="40% - Accent1 2 5 3 2 2 2" xfId="13405"/>
    <cellStyle name="40% - Accent1 2 5 3 2 2 2 2" xfId="13406"/>
    <cellStyle name="40% - Accent1 2 5 3 2 2 2 3" xfId="52617"/>
    <cellStyle name="40% - Accent1 2 5 3 2 2 3" xfId="13407"/>
    <cellStyle name="40% - Accent1 2 5 3 2 2 4" xfId="13408"/>
    <cellStyle name="40% - Accent1 2 5 3 2 3" xfId="13409"/>
    <cellStyle name="40% - Accent1 2 5 3 2 3 2" xfId="13410"/>
    <cellStyle name="40% - Accent1 2 5 3 2 3 2 2" xfId="13411"/>
    <cellStyle name="40% - Accent1 2 5 3 2 3 2 3" xfId="52618"/>
    <cellStyle name="40% - Accent1 2 5 3 2 3 3" xfId="13412"/>
    <cellStyle name="40% - Accent1 2 5 3 2 3 4" xfId="13413"/>
    <cellStyle name="40% - Accent1 2 5 3 2 4" xfId="13414"/>
    <cellStyle name="40% - Accent1 2 5 3 2 4 2" xfId="13415"/>
    <cellStyle name="40% - Accent1 2 5 3 2 4 3" xfId="52619"/>
    <cellStyle name="40% - Accent1 2 5 3 2 5" xfId="13416"/>
    <cellStyle name="40% - Accent1 2 5 3 2 6" xfId="13417"/>
    <cellStyle name="40% - Accent1 2 5 3 3" xfId="13418"/>
    <cellStyle name="40% - Accent1 2 5 3 3 2" xfId="13419"/>
    <cellStyle name="40% - Accent1 2 5 3 3 2 2" xfId="13420"/>
    <cellStyle name="40% - Accent1 2 5 3 3 2 3" xfId="52620"/>
    <cellStyle name="40% - Accent1 2 5 3 3 3" xfId="13421"/>
    <cellStyle name="40% - Accent1 2 5 3 3 4" xfId="13422"/>
    <cellStyle name="40% - Accent1 2 5 3 4" xfId="13423"/>
    <cellStyle name="40% - Accent1 2 5 3 4 2" xfId="13424"/>
    <cellStyle name="40% - Accent1 2 5 3 4 2 2" xfId="13425"/>
    <cellStyle name="40% - Accent1 2 5 3 4 2 3" xfId="52621"/>
    <cellStyle name="40% - Accent1 2 5 3 4 3" xfId="13426"/>
    <cellStyle name="40% - Accent1 2 5 3 4 4" xfId="13427"/>
    <cellStyle name="40% - Accent1 2 5 3 5" xfId="13428"/>
    <cellStyle name="40% - Accent1 2 5 3 5 2" xfId="13429"/>
    <cellStyle name="40% - Accent1 2 5 3 5 3" xfId="52622"/>
    <cellStyle name="40% - Accent1 2 5 3 6" xfId="13430"/>
    <cellStyle name="40% - Accent1 2 5 3 7" xfId="13431"/>
    <cellStyle name="40% - Accent1 2 5 4" xfId="13432"/>
    <cellStyle name="40% - Accent1 2 5 4 2" xfId="13433"/>
    <cellStyle name="40% - Accent1 2 5 4 2 2" xfId="13434"/>
    <cellStyle name="40% - Accent1 2 5 4 2 2 2" xfId="13435"/>
    <cellStyle name="40% - Accent1 2 5 4 2 2 3" xfId="52623"/>
    <cellStyle name="40% - Accent1 2 5 4 2 3" xfId="13436"/>
    <cellStyle name="40% - Accent1 2 5 4 2 4" xfId="13437"/>
    <cellStyle name="40% - Accent1 2 5 4 3" xfId="13438"/>
    <cellStyle name="40% - Accent1 2 5 4 3 2" xfId="13439"/>
    <cellStyle name="40% - Accent1 2 5 4 3 2 2" xfId="13440"/>
    <cellStyle name="40% - Accent1 2 5 4 3 2 3" xfId="52624"/>
    <cellStyle name="40% - Accent1 2 5 4 3 3" xfId="13441"/>
    <cellStyle name="40% - Accent1 2 5 4 3 4" xfId="13442"/>
    <cellStyle name="40% - Accent1 2 5 4 4" xfId="13443"/>
    <cellStyle name="40% - Accent1 2 5 4 4 2" xfId="13444"/>
    <cellStyle name="40% - Accent1 2 5 4 4 3" xfId="52625"/>
    <cellStyle name="40% - Accent1 2 5 4 5" xfId="13445"/>
    <cellStyle name="40% - Accent1 2 5 4 6" xfId="13446"/>
    <cellStyle name="40% - Accent1 2 5 5" xfId="13447"/>
    <cellStyle name="40% - Accent1 2 5 5 2" xfId="13448"/>
    <cellStyle name="40% - Accent1 2 5 5 2 2" xfId="13449"/>
    <cellStyle name="40% - Accent1 2 5 5 2 2 2" xfId="13450"/>
    <cellStyle name="40% - Accent1 2 5 5 2 2 3" xfId="52626"/>
    <cellStyle name="40% - Accent1 2 5 5 2 3" xfId="13451"/>
    <cellStyle name="40% - Accent1 2 5 5 2 4" xfId="13452"/>
    <cellStyle name="40% - Accent1 2 5 5 3" xfId="13453"/>
    <cellStyle name="40% - Accent1 2 5 5 3 2" xfId="13454"/>
    <cellStyle name="40% - Accent1 2 5 5 3 3" xfId="52627"/>
    <cellStyle name="40% - Accent1 2 5 5 4" xfId="13455"/>
    <cellStyle name="40% - Accent1 2 5 5 5" xfId="13456"/>
    <cellStyle name="40% - Accent1 2 5 6" xfId="13457"/>
    <cellStyle name="40% - Accent1 2 5 6 2" xfId="13458"/>
    <cellStyle name="40% - Accent1 2 5 6 2 2" xfId="13459"/>
    <cellStyle name="40% - Accent1 2 5 6 2 3" xfId="52628"/>
    <cellStyle name="40% - Accent1 2 5 6 3" xfId="13460"/>
    <cellStyle name="40% - Accent1 2 5 6 4" xfId="13461"/>
    <cellStyle name="40% - Accent1 2 5 7" xfId="13462"/>
    <cellStyle name="40% - Accent1 2 5 7 2" xfId="13463"/>
    <cellStyle name="40% - Accent1 2 5 7 2 2" xfId="13464"/>
    <cellStyle name="40% - Accent1 2 5 7 2 3" xfId="52629"/>
    <cellStyle name="40% - Accent1 2 5 7 3" xfId="13465"/>
    <cellStyle name="40% - Accent1 2 5 7 4" xfId="13466"/>
    <cellStyle name="40% - Accent1 2 5 8" xfId="13467"/>
    <cellStyle name="40% - Accent1 2 5 8 2" xfId="13468"/>
    <cellStyle name="40% - Accent1 2 5 8 3" xfId="52630"/>
    <cellStyle name="40% - Accent1 2 5 9" xfId="13469"/>
    <cellStyle name="40% - Accent1 2 6" xfId="13470"/>
    <cellStyle name="40% - Accent1 2 6 10" xfId="13471"/>
    <cellStyle name="40% - Accent1 2 6 2" xfId="13472"/>
    <cellStyle name="40% - Accent1 2 6 2 2" xfId="13473"/>
    <cellStyle name="40% - Accent1 2 6 2 2 2" xfId="13474"/>
    <cellStyle name="40% - Accent1 2 6 2 2 2 2" xfId="13475"/>
    <cellStyle name="40% - Accent1 2 6 2 2 2 2 2" xfId="13476"/>
    <cellStyle name="40% - Accent1 2 6 2 2 2 2 2 2" xfId="13477"/>
    <cellStyle name="40% - Accent1 2 6 2 2 2 2 2 3" xfId="52631"/>
    <cellStyle name="40% - Accent1 2 6 2 2 2 2 3" xfId="13478"/>
    <cellStyle name="40% - Accent1 2 6 2 2 2 2 4" xfId="13479"/>
    <cellStyle name="40% - Accent1 2 6 2 2 2 3" xfId="13480"/>
    <cellStyle name="40% - Accent1 2 6 2 2 2 3 2" xfId="13481"/>
    <cellStyle name="40% - Accent1 2 6 2 2 2 3 2 2" xfId="13482"/>
    <cellStyle name="40% - Accent1 2 6 2 2 2 3 2 3" xfId="52632"/>
    <cellStyle name="40% - Accent1 2 6 2 2 2 3 3" xfId="13483"/>
    <cellStyle name="40% - Accent1 2 6 2 2 2 3 4" xfId="13484"/>
    <cellStyle name="40% - Accent1 2 6 2 2 2 4" xfId="13485"/>
    <cellStyle name="40% - Accent1 2 6 2 2 2 4 2" xfId="13486"/>
    <cellStyle name="40% - Accent1 2 6 2 2 2 4 3" xfId="52633"/>
    <cellStyle name="40% - Accent1 2 6 2 2 2 5" xfId="13487"/>
    <cellStyle name="40% - Accent1 2 6 2 2 2 6" xfId="13488"/>
    <cellStyle name="40% - Accent1 2 6 2 2 3" xfId="13489"/>
    <cellStyle name="40% - Accent1 2 6 2 2 3 2" xfId="13490"/>
    <cellStyle name="40% - Accent1 2 6 2 2 3 2 2" xfId="13491"/>
    <cellStyle name="40% - Accent1 2 6 2 2 3 2 3" xfId="52634"/>
    <cellStyle name="40% - Accent1 2 6 2 2 3 3" xfId="13492"/>
    <cellStyle name="40% - Accent1 2 6 2 2 3 4" xfId="13493"/>
    <cellStyle name="40% - Accent1 2 6 2 2 4" xfId="13494"/>
    <cellStyle name="40% - Accent1 2 6 2 2 4 2" xfId="13495"/>
    <cellStyle name="40% - Accent1 2 6 2 2 4 2 2" xfId="13496"/>
    <cellStyle name="40% - Accent1 2 6 2 2 4 2 3" xfId="52635"/>
    <cellStyle name="40% - Accent1 2 6 2 2 4 3" xfId="13497"/>
    <cellStyle name="40% - Accent1 2 6 2 2 4 4" xfId="13498"/>
    <cellStyle name="40% - Accent1 2 6 2 2 5" xfId="13499"/>
    <cellStyle name="40% - Accent1 2 6 2 2 5 2" xfId="13500"/>
    <cellStyle name="40% - Accent1 2 6 2 2 5 3" xfId="52636"/>
    <cellStyle name="40% - Accent1 2 6 2 2 6" xfId="13501"/>
    <cellStyle name="40% - Accent1 2 6 2 2 7" xfId="13502"/>
    <cellStyle name="40% - Accent1 2 6 2 3" xfId="13503"/>
    <cellStyle name="40% - Accent1 2 6 2 3 2" xfId="13504"/>
    <cellStyle name="40% - Accent1 2 6 2 3 2 2" xfId="13505"/>
    <cellStyle name="40% - Accent1 2 6 2 3 2 2 2" xfId="13506"/>
    <cellStyle name="40% - Accent1 2 6 2 3 2 2 3" xfId="52637"/>
    <cellStyle name="40% - Accent1 2 6 2 3 2 3" xfId="13507"/>
    <cellStyle name="40% - Accent1 2 6 2 3 2 4" xfId="13508"/>
    <cellStyle name="40% - Accent1 2 6 2 3 3" xfId="13509"/>
    <cellStyle name="40% - Accent1 2 6 2 3 3 2" xfId="13510"/>
    <cellStyle name="40% - Accent1 2 6 2 3 3 2 2" xfId="13511"/>
    <cellStyle name="40% - Accent1 2 6 2 3 3 2 3" xfId="52638"/>
    <cellStyle name="40% - Accent1 2 6 2 3 3 3" xfId="13512"/>
    <cellStyle name="40% - Accent1 2 6 2 3 3 4" xfId="13513"/>
    <cellStyle name="40% - Accent1 2 6 2 3 4" xfId="13514"/>
    <cellStyle name="40% - Accent1 2 6 2 3 4 2" xfId="13515"/>
    <cellStyle name="40% - Accent1 2 6 2 3 4 3" xfId="52639"/>
    <cellStyle name="40% - Accent1 2 6 2 3 5" xfId="13516"/>
    <cellStyle name="40% - Accent1 2 6 2 3 6" xfId="13517"/>
    <cellStyle name="40% - Accent1 2 6 2 4" xfId="13518"/>
    <cellStyle name="40% - Accent1 2 6 2 4 2" xfId="13519"/>
    <cellStyle name="40% - Accent1 2 6 2 4 2 2" xfId="13520"/>
    <cellStyle name="40% - Accent1 2 6 2 4 2 3" xfId="52640"/>
    <cellStyle name="40% - Accent1 2 6 2 4 3" xfId="13521"/>
    <cellStyle name="40% - Accent1 2 6 2 4 4" xfId="13522"/>
    <cellStyle name="40% - Accent1 2 6 2 5" xfId="13523"/>
    <cellStyle name="40% - Accent1 2 6 2 5 2" xfId="13524"/>
    <cellStyle name="40% - Accent1 2 6 2 5 2 2" xfId="13525"/>
    <cellStyle name="40% - Accent1 2 6 2 5 2 3" xfId="52641"/>
    <cellStyle name="40% - Accent1 2 6 2 5 3" xfId="13526"/>
    <cellStyle name="40% - Accent1 2 6 2 5 4" xfId="13527"/>
    <cellStyle name="40% - Accent1 2 6 2 6" xfId="13528"/>
    <cellStyle name="40% - Accent1 2 6 2 6 2" xfId="13529"/>
    <cellStyle name="40% - Accent1 2 6 2 6 3" xfId="52642"/>
    <cellStyle name="40% - Accent1 2 6 2 7" xfId="13530"/>
    <cellStyle name="40% - Accent1 2 6 2 8" xfId="13531"/>
    <cellStyle name="40% - Accent1 2 6 3" xfId="13532"/>
    <cellStyle name="40% - Accent1 2 6 3 2" xfId="13533"/>
    <cellStyle name="40% - Accent1 2 6 3 2 2" xfId="13534"/>
    <cellStyle name="40% - Accent1 2 6 3 2 2 2" xfId="13535"/>
    <cellStyle name="40% - Accent1 2 6 3 2 2 2 2" xfId="13536"/>
    <cellStyle name="40% - Accent1 2 6 3 2 2 2 3" xfId="52643"/>
    <cellStyle name="40% - Accent1 2 6 3 2 2 3" xfId="13537"/>
    <cellStyle name="40% - Accent1 2 6 3 2 2 4" xfId="13538"/>
    <cellStyle name="40% - Accent1 2 6 3 2 3" xfId="13539"/>
    <cellStyle name="40% - Accent1 2 6 3 2 3 2" xfId="13540"/>
    <cellStyle name="40% - Accent1 2 6 3 2 3 2 2" xfId="13541"/>
    <cellStyle name="40% - Accent1 2 6 3 2 3 2 3" xfId="52644"/>
    <cellStyle name="40% - Accent1 2 6 3 2 3 3" xfId="13542"/>
    <cellStyle name="40% - Accent1 2 6 3 2 3 4" xfId="13543"/>
    <cellStyle name="40% - Accent1 2 6 3 2 4" xfId="13544"/>
    <cellStyle name="40% - Accent1 2 6 3 2 4 2" xfId="13545"/>
    <cellStyle name="40% - Accent1 2 6 3 2 4 3" xfId="52645"/>
    <cellStyle name="40% - Accent1 2 6 3 2 5" xfId="13546"/>
    <cellStyle name="40% - Accent1 2 6 3 2 6" xfId="13547"/>
    <cellStyle name="40% - Accent1 2 6 3 3" xfId="13548"/>
    <cellStyle name="40% - Accent1 2 6 3 3 2" xfId="13549"/>
    <cellStyle name="40% - Accent1 2 6 3 3 2 2" xfId="13550"/>
    <cellStyle name="40% - Accent1 2 6 3 3 2 3" xfId="52646"/>
    <cellStyle name="40% - Accent1 2 6 3 3 3" xfId="13551"/>
    <cellStyle name="40% - Accent1 2 6 3 3 4" xfId="13552"/>
    <cellStyle name="40% - Accent1 2 6 3 4" xfId="13553"/>
    <cellStyle name="40% - Accent1 2 6 3 4 2" xfId="13554"/>
    <cellStyle name="40% - Accent1 2 6 3 4 2 2" xfId="13555"/>
    <cellStyle name="40% - Accent1 2 6 3 4 2 3" xfId="52647"/>
    <cellStyle name="40% - Accent1 2 6 3 4 3" xfId="13556"/>
    <cellStyle name="40% - Accent1 2 6 3 4 4" xfId="13557"/>
    <cellStyle name="40% - Accent1 2 6 3 5" xfId="13558"/>
    <cellStyle name="40% - Accent1 2 6 3 5 2" xfId="13559"/>
    <cellStyle name="40% - Accent1 2 6 3 5 3" xfId="52648"/>
    <cellStyle name="40% - Accent1 2 6 3 6" xfId="13560"/>
    <cellStyle name="40% - Accent1 2 6 3 7" xfId="13561"/>
    <cellStyle name="40% - Accent1 2 6 4" xfId="13562"/>
    <cellStyle name="40% - Accent1 2 6 4 2" xfId="13563"/>
    <cellStyle name="40% - Accent1 2 6 4 2 2" xfId="13564"/>
    <cellStyle name="40% - Accent1 2 6 4 2 2 2" xfId="13565"/>
    <cellStyle name="40% - Accent1 2 6 4 2 2 3" xfId="52649"/>
    <cellStyle name="40% - Accent1 2 6 4 2 3" xfId="13566"/>
    <cellStyle name="40% - Accent1 2 6 4 2 4" xfId="13567"/>
    <cellStyle name="40% - Accent1 2 6 4 3" xfId="13568"/>
    <cellStyle name="40% - Accent1 2 6 4 3 2" xfId="13569"/>
    <cellStyle name="40% - Accent1 2 6 4 3 2 2" xfId="13570"/>
    <cellStyle name="40% - Accent1 2 6 4 3 2 3" xfId="52650"/>
    <cellStyle name="40% - Accent1 2 6 4 3 3" xfId="13571"/>
    <cellStyle name="40% - Accent1 2 6 4 3 4" xfId="13572"/>
    <cellStyle name="40% - Accent1 2 6 4 4" xfId="13573"/>
    <cellStyle name="40% - Accent1 2 6 4 4 2" xfId="13574"/>
    <cellStyle name="40% - Accent1 2 6 4 4 3" xfId="52651"/>
    <cellStyle name="40% - Accent1 2 6 4 5" xfId="13575"/>
    <cellStyle name="40% - Accent1 2 6 4 6" xfId="13576"/>
    <cellStyle name="40% - Accent1 2 6 5" xfId="13577"/>
    <cellStyle name="40% - Accent1 2 6 5 2" xfId="13578"/>
    <cellStyle name="40% - Accent1 2 6 5 2 2" xfId="13579"/>
    <cellStyle name="40% - Accent1 2 6 5 2 2 2" xfId="13580"/>
    <cellStyle name="40% - Accent1 2 6 5 2 2 3" xfId="52652"/>
    <cellStyle name="40% - Accent1 2 6 5 2 3" xfId="13581"/>
    <cellStyle name="40% - Accent1 2 6 5 2 4" xfId="13582"/>
    <cellStyle name="40% - Accent1 2 6 5 3" xfId="13583"/>
    <cellStyle name="40% - Accent1 2 6 5 3 2" xfId="13584"/>
    <cellStyle name="40% - Accent1 2 6 5 3 3" xfId="52653"/>
    <cellStyle name="40% - Accent1 2 6 5 4" xfId="13585"/>
    <cellStyle name="40% - Accent1 2 6 5 5" xfId="13586"/>
    <cellStyle name="40% - Accent1 2 6 6" xfId="13587"/>
    <cellStyle name="40% - Accent1 2 6 6 2" xfId="13588"/>
    <cellStyle name="40% - Accent1 2 6 6 2 2" xfId="13589"/>
    <cellStyle name="40% - Accent1 2 6 6 2 3" xfId="52654"/>
    <cellStyle name="40% - Accent1 2 6 6 3" xfId="13590"/>
    <cellStyle name="40% - Accent1 2 6 6 4" xfId="13591"/>
    <cellStyle name="40% - Accent1 2 6 7" xfId="13592"/>
    <cellStyle name="40% - Accent1 2 6 7 2" xfId="13593"/>
    <cellStyle name="40% - Accent1 2 6 7 2 2" xfId="13594"/>
    <cellStyle name="40% - Accent1 2 6 7 2 3" xfId="52655"/>
    <cellStyle name="40% - Accent1 2 6 7 3" xfId="13595"/>
    <cellStyle name="40% - Accent1 2 6 7 4" xfId="13596"/>
    <cellStyle name="40% - Accent1 2 6 8" xfId="13597"/>
    <cellStyle name="40% - Accent1 2 6 8 2" xfId="13598"/>
    <cellStyle name="40% - Accent1 2 6 8 3" xfId="52656"/>
    <cellStyle name="40% - Accent1 2 6 9" xfId="13599"/>
    <cellStyle name="40% - Accent1 2 7" xfId="13600"/>
    <cellStyle name="40% - Accent1 2 7 2" xfId="13601"/>
    <cellStyle name="40% - Accent1 2 7 2 2" xfId="13602"/>
    <cellStyle name="40% - Accent1 2 7 2 2 2" xfId="13603"/>
    <cellStyle name="40% - Accent1 2 7 2 2 2 2" xfId="13604"/>
    <cellStyle name="40% - Accent1 2 7 2 2 2 2 2" xfId="13605"/>
    <cellStyle name="40% - Accent1 2 7 2 2 2 2 3" xfId="52657"/>
    <cellStyle name="40% - Accent1 2 7 2 2 2 3" xfId="13606"/>
    <cellStyle name="40% - Accent1 2 7 2 2 2 4" xfId="13607"/>
    <cellStyle name="40% - Accent1 2 7 2 2 3" xfId="13608"/>
    <cellStyle name="40% - Accent1 2 7 2 2 3 2" xfId="13609"/>
    <cellStyle name="40% - Accent1 2 7 2 2 3 2 2" xfId="13610"/>
    <cellStyle name="40% - Accent1 2 7 2 2 3 2 3" xfId="52658"/>
    <cellStyle name="40% - Accent1 2 7 2 2 3 3" xfId="13611"/>
    <cellStyle name="40% - Accent1 2 7 2 2 3 4" xfId="13612"/>
    <cellStyle name="40% - Accent1 2 7 2 2 4" xfId="13613"/>
    <cellStyle name="40% - Accent1 2 7 2 2 4 2" xfId="13614"/>
    <cellStyle name="40% - Accent1 2 7 2 2 4 3" xfId="52659"/>
    <cellStyle name="40% - Accent1 2 7 2 2 5" xfId="13615"/>
    <cellStyle name="40% - Accent1 2 7 2 2 6" xfId="13616"/>
    <cellStyle name="40% - Accent1 2 7 2 3" xfId="13617"/>
    <cellStyle name="40% - Accent1 2 7 2 3 2" xfId="13618"/>
    <cellStyle name="40% - Accent1 2 7 2 3 2 2" xfId="13619"/>
    <cellStyle name="40% - Accent1 2 7 2 3 2 3" xfId="52660"/>
    <cellStyle name="40% - Accent1 2 7 2 3 3" xfId="13620"/>
    <cellStyle name="40% - Accent1 2 7 2 3 4" xfId="13621"/>
    <cellStyle name="40% - Accent1 2 7 2 4" xfId="13622"/>
    <cellStyle name="40% - Accent1 2 7 2 4 2" xfId="13623"/>
    <cellStyle name="40% - Accent1 2 7 2 4 2 2" xfId="13624"/>
    <cellStyle name="40% - Accent1 2 7 2 4 2 3" xfId="52661"/>
    <cellStyle name="40% - Accent1 2 7 2 4 3" xfId="13625"/>
    <cellStyle name="40% - Accent1 2 7 2 4 4" xfId="13626"/>
    <cellStyle name="40% - Accent1 2 7 2 5" xfId="13627"/>
    <cellStyle name="40% - Accent1 2 7 2 5 2" xfId="13628"/>
    <cellStyle name="40% - Accent1 2 7 2 5 3" xfId="52662"/>
    <cellStyle name="40% - Accent1 2 7 2 6" xfId="13629"/>
    <cellStyle name="40% - Accent1 2 7 2 7" xfId="13630"/>
    <cellStyle name="40% - Accent1 2 7 3" xfId="13631"/>
    <cellStyle name="40% - Accent1 2 7 3 2" xfId="13632"/>
    <cellStyle name="40% - Accent1 2 7 3 2 2" xfId="13633"/>
    <cellStyle name="40% - Accent1 2 7 3 2 2 2" xfId="13634"/>
    <cellStyle name="40% - Accent1 2 7 3 2 2 3" xfId="52663"/>
    <cellStyle name="40% - Accent1 2 7 3 2 3" xfId="13635"/>
    <cellStyle name="40% - Accent1 2 7 3 2 4" xfId="13636"/>
    <cellStyle name="40% - Accent1 2 7 3 3" xfId="13637"/>
    <cellStyle name="40% - Accent1 2 7 3 3 2" xfId="13638"/>
    <cellStyle name="40% - Accent1 2 7 3 3 2 2" xfId="13639"/>
    <cellStyle name="40% - Accent1 2 7 3 3 2 3" xfId="52664"/>
    <cellStyle name="40% - Accent1 2 7 3 3 3" xfId="13640"/>
    <cellStyle name="40% - Accent1 2 7 3 3 4" xfId="13641"/>
    <cellStyle name="40% - Accent1 2 7 3 4" xfId="13642"/>
    <cellStyle name="40% - Accent1 2 7 3 4 2" xfId="13643"/>
    <cellStyle name="40% - Accent1 2 7 3 4 3" xfId="52665"/>
    <cellStyle name="40% - Accent1 2 7 3 5" xfId="13644"/>
    <cellStyle name="40% - Accent1 2 7 3 6" xfId="13645"/>
    <cellStyle name="40% - Accent1 2 7 4" xfId="13646"/>
    <cellStyle name="40% - Accent1 2 7 4 2" xfId="13647"/>
    <cellStyle name="40% - Accent1 2 7 4 2 2" xfId="13648"/>
    <cellStyle name="40% - Accent1 2 7 4 2 3" xfId="52666"/>
    <cellStyle name="40% - Accent1 2 7 4 3" xfId="13649"/>
    <cellStyle name="40% - Accent1 2 7 4 4" xfId="13650"/>
    <cellStyle name="40% - Accent1 2 7 5" xfId="13651"/>
    <cellStyle name="40% - Accent1 2 7 5 2" xfId="13652"/>
    <cellStyle name="40% - Accent1 2 7 5 2 2" xfId="13653"/>
    <cellStyle name="40% - Accent1 2 7 5 2 3" xfId="52667"/>
    <cellStyle name="40% - Accent1 2 7 5 3" xfId="13654"/>
    <cellStyle name="40% - Accent1 2 7 5 4" xfId="13655"/>
    <cellStyle name="40% - Accent1 2 7 6" xfId="13656"/>
    <cellStyle name="40% - Accent1 2 7 6 2" xfId="13657"/>
    <cellStyle name="40% - Accent1 2 7 6 3" xfId="52668"/>
    <cellStyle name="40% - Accent1 2 7 7" xfId="13658"/>
    <cellStyle name="40% - Accent1 2 7 8" xfId="13659"/>
    <cellStyle name="40% - Accent1 2 8" xfId="13660"/>
    <cellStyle name="40% - Accent1 2 8 2" xfId="13661"/>
    <cellStyle name="40% - Accent1 2 8 2 2" xfId="13662"/>
    <cellStyle name="40% - Accent1 2 8 2 2 2" xfId="13663"/>
    <cellStyle name="40% - Accent1 2 8 2 2 2 2" xfId="13664"/>
    <cellStyle name="40% - Accent1 2 8 2 2 2 3" xfId="52669"/>
    <cellStyle name="40% - Accent1 2 8 2 2 3" xfId="13665"/>
    <cellStyle name="40% - Accent1 2 8 2 2 4" xfId="13666"/>
    <cellStyle name="40% - Accent1 2 8 2 3" xfId="13667"/>
    <cellStyle name="40% - Accent1 2 8 2 3 2" xfId="13668"/>
    <cellStyle name="40% - Accent1 2 8 2 3 2 2" xfId="13669"/>
    <cellStyle name="40% - Accent1 2 8 2 3 2 3" xfId="52670"/>
    <cellStyle name="40% - Accent1 2 8 2 3 3" xfId="13670"/>
    <cellStyle name="40% - Accent1 2 8 2 3 4" xfId="13671"/>
    <cellStyle name="40% - Accent1 2 8 2 4" xfId="13672"/>
    <cellStyle name="40% - Accent1 2 8 2 4 2" xfId="13673"/>
    <cellStyle name="40% - Accent1 2 8 2 4 3" xfId="52671"/>
    <cellStyle name="40% - Accent1 2 8 2 5" xfId="13674"/>
    <cellStyle name="40% - Accent1 2 8 2 6" xfId="13675"/>
    <cellStyle name="40% - Accent1 2 8 3" xfId="13676"/>
    <cellStyle name="40% - Accent1 2 8 3 2" xfId="13677"/>
    <cellStyle name="40% - Accent1 2 8 3 2 2" xfId="13678"/>
    <cellStyle name="40% - Accent1 2 8 3 2 3" xfId="52672"/>
    <cellStyle name="40% - Accent1 2 8 3 3" xfId="13679"/>
    <cellStyle name="40% - Accent1 2 8 3 4" xfId="13680"/>
    <cellStyle name="40% - Accent1 2 8 4" xfId="13681"/>
    <cellStyle name="40% - Accent1 2 8 4 2" xfId="13682"/>
    <cellStyle name="40% - Accent1 2 8 4 2 2" xfId="13683"/>
    <cellStyle name="40% - Accent1 2 8 4 2 3" xfId="52673"/>
    <cellStyle name="40% - Accent1 2 8 4 3" xfId="13684"/>
    <cellStyle name="40% - Accent1 2 8 4 4" xfId="13685"/>
    <cellStyle name="40% - Accent1 2 8 5" xfId="13686"/>
    <cellStyle name="40% - Accent1 2 8 5 2" xfId="13687"/>
    <cellStyle name="40% - Accent1 2 8 5 3" xfId="52674"/>
    <cellStyle name="40% - Accent1 2 8 6" xfId="13688"/>
    <cellStyle name="40% - Accent1 2 8 7" xfId="13689"/>
    <cellStyle name="40% - Accent1 2 9" xfId="13690"/>
    <cellStyle name="40% - Accent1 2 9 2" xfId="13691"/>
    <cellStyle name="40% - Accent1 2 9 2 2" xfId="13692"/>
    <cellStyle name="40% - Accent1 2 9 2 2 2" xfId="13693"/>
    <cellStyle name="40% - Accent1 2 9 2 2 3" xfId="52675"/>
    <cellStyle name="40% - Accent1 2 9 2 3" xfId="13694"/>
    <cellStyle name="40% - Accent1 2 9 2 4" xfId="13695"/>
    <cellStyle name="40% - Accent1 2 9 3" xfId="13696"/>
    <cellStyle name="40% - Accent1 2 9 3 2" xfId="13697"/>
    <cellStyle name="40% - Accent1 2 9 3 2 2" xfId="13698"/>
    <cellStyle name="40% - Accent1 2 9 3 2 3" xfId="52676"/>
    <cellStyle name="40% - Accent1 2 9 3 3" xfId="13699"/>
    <cellStyle name="40% - Accent1 2 9 3 4" xfId="13700"/>
    <cellStyle name="40% - Accent1 2 9 4" xfId="13701"/>
    <cellStyle name="40% - Accent1 2 9 4 2" xfId="13702"/>
    <cellStyle name="40% - Accent1 2 9 4 3" xfId="52677"/>
    <cellStyle name="40% - Accent1 2 9 5" xfId="13703"/>
    <cellStyle name="40% - Accent1 2 9 6" xfId="13704"/>
    <cellStyle name="40% - Accent1 3" xfId="13705"/>
    <cellStyle name="40% - Accent1 3 10" xfId="13706"/>
    <cellStyle name="40% - Accent1 3 11" xfId="13707"/>
    <cellStyle name="40% - Accent1 3 12" xfId="60168"/>
    <cellStyle name="40% - Accent1 3 2" xfId="13708"/>
    <cellStyle name="40% - Accent1 3 2 10" xfId="13709"/>
    <cellStyle name="40% - Accent1 3 2 11" xfId="60351"/>
    <cellStyle name="40% - Accent1 3 2 2" xfId="13710"/>
    <cellStyle name="40% - Accent1 3 2 2 2" xfId="13711"/>
    <cellStyle name="40% - Accent1 3 2 2 2 2" xfId="13712"/>
    <cellStyle name="40% - Accent1 3 2 2 2 2 2" xfId="13713"/>
    <cellStyle name="40% - Accent1 3 2 2 2 2 2 2" xfId="13714"/>
    <cellStyle name="40% - Accent1 3 2 2 2 2 2 2 2" xfId="13715"/>
    <cellStyle name="40% - Accent1 3 2 2 2 2 2 2 3" xfId="52678"/>
    <cellStyle name="40% - Accent1 3 2 2 2 2 2 3" xfId="13716"/>
    <cellStyle name="40% - Accent1 3 2 2 2 2 2 4" xfId="13717"/>
    <cellStyle name="40% - Accent1 3 2 2 2 2 3" xfId="13718"/>
    <cellStyle name="40% - Accent1 3 2 2 2 2 3 2" xfId="13719"/>
    <cellStyle name="40% - Accent1 3 2 2 2 2 3 2 2" xfId="13720"/>
    <cellStyle name="40% - Accent1 3 2 2 2 2 3 2 3" xfId="52679"/>
    <cellStyle name="40% - Accent1 3 2 2 2 2 3 3" xfId="13721"/>
    <cellStyle name="40% - Accent1 3 2 2 2 2 3 4" xfId="13722"/>
    <cellStyle name="40% - Accent1 3 2 2 2 2 4" xfId="13723"/>
    <cellStyle name="40% - Accent1 3 2 2 2 2 4 2" xfId="13724"/>
    <cellStyle name="40% - Accent1 3 2 2 2 2 4 3" xfId="52680"/>
    <cellStyle name="40% - Accent1 3 2 2 2 2 5" xfId="13725"/>
    <cellStyle name="40% - Accent1 3 2 2 2 2 6" xfId="13726"/>
    <cellStyle name="40% - Accent1 3 2 2 2 3" xfId="13727"/>
    <cellStyle name="40% - Accent1 3 2 2 2 3 2" xfId="13728"/>
    <cellStyle name="40% - Accent1 3 2 2 2 3 2 2" xfId="13729"/>
    <cellStyle name="40% - Accent1 3 2 2 2 3 2 3" xfId="52681"/>
    <cellStyle name="40% - Accent1 3 2 2 2 3 3" xfId="13730"/>
    <cellStyle name="40% - Accent1 3 2 2 2 3 4" xfId="13731"/>
    <cellStyle name="40% - Accent1 3 2 2 2 4" xfId="13732"/>
    <cellStyle name="40% - Accent1 3 2 2 2 4 2" xfId="13733"/>
    <cellStyle name="40% - Accent1 3 2 2 2 4 2 2" xfId="13734"/>
    <cellStyle name="40% - Accent1 3 2 2 2 4 2 3" xfId="52682"/>
    <cellStyle name="40% - Accent1 3 2 2 2 4 3" xfId="13735"/>
    <cellStyle name="40% - Accent1 3 2 2 2 4 4" xfId="13736"/>
    <cellStyle name="40% - Accent1 3 2 2 2 5" xfId="13737"/>
    <cellStyle name="40% - Accent1 3 2 2 2 5 2" xfId="13738"/>
    <cellStyle name="40% - Accent1 3 2 2 2 5 3" xfId="52683"/>
    <cellStyle name="40% - Accent1 3 2 2 2 6" xfId="13739"/>
    <cellStyle name="40% - Accent1 3 2 2 2 7" xfId="13740"/>
    <cellStyle name="40% - Accent1 3 2 2 3" xfId="13741"/>
    <cellStyle name="40% - Accent1 3 2 2 3 2" xfId="13742"/>
    <cellStyle name="40% - Accent1 3 2 2 3 2 2" xfId="13743"/>
    <cellStyle name="40% - Accent1 3 2 2 3 2 2 2" xfId="13744"/>
    <cellStyle name="40% - Accent1 3 2 2 3 2 2 3" xfId="52684"/>
    <cellStyle name="40% - Accent1 3 2 2 3 2 3" xfId="13745"/>
    <cellStyle name="40% - Accent1 3 2 2 3 2 4" xfId="13746"/>
    <cellStyle name="40% - Accent1 3 2 2 3 3" xfId="13747"/>
    <cellStyle name="40% - Accent1 3 2 2 3 3 2" xfId="13748"/>
    <cellStyle name="40% - Accent1 3 2 2 3 3 2 2" xfId="13749"/>
    <cellStyle name="40% - Accent1 3 2 2 3 3 2 3" xfId="52685"/>
    <cellStyle name="40% - Accent1 3 2 2 3 3 3" xfId="13750"/>
    <cellStyle name="40% - Accent1 3 2 2 3 3 4" xfId="13751"/>
    <cellStyle name="40% - Accent1 3 2 2 3 4" xfId="13752"/>
    <cellStyle name="40% - Accent1 3 2 2 3 4 2" xfId="13753"/>
    <cellStyle name="40% - Accent1 3 2 2 3 4 3" xfId="52686"/>
    <cellStyle name="40% - Accent1 3 2 2 3 5" xfId="13754"/>
    <cellStyle name="40% - Accent1 3 2 2 3 6" xfId="13755"/>
    <cellStyle name="40% - Accent1 3 2 2 4" xfId="13756"/>
    <cellStyle name="40% - Accent1 3 2 2 4 2" xfId="13757"/>
    <cellStyle name="40% - Accent1 3 2 2 4 2 2" xfId="13758"/>
    <cellStyle name="40% - Accent1 3 2 2 4 2 3" xfId="52687"/>
    <cellStyle name="40% - Accent1 3 2 2 4 3" xfId="13759"/>
    <cellStyle name="40% - Accent1 3 2 2 4 4" xfId="13760"/>
    <cellStyle name="40% - Accent1 3 2 2 5" xfId="13761"/>
    <cellStyle name="40% - Accent1 3 2 2 5 2" xfId="13762"/>
    <cellStyle name="40% - Accent1 3 2 2 5 2 2" xfId="13763"/>
    <cellStyle name="40% - Accent1 3 2 2 5 2 3" xfId="52688"/>
    <cellStyle name="40% - Accent1 3 2 2 5 3" xfId="13764"/>
    <cellStyle name="40% - Accent1 3 2 2 5 4" xfId="13765"/>
    <cellStyle name="40% - Accent1 3 2 2 6" xfId="13766"/>
    <cellStyle name="40% - Accent1 3 2 2 6 2" xfId="13767"/>
    <cellStyle name="40% - Accent1 3 2 2 6 3" xfId="52689"/>
    <cellStyle name="40% - Accent1 3 2 2 7" xfId="13768"/>
    <cellStyle name="40% - Accent1 3 2 2 8" xfId="13769"/>
    <cellStyle name="40% - Accent1 3 2 2 9" xfId="60719"/>
    <cellStyle name="40% - Accent1 3 2 3" xfId="13770"/>
    <cellStyle name="40% - Accent1 3 2 3 2" xfId="13771"/>
    <cellStyle name="40% - Accent1 3 2 3 2 2" xfId="13772"/>
    <cellStyle name="40% - Accent1 3 2 3 2 2 2" xfId="13773"/>
    <cellStyle name="40% - Accent1 3 2 3 2 2 2 2" xfId="13774"/>
    <cellStyle name="40% - Accent1 3 2 3 2 2 2 3" xfId="52690"/>
    <cellStyle name="40% - Accent1 3 2 3 2 2 3" xfId="13775"/>
    <cellStyle name="40% - Accent1 3 2 3 2 2 4" xfId="13776"/>
    <cellStyle name="40% - Accent1 3 2 3 2 3" xfId="13777"/>
    <cellStyle name="40% - Accent1 3 2 3 2 3 2" xfId="13778"/>
    <cellStyle name="40% - Accent1 3 2 3 2 3 2 2" xfId="13779"/>
    <cellStyle name="40% - Accent1 3 2 3 2 3 2 3" xfId="52691"/>
    <cellStyle name="40% - Accent1 3 2 3 2 3 3" xfId="13780"/>
    <cellStyle name="40% - Accent1 3 2 3 2 3 4" xfId="13781"/>
    <cellStyle name="40% - Accent1 3 2 3 2 4" xfId="13782"/>
    <cellStyle name="40% - Accent1 3 2 3 2 4 2" xfId="13783"/>
    <cellStyle name="40% - Accent1 3 2 3 2 4 3" xfId="52692"/>
    <cellStyle name="40% - Accent1 3 2 3 2 5" xfId="13784"/>
    <cellStyle name="40% - Accent1 3 2 3 2 6" xfId="13785"/>
    <cellStyle name="40% - Accent1 3 2 3 3" xfId="13786"/>
    <cellStyle name="40% - Accent1 3 2 3 3 2" xfId="13787"/>
    <cellStyle name="40% - Accent1 3 2 3 3 2 2" xfId="13788"/>
    <cellStyle name="40% - Accent1 3 2 3 3 2 3" xfId="52693"/>
    <cellStyle name="40% - Accent1 3 2 3 3 3" xfId="13789"/>
    <cellStyle name="40% - Accent1 3 2 3 3 4" xfId="13790"/>
    <cellStyle name="40% - Accent1 3 2 3 4" xfId="13791"/>
    <cellStyle name="40% - Accent1 3 2 3 4 2" xfId="13792"/>
    <cellStyle name="40% - Accent1 3 2 3 4 2 2" xfId="13793"/>
    <cellStyle name="40% - Accent1 3 2 3 4 2 3" xfId="52694"/>
    <cellStyle name="40% - Accent1 3 2 3 4 3" xfId="13794"/>
    <cellStyle name="40% - Accent1 3 2 3 4 4" xfId="13795"/>
    <cellStyle name="40% - Accent1 3 2 3 5" xfId="13796"/>
    <cellStyle name="40% - Accent1 3 2 3 5 2" xfId="13797"/>
    <cellStyle name="40% - Accent1 3 2 3 5 3" xfId="52695"/>
    <cellStyle name="40% - Accent1 3 2 3 6" xfId="13798"/>
    <cellStyle name="40% - Accent1 3 2 3 7" xfId="13799"/>
    <cellStyle name="40% - Accent1 3 2 4" xfId="13800"/>
    <cellStyle name="40% - Accent1 3 2 4 2" xfId="13801"/>
    <cellStyle name="40% - Accent1 3 2 4 2 2" xfId="13802"/>
    <cellStyle name="40% - Accent1 3 2 4 2 2 2" xfId="13803"/>
    <cellStyle name="40% - Accent1 3 2 4 2 2 3" xfId="52696"/>
    <cellStyle name="40% - Accent1 3 2 4 2 3" xfId="13804"/>
    <cellStyle name="40% - Accent1 3 2 4 2 4" xfId="13805"/>
    <cellStyle name="40% - Accent1 3 2 4 3" xfId="13806"/>
    <cellStyle name="40% - Accent1 3 2 4 3 2" xfId="13807"/>
    <cellStyle name="40% - Accent1 3 2 4 3 2 2" xfId="13808"/>
    <cellStyle name="40% - Accent1 3 2 4 3 2 3" xfId="52697"/>
    <cellStyle name="40% - Accent1 3 2 4 3 3" xfId="13809"/>
    <cellStyle name="40% - Accent1 3 2 4 3 4" xfId="13810"/>
    <cellStyle name="40% - Accent1 3 2 4 4" xfId="13811"/>
    <cellStyle name="40% - Accent1 3 2 4 4 2" xfId="13812"/>
    <cellStyle name="40% - Accent1 3 2 4 4 3" xfId="52698"/>
    <cellStyle name="40% - Accent1 3 2 4 5" xfId="13813"/>
    <cellStyle name="40% - Accent1 3 2 4 6" xfId="13814"/>
    <cellStyle name="40% - Accent1 3 2 5" xfId="13815"/>
    <cellStyle name="40% - Accent1 3 2 5 2" xfId="13816"/>
    <cellStyle name="40% - Accent1 3 2 5 2 2" xfId="13817"/>
    <cellStyle name="40% - Accent1 3 2 5 2 2 2" xfId="13818"/>
    <cellStyle name="40% - Accent1 3 2 5 2 2 3" xfId="52699"/>
    <cellStyle name="40% - Accent1 3 2 5 2 3" xfId="13819"/>
    <cellStyle name="40% - Accent1 3 2 5 2 4" xfId="13820"/>
    <cellStyle name="40% - Accent1 3 2 5 3" xfId="13821"/>
    <cellStyle name="40% - Accent1 3 2 5 3 2" xfId="13822"/>
    <cellStyle name="40% - Accent1 3 2 5 3 3" xfId="52700"/>
    <cellStyle name="40% - Accent1 3 2 5 4" xfId="13823"/>
    <cellStyle name="40% - Accent1 3 2 5 5" xfId="13824"/>
    <cellStyle name="40% - Accent1 3 2 6" xfId="13825"/>
    <cellStyle name="40% - Accent1 3 2 6 2" xfId="13826"/>
    <cellStyle name="40% - Accent1 3 2 6 2 2" xfId="13827"/>
    <cellStyle name="40% - Accent1 3 2 6 2 3" xfId="52701"/>
    <cellStyle name="40% - Accent1 3 2 6 3" xfId="13828"/>
    <cellStyle name="40% - Accent1 3 2 6 4" xfId="13829"/>
    <cellStyle name="40% - Accent1 3 2 7" xfId="13830"/>
    <cellStyle name="40% - Accent1 3 2 7 2" xfId="13831"/>
    <cellStyle name="40% - Accent1 3 2 7 2 2" xfId="13832"/>
    <cellStyle name="40% - Accent1 3 2 7 2 3" xfId="52702"/>
    <cellStyle name="40% - Accent1 3 2 7 3" xfId="13833"/>
    <cellStyle name="40% - Accent1 3 2 7 4" xfId="13834"/>
    <cellStyle name="40% - Accent1 3 2 8" xfId="13835"/>
    <cellStyle name="40% - Accent1 3 2 8 2" xfId="13836"/>
    <cellStyle name="40% - Accent1 3 2 8 3" xfId="52703"/>
    <cellStyle name="40% - Accent1 3 2 9" xfId="13837"/>
    <cellStyle name="40% - Accent1 3 3" xfId="13838"/>
    <cellStyle name="40% - Accent1 3 3 10" xfId="60536"/>
    <cellStyle name="40% - Accent1 3 3 2" xfId="13839"/>
    <cellStyle name="40% - Accent1 3 3 2 2" xfId="13840"/>
    <cellStyle name="40% - Accent1 3 3 2 2 2" xfId="13841"/>
    <cellStyle name="40% - Accent1 3 3 2 2 2 2" xfId="13842"/>
    <cellStyle name="40% - Accent1 3 3 2 2 2 2 2" xfId="13843"/>
    <cellStyle name="40% - Accent1 3 3 2 2 2 2 3" xfId="52704"/>
    <cellStyle name="40% - Accent1 3 3 2 2 2 3" xfId="13844"/>
    <cellStyle name="40% - Accent1 3 3 2 2 2 4" xfId="13845"/>
    <cellStyle name="40% - Accent1 3 3 2 2 3" xfId="13846"/>
    <cellStyle name="40% - Accent1 3 3 2 2 3 2" xfId="13847"/>
    <cellStyle name="40% - Accent1 3 3 2 2 3 2 2" xfId="13848"/>
    <cellStyle name="40% - Accent1 3 3 2 2 3 2 3" xfId="52705"/>
    <cellStyle name="40% - Accent1 3 3 2 2 3 3" xfId="13849"/>
    <cellStyle name="40% - Accent1 3 3 2 2 3 4" xfId="13850"/>
    <cellStyle name="40% - Accent1 3 3 2 2 4" xfId="13851"/>
    <cellStyle name="40% - Accent1 3 3 2 2 4 2" xfId="13852"/>
    <cellStyle name="40% - Accent1 3 3 2 2 4 3" xfId="52706"/>
    <cellStyle name="40% - Accent1 3 3 2 2 5" xfId="13853"/>
    <cellStyle name="40% - Accent1 3 3 2 2 6" xfId="13854"/>
    <cellStyle name="40% - Accent1 3 3 2 3" xfId="13855"/>
    <cellStyle name="40% - Accent1 3 3 2 3 2" xfId="13856"/>
    <cellStyle name="40% - Accent1 3 3 2 3 2 2" xfId="13857"/>
    <cellStyle name="40% - Accent1 3 3 2 3 2 3" xfId="52707"/>
    <cellStyle name="40% - Accent1 3 3 2 3 3" xfId="13858"/>
    <cellStyle name="40% - Accent1 3 3 2 3 4" xfId="13859"/>
    <cellStyle name="40% - Accent1 3 3 2 4" xfId="13860"/>
    <cellStyle name="40% - Accent1 3 3 2 4 2" xfId="13861"/>
    <cellStyle name="40% - Accent1 3 3 2 4 2 2" xfId="13862"/>
    <cellStyle name="40% - Accent1 3 3 2 4 2 3" xfId="52708"/>
    <cellStyle name="40% - Accent1 3 3 2 4 3" xfId="13863"/>
    <cellStyle name="40% - Accent1 3 3 2 4 4" xfId="13864"/>
    <cellStyle name="40% - Accent1 3 3 2 5" xfId="13865"/>
    <cellStyle name="40% - Accent1 3 3 2 5 2" xfId="13866"/>
    <cellStyle name="40% - Accent1 3 3 2 5 3" xfId="52709"/>
    <cellStyle name="40% - Accent1 3 3 2 6" xfId="13867"/>
    <cellStyle name="40% - Accent1 3 3 2 7" xfId="13868"/>
    <cellStyle name="40% - Accent1 3 3 3" xfId="13869"/>
    <cellStyle name="40% - Accent1 3 3 3 2" xfId="13870"/>
    <cellStyle name="40% - Accent1 3 3 3 2 2" xfId="13871"/>
    <cellStyle name="40% - Accent1 3 3 3 2 2 2" xfId="13872"/>
    <cellStyle name="40% - Accent1 3 3 3 2 2 3" xfId="52710"/>
    <cellStyle name="40% - Accent1 3 3 3 2 3" xfId="13873"/>
    <cellStyle name="40% - Accent1 3 3 3 2 4" xfId="13874"/>
    <cellStyle name="40% - Accent1 3 3 3 3" xfId="13875"/>
    <cellStyle name="40% - Accent1 3 3 3 3 2" xfId="13876"/>
    <cellStyle name="40% - Accent1 3 3 3 3 2 2" xfId="13877"/>
    <cellStyle name="40% - Accent1 3 3 3 3 2 3" xfId="52711"/>
    <cellStyle name="40% - Accent1 3 3 3 3 3" xfId="13878"/>
    <cellStyle name="40% - Accent1 3 3 3 3 4" xfId="13879"/>
    <cellStyle name="40% - Accent1 3 3 3 4" xfId="13880"/>
    <cellStyle name="40% - Accent1 3 3 3 4 2" xfId="13881"/>
    <cellStyle name="40% - Accent1 3 3 3 4 3" xfId="52712"/>
    <cellStyle name="40% - Accent1 3 3 3 5" xfId="13882"/>
    <cellStyle name="40% - Accent1 3 3 3 6" xfId="13883"/>
    <cellStyle name="40% - Accent1 3 3 4" xfId="13884"/>
    <cellStyle name="40% - Accent1 3 3 4 2" xfId="13885"/>
    <cellStyle name="40% - Accent1 3 3 4 2 2" xfId="13886"/>
    <cellStyle name="40% - Accent1 3 3 4 2 2 2" xfId="13887"/>
    <cellStyle name="40% - Accent1 3 3 4 2 2 3" xfId="52713"/>
    <cellStyle name="40% - Accent1 3 3 4 2 3" xfId="13888"/>
    <cellStyle name="40% - Accent1 3 3 4 2 4" xfId="13889"/>
    <cellStyle name="40% - Accent1 3 3 4 3" xfId="13890"/>
    <cellStyle name="40% - Accent1 3 3 4 3 2" xfId="13891"/>
    <cellStyle name="40% - Accent1 3 3 4 3 3" xfId="52714"/>
    <cellStyle name="40% - Accent1 3 3 4 4" xfId="13892"/>
    <cellStyle name="40% - Accent1 3 3 4 5" xfId="13893"/>
    <cellStyle name="40% - Accent1 3 3 5" xfId="13894"/>
    <cellStyle name="40% - Accent1 3 3 5 2" xfId="13895"/>
    <cellStyle name="40% - Accent1 3 3 5 2 2" xfId="13896"/>
    <cellStyle name="40% - Accent1 3 3 5 2 3" xfId="52715"/>
    <cellStyle name="40% - Accent1 3 3 5 3" xfId="13897"/>
    <cellStyle name="40% - Accent1 3 3 5 4" xfId="13898"/>
    <cellStyle name="40% - Accent1 3 3 6" xfId="13899"/>
    <cellStyle name="40% - Accent1 3 3 6 2" xfId="13900"/>
    <cellStyle name="40% - Accent1 3 3 6 2 2" xfId="13901"/>
    <cellStyle name="40% - Accent1 3 3 6 2 3" xfId="52716"/>
    <cellStyle name="40% - Accent1 3 3 6 3" xfId="13902"/>
    <cellStyle name="40% - Accent1 3 3 6 4" xfId="13903"/>
    <cellStyle name="40% - Accent1 3 3 7" xfId="13904"/>
    <cellStyle name="40% - Accent1 3 3 7 2" xfId="13905"/>
    <cellStyle name="40% - Accent1 3 3 7 3" xfId="52717"/>
    <cellStyle name="40% - Accent1 3 3 8" xfId="13906"/>
    <cellStyle name="40% - Accent1 3 3 9" xfId="13907"/>
    <cellStyle name="40% - Accent1 3 4" xfId="13908"/>
    <cellStyle name="40% - Accent1 3 4 2" xfId="13909"/>
    <cellStyle name="40% - Accent1 3 4 2 2" xfId="13910"/>
    <cellStyle name="40% - Accent1 3 4 2 2 2" xfId="13911"/>
    <cellStyle name="40% - Accent1 3 4 2 2 2 2" xfId="13912"/>
    <cellStyle name="40% - Accent1 3 4 2 2 2 3" xfId="52718"/>
    <cellStyle name="40% - Accent1 3 4 2 2 3" xfId="13913"/>
    <cellStyle name="40% - Accent1 3 4 2 2 4" xfId="13914"/>
    <cellStyle name="40% - Accent1 3 4 2 3" xfId="13915"/>
    <cellStyle name="40% - Accent1 3 4 2 3 2" xfId="13916"/>
    <cellStyle name="40% - Accent1 3 4 2 3 2 2" xfId="13917"/>
    <cellStyle name="40% - Accent1 3 4 2 3 2 3" xfId="52719"/>
    <cellStyle name="40% - Accent1 3 4 2 3 3" xfId="13918"/>
    <cellStyle name="40% - Accent1 3 4 2 3 4" xfId="13919"/>
    <cellStyle name="40% - Accent1 3 4 2 4" xfId="13920"/>
    <cellStyle name="40% - Accent1 3 4 2 4 2" xfId="13921"/>
    <cellStyle name="40% - Accent1 3 4 2 4 3" xfId="52720"/>
    <cellStyle name="40% - Accent1 3 4 2 5" xfId="13922"/>
    <cellStyle name="40% - Accent1 3 4 2 6" xfId="13923"/>
    <cellStyle name="40% - Accent1 3 4 3" xfId="13924"/>
    <cellStyle name="40% - Accent1 3 4 3 2" xfId="13925"/>
    <cellStyle name="40% - Accent1 3 4 3 2 2" xfId="13926"/>
    <cellStyle name="40% - Accent1 3 4 3 2 3" xfId="52721"/>
    <cellStyle name="40% - Accent1 3 4 3 3" xfId="13927"/>
    <cellStyle name="40% - Accent1 3 4 3 4" xfId="13928"/>
    <cellStyle name="40% - Accent1 3 4 4" xfId="13929"/>
    <cellStyle name="40% - Accent1 3 4 4 2" xfId="13930"/>
    <cellStyle name="40% - Accent1 3 4 4 2 2" xfId="13931"/>
    <cellStyle name="40% - Accent1 3 4 4 2 3" xfId="52722"/>
    <cellStyle name="40% - Accent1 3 4 4 3" xfId="13932"/>
    <cellStyle name="40% - Accent1 3 4 4 4" xfId="13933"/>
    <cellStyle name="40% - Accent1 3 4 5" xfId="13934"/>
    <cellStyle name="40% - Accent1 3 4 5 2" xfId="13935"/>
    <cellStyle name="40% - Accent1 3 4 5 3" xfId="52723"/>
    <cellStyle name="40% - Accent1 3 4 6" xfId="13936"/>
    <cellStyle name="40% - Accent1 3 4 7" xfId="13937"/>
    <cellStyle name="40% - Accent1 3 5" xfId="13938"/>
    <cellStyle name="40% - Accent1 3 5 2" xfId="13939"/>
    <cellStyle name="40% - Accent1 3 5 2 2" xfId="13940"/>
    <cellStyle name="40% - Accent1 3 5 2 2 2" xfId="13941"/>
    <cellStyle name="40% - Accent1 3 5 2 2 3" xfId="52724"/>
    <cellStyle name="40% - Accent1 3 5 2 3" xfId="13942"/>
    <cellStyle name="40% - Accent1 3 5 2 4" xfId="13943"/>
    <cellStyle name="40% - Accent1 3 5 3" xfId="13944"/>
    <cellStyle name="40% - Accent1 3 5 3 2" xfId="13945"/>
    <cellStyle name="40% - Accent1 3 5 3 2 2" xfId="13946"/>
    <cellStyle name="40% - Accent1 3 5 3 2 3" xfId="52725"/>
    <cellStyle name="40% - Accent1 3 5 3 3" xfId="13947"/>
    <cellStyle name="40% - Accent1 3 5 3 4" xfId="13948"/>
    <cellStyle name="40% - Accent1 3 5 4" xfId="13949"/>
    <cellStyle name="40% - Accent1 3 5 4 2" xfId="13950"/>
    <cellStyle name="40% - Accent1 3 5 4 3" xfId="52726"/>
    <cellStyle name="40% - Accent1 3 5 5" xfId="13951"/>
    <cellStyle name="40% - Accent1 3 5 6" xfId="13952"/>
    <cellStyle name="40% - Accent1 3 6" xfId="13953"/>
    <cellStyle name="40% - Accent1 3 6 2" xfId="13954"/>
    <cellStyle name="40% - Accent1 3 6 2 2" xfId="13955"/>
    <cellStyle name="40% - Accent1 3 6 2 2 2" xfId="13956"/>
    <cellStyle name="40% - Accent1 3 6 2 2 3" xfId="52727"/>
    <cellStyle name="40% - Accent1 3 6 2 3" xfId="13957"/>
    <cellStyle name="40% - Accent1 3 6 2 4" xfId="13958"/>
    <cellStyle name="40% - Accent1 3 6 3" xfId="13959"/>
    <cellStyle name="40% - Accent1 3 6 3 2" xfId="13960"/>
    <cellStyle name="40% - Accent1 3 6 3 3" xfId="52728"/>
    <cellStyle name="40% - Accent1 3 6 4" xfId="13961"/>
    <cellStyle name="40% - Accent1 3 6 5" xfId="13962"/>
    <cellStyle name="40% - Accent1 3 7" xfId="13963"/>
    <cellStyle name="40% - Accent1 3 7 2" xfId="13964"/>
    <cellStyle name="40% - Accent1 3 7 2 2" xfId="13965"/>
    <cellStyle name="40% - Accent1 3 7 2 3" xfId="52729"/>
    <cellStyle name="40% - Accent1 3 7 3" xfId="13966"/>
    <cellStyle name="40% - Accent1 3 7 4" xfId="13967"/>
    <cellStyle name="40% - Accent1 3 8" xfId="13968"/>
    <cellStyle name="40% - Accent1 3 8 2" xfId="13969"/>
    <cellStyle name="40% - Accent1 3 8 2 2" xfId="13970"/>
    <cellStyle name="40% - Accent1 3 8 2 3" xfId="52730"/>
    <cellStyle name="40% - Accent1 3 8 3" xfId="13971"/>
    <cellStyle name="40% - Accent1 3 8 4" xfId="13972"/>
    <cellStyle name="40% - Accent1 3 9" xfId="13973"/>
    <cellStyle name="40% - Accent1 3 9 2" xfId="13974"/>
    <cellStyle name="40% - Accent1 3 9 3" xfId="52731"/>
    <cellStyle name="40% - Accent1 4" xfId="13975"/>
    <cellStyle name="40% - Accent1 4 10" xfId="13976"/>
    <cellStyle name="40% - Accent1 4 11" xfId="13977"/>
    <cellStyle name="40% - Accent1 4 12" xfId="60182"/>
    <cellStyle name="40% - Accent1 4 2" xfId="13978"/>
    <cellStyle name="40% - Accent1 4 2 10" xfId="13979"/>
    <cellStyle name="40% - Accent1 4 2 11" xfId="60365"/>
    <cellStyle name="40% - Accent1 4 2 2" xfId="13980"/>
    <cellStyle name="40% - Accent1 4 2 2 2" xfId="13981"/>
    <cellStyle name="40% - Accent1 4 2 2 2 2" xfId="13982"/>
    <cellStyle name="40% - Accent1 4 2 2 2 2 2" xfId="13983"/>
    <cellStyle name="40% - Accent1 4 2 2 2 2 2 2" xfId="13984"/>
    <cellStyle name="40% - Accent1 4 2 2 2 2 2 2 2" xfId="13985"/>
    <cellStyle name="40% - Accent1 4 2 2 2 2 2 2 3" xfId="52732"/>
    <cellStyle name="40% - Accent1 4 2 2 2 2 2 3" xfId="13986"/>
    <cellStyle name="40% - Accent1 4 2 2 2 2 2 4" xfId="13987"/>
    <cellStyle name="40% - Accent1 4 2 2 2 2 3" xfId="13988"/>
    <cellStyle name="40% - Accent1 4 2 2 2 2 3 2" xfId="13989"/>
    <cellStyle name="40% - Accent1 4 2 2 2 2 3 2 2" xfId="13990"/>
    <cellStyle name="40% - Accent1 4 2 2 2 2 3 2 3" xfId="52733"/>
    <cellStyle name="40% - Accent1 4 2 2 2 2 3 3" xfId="13991"/>
    <cellStyle name="40% - Accent1 4 2 2 2 2 3 4" xfId="13992"/>
    <cellStyle name="40% - Accent1 4 2 2 2 2 4" xfId="13993"/>
    <cellStyle name="40% - Accent1 4 2 2 2 2 4 2" xfId="13994"/>
    <cellStyle name="40% - Accent1 4 2 2 2 2 4 3" xfId="52734"/>
    <cellStyle name="40% - Accent1 4 2 2 2 2 5" xfId="13995"/>
    <cellStyle name="40% - Accent1 4 2 2 2 2 6" xfId="13996"/>
    <cellStyle name="40% - Accent1 4 2 2 2 3" xfId="13997"/>
    <cellStyle name="40% - Accent1 4 2 2 2 3 2" xfId="13998"/>
    <cellStyle name="40% - Accent1 4 2 2 2 3 2 2" xfId="13999"/>
    <cellStyle name="40% - Accent1 4 2 2 2 3 2 3" xfId="52735"/>
    <cellStyle name="40% - Accent1 4 2 2 2 3 3" xfId="14000"/>
    <cellStyle name="40% - Accent1 4 2 2 2 3 4" xfId="14001"/>
    <cellStyle name="40% - Accent1 4 2 2 2 4" xfId="14002"/>
    <cellStyle name="40% - Accent1 4 2 2 2 4 2" xfId="14003"/>
    <cellStyle name="40% - Accent1 4 2 2 2 4 2 2" xfId="14004"/>
    <cellStyle name="40% - Accent1 4 2 2 2 4 2 3" xfId="52736"/>
    <cellStyle name="40% - Accent1 4 2 2 2 4 3" xfId="14005"/>
    <cellStyle name="40% - Accent1 4 2 2 2 4 4" xfId="14006"/>
    <cellStyle name="40% - Accent1 4 2 2 2 5" xfId="14007"/>
    <cellStyle name="40% - Accent1 4 2 2 2 5 2" xfId="14008"/>
    <cellStyle name="40% - Accent1 4 2 2 2 5 3" xfId="52737"/>
    <cellStyle name="40% - Accent1 4 2 2 2 6" xfId="14009"/>
    <cellStyle name="40% - Accent1 4 2 2 2 7" xfId="14010"/>
    <cellStyle name="40% - Accent1 4 2 2 3" xfId="14011"/>
    <cellStyle name="40% - Accent1 4 2 2 3 2" xfId="14012"/>
    <cellStyle name="40% - Accent1 4 2 2 3 2 2" xfId="14013"/>
    <cellStyle name="40% - Accent1 4 2 2 3 2 2 2" xfId="14014"/>
    <cellStyle name="40% - Accent1 4 2 2 3 2 2 3" xfId="52738"/>
    <cellStyle name="40% - Accent1 4 2 2 3 2 3" xfId="14015"/>
    <cellStyle name="40% - Accent1 4 2 2 3 2 4" xfId="14016"/>
    <cellStyle name="40% - Accent1 4 2 2 3 3" xfId="14017"/>
    <cellStyle name="40% - Accent1 4 2 2 3 3 2" xfId="14018"/>
    <cellStyle name="40% - Accent1 4 2 2 3 3 2 2" xfId="14019"/>
    <cellStyle name="40% - Accent1 4 2 2 3 3 2 3" xfId="52739"/>
    <cellStyle name="40% - Accent1 4 2 2 3 3 3" xfId="14020"/>
    <cellStyle name="40% - Accent1 4 2 2 3 3 4" xfId="14021"/>
    <cellStyle name="40% - Accent1 4 2 2 3 4" xfId="14022"/>
    <cellStyle name="40% - Accent1 4 2 2 3 4 2" xfId="14023"/>
    <cellStyle name="40% - Accent1 4 2 2 3 4 3" xfId="52740"/>
    <cellStyle name="40% - Accent1 4 2 2 3 5" xfId="14024"/>
    <cellStyle name="40% - Accent1 4 2 2 3 6" xfId="14025"/>
    <cellStyle name="40% - Accent1 4 2 2 4" xfId="14026"/>
    <cellStyle name="40% - Accent1 4 2 2 4 2" xfId="14027"/>
    <cellStyle name="40% - Accent1 4 2 2 4 2 2" xfId="14028"/>
    <cellStyle name="40% - Accent1 4 2 2 4 2 3" xfId="52741"/>
    <cellStyle name="40% - Accent1 4 2 2 4 3" xfId="14029"/>
    <cellStyle name="40% - Accent1 4 2 2 4 4" xfId="14030"/>
    <cellStyle name="40% - Accent1 4 2 2 5" xfId="14031"/>
    <cellStyle name="40% - Accent1 4 2 2 5 2" xfId="14032"/>
    <cellStyle name="40% - Accent1 4 2 2 5 2 2" xfId="14033"/>
    <cellStyle name="40% - Accent1 4 2 2 5 2 3" xfId="52742"/>
    <cellStyle name="40% - Accent1 4 2 2 5 3" xfId="14034"/>
    <cellStyle name="40% - Accent1 4 2 2 5 4" xfId="14035"/>
    <cellStyle name="40% - Accent1 4 2 2 6" xfId="14036"/>
    <cellStyle name="40% - Accent1 4 2 2 6 2" xfId="14037"/>
    <cellStyle name="40% - Accent1 4 2 2 6 3" xfId="52743"/>
    <cellStyle name="40% - Accent1 4 2 2 7" xfId="14038"/>
    <cellStyle name="40% - Accent1 4 2 2 8" xfId="14039"/>
    <cellStyle name="40% - Accent1 4 2 2 9" xfId="60733"/>
    <cellStyle name="40% - Accent1 4 2 3" xfId="14040"/>
    <cellStyle name="40% - Accent1 4 2 3 2" xfId="14041"/>
    <cellStyle name="40% - Accent1 4 2 3 2 2" xfId="14042"/>
    <cellStyle name="40% - Accent1 4 2 3 2 2 2" xfId="14043"/>
    <cellStyle name="40% - Accent1 4 2 3 2 2 2 2" xfId="14044"/>
    <cellStyle name="40% - Accent1 4 2 3 2 2 2 3" xfId="52744"/>
    <cellStyle name="40% - Accent1 4 2 3 2 2 3" xfId="14045"/>
    <cellStyle name="40% - Accent1 4 2 3 2 2 4" xfId="14046"/>
    <cellStyle name="40% - Accent1 4 2 3 2 3" xfId="14047"/>
    <cellStyle name="40% - Accent1 4 2 3 2 3 2" xfId="14048"/>
    <cellStyle name="40% - Accent1 4 2 3 2 3 2 2" xfId="14049"/>
    <cellStyle name="40% - Accent1 4 2 3 2 3 2 3" xfId="52745"/>
    <cellStyle name="40% - Accent1 4 2 3 2 3 3" xfId="14050"/>
    <cellStyle name="40% - Accent1 4 2 3 2 3 4" xfId="14051"/>
    <cellStyle name="40% - Accent1 4 2 3 2 4" xfId="14052"/>
    <cellStyle name="40% - Accent1 4 2 3 2 4 2" xfId="14053"/>
    <cellStyle name="40% - Accent1 4 2 3 2 4 3" xfId="52746"/>
    <cellStyle name="40% - Accent1 4 2 3 2 5" xfId="14054"/>
    <cellStyle name="40% - Accent1 4 2 3 2 6" xfId="14055"/>
    <cellStyle name="40% - Accent1 4 2 3 3" xfId="14056"/>
    <cellStyle name="40% - Accent1 4 2 3 3 2" xfId="14057"/>
    <cellStyle name="40% - Accent1 4 2 3 3 2 2" xfId="14058"/>
    <cellStyle name="40% - Accent1 4 2 3 3 2 3" xfId="52747"/>
    <cellStyle name="40% - Accent1 4 2 3 3 3" xfId="14059"/>
    <cellStyle name="40% - Accent1 4 2 3 3 4" xfId="14060"/>
    <cellStyle name="40% - Accent1 4 2 3 4" xfId="14061"/>
    <cellStyle name="40% - Accent1 4 2 3 4 2" xfId="14062"/>
    <cellStyle name="40% - Accent1 4 2 3 4 2 2" xfId="14063"/>
    <cellStyle name="40% - Accent1 4 2 3 4 2 3" xfId="52748"/>
    <cellStyle name="40% - Accent1 4 2 3 4 3" xfId="14064"/>
    <cellStyle name="40% - Accent1 4 2 3 4 4" xfId="14065"/>
    <cellStyle name="40% - Accent1 4 2 3 5" xfId="14066"/>
    <cellStyle name="40% - Accent1 4 2 3 5 2" xfId="14067"/>
    <cellStyle name="40% - Accent1 4 2 3 5 3" xfId="52749"/>
    <cellStyle name="40% - Accent1 4 2 3 6" xfId="14068"/>
    <cellStyle name="40% - Accent1 4 2 3 7" xfId="14069"/>
    <cellStyle name="40% - Accent1 4 2 4" xfId="14070"/>
    <cellStyle name="40% - Accent1 4 2 4 2" xfId="14071"/>
    <cellStyle name="40% - Accent1 4 2 4 2 2" xfId="14072"/>
    <cellStyle name="40% - Accent1 4 2 4 2 2 2" xfId="14073"/>
    <cellStyle name="40% - Accent1 4 2 4 2 2 3" xfId="52750"/>
    <cellStyle name="40% - Accent1 4 2 4 2 3" xfId="14074"/>
    <cellStyle name="40% - Accent1 4 2 4 2 4" xfId="14075"/>
    <cellStyle name="40% - Accent1 4 2 4 3" xfId="14076"/>
    <cellStyle name="40% - Accent1 4 2 4 3 2" xfId="14077"/>
    <cellStyle name="40% - Accent1 4 2 4 3 2 2" xfId="14078"/>
    <cellStyle name="40% - Accent1 4 2 4 3 2 3" xfId="52751"/>
    <cellStyle name="40% - Accent1 4 2 4 3 3" xfId="14079"/>
    <cellStyle name="40% - Accent1 4 2 4 3 4" xfId="14080"/>
    <cellStyle name="40% - Accent1 4 2 4 4" xfId="14081"/>
    <cellStyle name="40% - Accent1 4 2 4 4 2" xfId="14082"/>
    <cellStyle name="40% - Accent1 4 2 4 4 3" xfId="52752"/>
    <cellStyle name="40% - Accent1 4 2 4 5" xfId="14083"/>
    <cellStyle name="40% - Accent1 4 2 4 6" xfId="14084"/>
    <cellStyle name="40% - Accent1 4 2 5" xfId="14085"/>
    <cellStyle name="40% - Accent1 4 2 5 2" xfId="14086"/>
    <cellStyle name="40% - Accent1 4 2 5 2 2" xfId="14087"/>
    <cellStyle name="40% - Accent1 4 2 5 2 2 2" xfId="14088"/>
    <cellStyle name="40% - Accent1 4 2 5 2 2 3" xfId="52753"/>
    <cellStyle name="40% - Accent1 4 2 5 2 3" xfId="14089"/>
    <cellStyle name="40% - Accent1 4 2 5 2 4" xfId="14090"/>
    <cellStyle name="40% - Accent1 4 2 5 3" xfId="14091"/>
    <cellStyle name="40% - Accent1 4 2 5 3 2" xfId="14092"/>
    <cellStyle name="40% - Accent1 4 2 5 3 3" xfId="52754"/>
    <cellStyle name="40% - Accent1 4 2 5 4" xfId="14093"/>
    <cellStyle name="40% - Accent1 4 2 5 5" xfId="14094"/>
    <cellStyle name="40% - Accent1 4 2 6" xfId="14095"/>
    <cellStyle name="40% - Accent1 4 2 6 2" xfId="14096"/>
    <cellStyle name="40% - Accent1 4 2 6 2 2" xfId="14097"/>
    <cellStyle name="40% - Accent1 4 2 6 2 3" xfId="52755"/>
    <cellStyle name="40% - Accent1 4 2 6 3" xfId="14098"/>
    <cellStyle name="40% - Accent1 4 2 6 4" xfId="14099"/>
    <cellStyle name="40% - Accent1 4 2 7" xfId="14100"/>
    <cellStyle name="40% - Accent1 4 2 7 2" xfId="14101"/>
    <cellStyle name="40% - Accent1 4 2 7 2 2" xfId="14102"/>
    <cellStyle name="40% - Accent1 4 2 7 2 3" xfId="52756"/>
    <cellStyle name="40% - Accent1 4 2 7 3" xfId="14103"/>
    <cellStyle name="40% - Accent1 4 2 7 4" xfId="14104"/>
    <cellStyle name="40% - Accent1 4 2 8" xfId="14105"/>
    <cellStyle name="40% - Accent1 4 2 8 2" xfId="14106"/>
    <cellStyle name="40% - Accent1 4 2 8 3" xfId="52757"/>
    <cellStyle name="40% - Accent1 4 2 9" xfId="14107"/>
    <cellStyle name="40% - Accent1 4 3" xfId="14108"/>
    <cellStyle name="40% - Accent1 4 3 2" xfId="14109"/>
    <cellStyle name="40% - Accent1 4 3 2 2" xfId="14110"/>
    <cellStyle name="40% - Accent1 4 3 2 2 2" xfId="14111"/>
    <cellStyle name="40% - Accent1 4 3 2 2 2 2" xfId="14112"/>
    <cellStyle name="40% - Accent1 4 3 2 2 2 2 2" xfId="14113"/>
    <cellStyle name="40% - Accent1 4 3 2 2 2 2 3" xfId="52758"/>
    <cellStyle name="40% - Accent1 4 3 2 2 2 3" xfId="14114"/>
    <cellStyle name="40% - Accent1 4 3 2 2 2 4" xfId="14115"/>
    <cellStyle name="40% - Accent1 4 3 2 2 3" xfId="14116"/>
    <cellStyle name="40% - Accent1 4 3 2 2 3 2" xfId="14117"/>
    <cellStyle name="40% - Accent1 4 3 2 2 3 2 2" xfId="14118"/>
    <cellStyle name="40% - Accent1 4 3 2 2 3 2 3" xfId="52759"/>
    <cellStyle name="40% - Accent1 4 3 2 2 3 3" xfId="14119"/>
    <cellStyle name="40% - Accent1 4 3 2 2 3 4" xfId="14120"/>
    <cellStyle name="40% - Accent1 4 3 2 2 4" xfId="14121"/>
    <cellStyle name="40% - Accent1 4 3 2 2 4 2" xfId="14122"/>
    <cellStyle name="40% - Accent1 4 3 2 2 4 3" xfId="52760"/>
    <cellStyle name="40% - Accent1 4 3 2 2 5" xfId="14123"/>
    <cellStyle name="40% - Accent1 4 3 2 2 6" xfId="14124"/>
    <cellStyle name="40% - Accent1 4 3 2 3" xfId="14125"/>
    <cellStyle name="40% - Accent1 4 3 2 3 2" xfId="14126"/>
    <cellStyle name="40% - Accent1 4 3 2 3 2 2" xfId="14127"/>
    <cellStyle name="40% - Accent1 4 3 2 3 2 3" xfId="52761"/>
    <cellStyle name="40% - Accent1 4 3 2 3 3" xfId="14128"/>
    <cellStyle name="40% - Accent1 4 3 2 3 4" xfId="14129"/>
    <cellStyle name="40% - Accent1 4 3 2 4" xfId="14130"/>
    <cellStyle name="40% - Accent1 4 3 2 4 2" xfId="14131"/>
    <cellStyle name="40% - Accent1 4 3 2 4 2 2" xfId="14132"/>
    <cellStyle name="40% - Accent1 4 3 2 4 2 3" xfId="52762"/>
    <cellStyle name="40% - Accent1 4 3 2 4 3" xfId="14133"/>
    <cellStyle name="40% - Accent1 4 3 2 4 4" xfId="14134"/>
    <cellStyle name="40% - Accent1 4 3 2 5" xfId="14135"/>
    <cellStyle name="40% - Accent1 4 3 2 5 2" xfId="14136"/>
    <cellStyle name="40% - Accent1 4 3 2 5 3" xfId="52763"/>
    <cellStyle name="40% - Accent1 4 3 2 6" xfId="14137"/>
    <cellStyle name="40% - Accent1 4 3 2 7" xfId="14138"/>
    <cellStyle name="40% - Accent1 4 3 3" xfId="14139"/>
    <cellStyle name="40% - Accent1 4 3 3 2" xfId="14140"/>
    <cellStyle name="40% - Accent1 4 3 3 2 2" xfId="14141"/>
    <cellStyle name="40% - Accent1 4 3 3 2 2 2" xfId="14142"/>
    <cellStyle name="40% - Accent1 4 3 3 2 2 3" xfId="52764"/>
    <cellStyle name="40% - Accent1 4 3 3 2 3" xfId="14143"/>
    <cellStyle name="40% - Accent1 4 3 3 2 4" xfId="14144"/>
    <cellStyle name="40% - Accent1 4 3 3 3" xfId="14145"/>
    <cellStyle name="40% - Accent1 4 3 3 3 2" xfId="14146"/>
    <cellStyle name="40% - Accent1 4 3 3 3 2 2" xfId="14147"/>
    <cellStyle name="40% - Accent1 4 3 3 3 2 3" xfId="52765"/>
    <cellStyle name="40% - Accent1 4 3 3 3 3" xfId="14148"/>
    <cellStyle name="40% - Accent1 4 3 3 3 4" xfId="14149"/>
    <cellStyle name="40% - Accent1 4 3 3 4" xfId="14150"/>
    <cellStyle name="40% - Accent1 4 3 3 4 2" xfId="14151"/>
    <cellStyle name="40% - Accent1 4 3 3 4 3" xfId="52766"/>
    <cellStyle name="40% - Accent1 4 3 3 5" xfId="14152"/>
    <cellStyle name="40% - Accent1 4 3 3 6" xfId="14153"/>
    <cellStyle name="40% - Accent1 4 3 4" xfId="14154"/>
    <cellStyle name="40% - Accent1 4 3 4 2" xfId="14155"/>
    <cellStyle name="40% - Accent1 4 3 4 2 2" xfId="14156"/>
    <cellStyle name="40% - Accent1 4 3 4 2 3" xfId="52767"/>
    <cellStyle name="40% - Accent1 4 3 4 3" xfId="14157"/>
    <cellStyle name="40% - Accent1 4 3 4 4" xfId="14158"/>
    <cellStyle name="40% - Accent1 4 3 5" xfId="14159"/>
    <cellStyle name="40% - Accent1 4 3 5 2" xfId="14160"/>
    <cellStyle name="40% - Accent1 4 3 5 2 2" xfId="14161"/>
    <cellStyle name="40% - Accent1 4 3 5 2 3" xfId="52768"/>
    <cellStyle name="40% - Accent1 4 3 5 3" xfId="14162"/>
    <cellStyle name="40% - Accent1 4 3 5 4" xfId="14163"/>
    <cellStyle name="40% - Accent1 4 3 6" xfId="14164"/>
    <cellStyle name="40% - Accent1 4 3 6 2" xfId="14165"/>
    <cellStyle name="40% - Accent1 4 3 6 3" xfId="52769"/>
    <cellStyle name="40% - Accent1 4 3 7" xfId="14166"/>
    <cellStyle name="40% - Accent1 4 3 8" xfId="14167"/>
    <cellStyle name="40% - Accent1 4 3 9" xfId="60550"/>
    <cellStyle name="40% - Accent1 4 4" xfId="14168"/>
    <cellStyle name="40% - Accent1 4 4 2" xfId="14169"/>
    <cellStyle name="40% - Accent1 4 4 2 2" xfId="14170"/>
    <cellStyle name="40% - Accent1 4 4 2 2 2" xfId="14171"/>
    <cellStyle name="40% - Accent1 4 4 2 2 2 2" xfId="14172"/>
    <cellStyle name="40% - Accent1 4 4 2 2 2 3" xfId="52770"/>
    <cellStyle name="40% - Accent1 4 4 2 2 3" xfId="14173"/>
    <cellStyle name="40% - Accent1 4 4 2 2 4" xfId="14174"/>
    <cellStyle name="40% - Accent1 4 4 2 3" xfId="14175"/>
    <cellStyle name="40% - Accent1 4 4 2 3 2" xfId="14176"/>
    <cellStyle name="40% - Accent1 4 4 2 3 2 2" xfId="14177"/>
    <cellStyle name="40% - Accent1 4 4 2 3 2 3" xfId="52771"/>
    <cellStyle name="40% - Accent1 4 4 2 3 3" xfId="14178"/>
    <cellStyle name="40% - Accent1 4 4 2 3 4" xfId="14179"/>
    <cellStyle name="40% - Accent1 4 4 2 4" xfId="14180"/>
    <cellStyle name="40% - Accent1 4 4 2 4 2" xfId="14181"/>
    <cellStyle name="40% - Accent1 4 4 2 4 3" xfId="52772"/>
    <cellStyle name="40% - Accent1 4 4 2 5" xfId="14182"/>
    <cellStyle name="40% - Accent1 4 4 2 6" xfId="14183"/>
    <cellStyle name="40% - Accent1 4 4 3" xfId="14184"/>
    <cellStyle name="40% - Accent1 4 4 3 2" xfId="14185"/>
    <cellStyle name="40% - Accent1 4 4 3 2 2" xfId="14186"/>
    <cellStyle name="40% - Accent1 4 4 3 2 3" xfId="52773"/>
    <cellStyle name="40% - Accent1 4 4 3 3" xfId="14187"/>
    <cellStyle name="40% - Accent1 4 4 3 4" xfId="14188"/>
    <cellStyle name="40% - Accent1 4 4 4" xfId="14189"/>
    <cellStyle name="40% - Accent1 4 4 4 2" xfId="14190"/>
    <cellStyle name="40% - Accent1 4 4 4 2 2" xfId="14191"/>
    <cellStyle name="40% - Accent1 4 4 4 2 3" xfId="52774"/>
    <cellStyle name="40% - Accent1 4 4 4 3" xfId="14192"/>
    <cellStyle name="40% - Accent1 4 4 4 4" xfId="14193"/>
    <cellStyle name="40% - Accent1 4 4 5" xfId="14194"/>
    <cellStyle name="40% - Accent1 4 4 5 2" xfId="14195"/>
    <cellStyle name="40% - Accent1 4 4 5 3" xfId="52775"/>
    <cellStyle name="40% - Accent1 4 4 6" xfId="14196"/>
    <cellStyle name="40% - Accent1 4 4 7" xfId="14197"/>
    <cellStyle name="40% - Accent1 4 5" xfId="14198"/>
    <cellStyle name="40% - Accent1 4 5 2" xfId="14199"/>
    <cellStyle name="40% - Accent1 4 5 2 2" xfId="14200"/>
    <cellStyle name="40% - Accent1 4 5 2 2 2" xfId="14201"/>
    <cellStyle name="40% - Accent1 4 5 2 2 3" xfId="52776"/>
    <cellStyle name="40% - Accent1 4 5 2 3" xfId="14202"/>
    <cellStyle name="40% - Accent1 4 5 2 4" xfId="14203"/>
    <cellStyle name="40% - Accent1 4 5 3" xfId="14204"/>
    <cellStyle name="40% - Accent1 4 5 3 2" xfId="14205"/>
    <cellStyle name="40% - Accent1 4 5 3 2 2" xfId="14206"/>
    <cellStyle name="40% - Accent1 4 5 3 2 3" xfId="52777"/>
    <cellStyle name="40% - Accent1 4 5 3 3" xfId="14207"/>
    <cellStyle name="40% - Accent1 4 5 3 4" xfId="14208"/>
    <cellStyle name="40% - Accent1 4 5 4" xfId="14209"/>
    <cellStyle name="40% - Accent1 4 5 4 2" xfId="14210"/>
    <cellStyle name="40% - Accent1 4 5 4 3" xfId="52778"/>
    <cellStyle name="40% - Accent1 4 5 5" xfId="14211"/>
    <cellStyle name="40% - Accent1 4 5 6" xfId="14212"/>
    <cellStyle name="40% - Accent1 4 6" xfId="14213"/>
    <cellStyle name="40% - Accent1 4 6 2" xfId="14214"/>
    <cellStyle name="40% - Accent1 4 6 2 2" xfId="14215"/>
    <cellStyle name="40% - Accent1 4 6 2 2 2" xfId="14216"/>
    <cellStyle name="40% - Accent1 4 6 2 2 3" xfId="52779"/>
    <cellStyle name="40% - Accent1 4 6 2 3" xfId="14217"/>
    <cellStyle name="40% - Accent1 4 6 2 4" xfId="14218"/>
    <cellStyle name="40% - Accent1 4 6 3" xfId="14219"/>
    <cellStyle name="40% - Accent1 4 6 3 2" xfId="14220"/>
    <cellStyle name="40% - Accent1 4 6 3 3" xfId="52780"/>
    <cellStyle name="40% - Accent1 4 6 4" xfId="14221"/>
    <cellStyle name="40% - Accent1 4 6 5" xfId="14222"/>
    <cellStyle name="40% - Accent1 4 7" xfId="14223"/>
    <cellStyle name="40% - Accent1 4 7 2" xfId="14224"/>
    <cellStyle name="40% - Accent1 4 7 2 2" xfId="14225"/>
    <cellStyle name="40% - Accent1 4 7 2 3" xfId="52781"/>
    <cellStyle name="40% - Accent1 4 7 3" xfId="14226"/>
    <cellStyle name="40% - Accent1 4 7 4" xfId="14227"/>
    <cellStyle name="40% - Accent1 4 8" xfId="14228"/>
    <cellStyle name="40% - Accent1 4 8 2" xfId="14229"/>
    <cellStyle name="40% - Accent1 4 8 2 2" xfId="14230"/>
    <cellStyle name="40% - Accent1 4 8 2 3" xfId="52782"/>
    <cellStyle name="40% - Accent1 4 8 3" xfId="14231"/>
    <cellStyle name="40% - Accent1 4 8 4" xfId="14232"/>
    <cellStyle name="40% - Accent1 4 9" xfId="14233"/>
    <cellStyle name="40% - Accent1 4 9 2" xfId="14234"/>
    <cellStyle name="40% - Accent1 4 9 3" xfId="52783"/>
    <cellStyle name="40% - Accent1 5" xfId="14235"/>
    <cellStyle name="40% - Accent1 5 10" xfId="14236"/>
    <cellStyle name="40% - Accent1 5 11" xfId="60196"/>
    <cellStyle name="40% - Accent1 5 2" xfId="14237"/>
    <cellStyle name="40% - Accent1 5 2 2" xfId="14238"/>
    <cellStyle name="40% - Accent1 5 2 2 2" xfId="14239"/>
    <cellStyle name="40% - Accent1 5 2 2 2 2" xfId="14240"/>
    <cellStyle name="40% - Accent1 5 2 2 2 2 2" xfId="14241"/>
    <cellStyle name="40% - Accent1 5 2 2 2 2 2 2" xfId="14242"/>
    <cellStyle name="40% - Accent1 5 2 2 2 2 2 3" xfId="52784"/>
    <cellStyle name="40% - Accent1 5 2 2 2 2 3" xfId="14243"/>
    <cellStyle name="40% - Accent1 5 2 2 2 2 4" xfId="14244"/>
    <cellStyle name="40% - Accent1 5 2 2 2 3" xfId="14245"/>
    <cellStyle name="40% - Accent1 5 2 2 2 3 2" xfId="14246"/>
    <cellStyle name="40% - Accent1 5 2 2 2 3 2 2" xfId="14247"/>
    <cellStyle name="40% - Accent1 5 2 2 2 3 2 3" xfId="52785"/>
    <cellStyle name="40% - Accent1 5 2 2 2 3 3" xfId="14248"/>
    <cellStyle name="40% - Accent1 5 2 2 2 3 4" xfId="14249"/>
    <cellStyle name="40% - Accent1 5 2 2 2 4" xfId="14250"/>
    <cellStyle name="40% - Accent1 5 2 2 2 4 2" xfId="14251"/>
    <cellStyle name="40% - Accent1 5 2 2 2 4 3" xfId="52786"/>
    <cellStyle name="40% - Accent1 5 2 2 2 5" xfId="14252"/>
    <cellStyle name="40% - Accent1 5 2 2 2 6" xfId="14253"/>
    <cellStyle name="40% - Accent1 5 2 2 3" xfId="14254"/>
    <cellStyle name="40% - Accent1 5 2 2 3 2" xfId="14255"/>
    <cellStyle name="40% - Accent1 5 2 2 3 2 2" xfId="14256"/>
    <cellStyle name="40% - Accent1 5 2 2 3 2 3" xfId="52787"/>
    <cellStyle name="40% - Accent1 5 2 2 3 3" xfId="14257"/>
    <cellStyle name="40% - Accent1 5 2 2 3 4" xfId="14258"/>
    <cellStyle name="40% - Accent1 5 2 2 4" xfId="14259"/>
    <cellStyle name="40% - Accent1 5 2 2 4 2" xfId="14260"/>
    <cellStyle name="40% - Accent1 5 2 2 4 2 2" xfId="14261"/>
    <cellStyle name="40% - Accent1 5 2 2 4 2 3" xfId="52788"/>
    <cellStyle name="40% - Accent1 5 2 2 4 3" xfId="14262"/>
    <cellStyle name="40% - Accent1 5 2 2 4 4" xfId="14263"/>
    <cellStyle name="40% - Accent1 5 2 2 5" xfId="14264"/>
    <cellStyle name="40% - Accent1 5 2 2 5 2" xfId="14265"/>
    <cellStyle name="40% - Accent1 5 2 2 5 3" xfId="52789"/>
    <cellStyle name="40% - Accent1 5 2 2 6" xfId="14266"/>
    <cellStyle name="40% - Accent1 5 2 2 7" xfId="14267"/>
    <cellStyle name="40% - Accent1 5 2 2 8" xfId="60747"/>
    <cellStyle name="40% - Accent1 5 2 3" xfId="14268"/>
    <cellStyle name="40% - Accent1 5 2 3 2" xfId="14269"/>
    <cellStyle name="40% - Accent1 5 2 3 2 2" xfId="14270"/>
    <cellStyle name="40% - Accent1 5 2 3 2 2 2" xfId="14271"/>
    <cellStyle name="40% - Accent1 5 2 3 2 2 3" xfId="52790"/>
    <cellStyle name="40% - Accent1 5 2 3 2 3" xfId="14272"/>
    <cellStyle name="40% - Accent1 5 2 3 2 4" xfId="14273"/>
    <cellStyle name="40% - Accent1 5 2 3 3" xfId="14274"/>
    <cellStyle name="40% - Accent1 5 2 3 3 2" xfId="14275"/>
    <cellStyle name="40% - Accent1 5 2 3 3 2 2" xfId="14276"/>
    <cellStyle name="40% - Accent1 5 2 3 3 2 3" xfId="52791"/>
    <cellStyle name="40% - Accent1 5 2 3 3 3" xfId="14277"/>
    <cellStyle name="40% - Accent1 5 2 3 3 4" xfId="14278"/>
    <cellStyle name="40% - Accent1 5 2 3 4" xfId="14279"/>
    <cellStyle name="40% - Accent1 5 2 3 4 2" xfId="14280"/>
    <cellStyle name="40% - Accent1 5 2 3 4 3" xfId="52792"/>
    <cellStyle name="40% - Accent1 5 2 3 5" xfId="14281"/>
    <cellStyle name="40% - Accent1 5 2 3 6" xfId="14282"/>
    <cellStyle name="40% - Accent1 5 2 4" xfId="14283"/>
    <cellStyle name="40% - Accent1 5 2 4 2" xfId="14284"/>
    <cellStyle name="40% - Accent1 5 2 4 2 2" xfId="14285"/>
    <cellStyle name="40% - Accent1 5 2 4 2 3" xfId="52793"/>
    <cellStyle name="40% - Accent1 5 2 4 3" xfId="14286"/>
    <cellStyle name="40% - Accent1 5 2 4 4" xfId="14287"/>
    <cellStyle name="40% - Accent1 5 2 5" xfId="14288"/>
    <cellStyle name="40% - Accent1 5 2 5 2" xfId="14289"/>
    <cellStyle name="40% - Accent1 5 2 5 2 2" xfId="14290"/>
    <cellStyle name="40% - Accent1 5 2 5 2 3" xfId="52794"/>
    <cellStyle name="40% - Accent1 5 2 5 3" xfId="14291"/>
    <cellStyle name="40% - Accent1 5 2 5 4" xfId="14292"/>
    <cellStyle name="40% - Accent1 5 2 6" xfId="14293"/>
    <cellStyle name="40% - Accent1 5 2 6 2" xfId="14294"/>
    <cellStyle name="40% - Accent1 5 2 6 3" xfId="52795"/>
    <cellStyle name="40% - Accent1 5 2 7" xfId="14295"/>
    <cellStyle name="40% - Accent1 5 2 8" xfId="14296"/>
    <cellStyle name="40% - Accent1 5 2 9" xfId="60379"/>
    <cellStyle name="40% - Accent1 5 3" xfId="14297"/>
    <cellStyle name="40% - Accent1 5 3 2" xfId="14298"/>
    <cellStyle name="40% - Accent1 5 3 2 2" xfId="14299"/>
    <cellStyle name="40% - Accent1 5 3 2 2 2" xfId="14300"/>
    <cellStyle name="40% - Accent1 5 3 2 2 2 2" xfId="14301"/>
    <cellStyle name="40% - Accent1 5 3 2 2 2 3" xfId="52796"/>
    <cellStyle name="40% - Accent1 5 3 2 2 3" xfId="14302"/>
    <cellStyle name="40% - Accent1 5 3 2 2 4" xfId="14303"/>
    <cellStyle name="40% - Accent1 5 3 2 3" xfId="14304"/>
    <cellStyle name="40% - Accent1 5 3 2 3 2" xfId="14305"/>
    <cellStyle name="40% - Accent1 5 3 2 3 2 2" xfId="14306"/>
    <cellStyle name="40% - Accent1 5 3 2 3 2 3" xfId="52797"/>
    <cellStyle name="40% - Accent1 5 3 2 3 3" xfId="14307"/>
    <cellStyle name="40% - Accent1 5 3 2 3 4" xfId="14308"/>
    <cellStyle name="40% - Accent1 5 3 2 4" xfId="14309"/>
    <cellStyle name="40% - Accent1 5 3 2 4 2" xfId="14310"/>
    <cellStyle name="40% - Accent1 5 3 2 4 3" xfId="52798"/>
    <cellStyle name="40% - Accent1 5 3 2 5" xfId="14311"/>
    <cellStyle name="40% - Accent1 5 3 2 6" xfId="14312"/>
    <cellStyle name="40% - Accent1 5 3 3" xfId="14313"/>
    <cellStyle name="40% - Accent1 5 3 3 2" xfId="14314"/>
    <cellStyle name="40% - Accent1 5 3 3 2 2" xfId="14315"/>
    <cellStyle name="40% - Accent1 5 3 3 2 3" xfId="52799"/>
    <cellStyle name="40% - Accent1 5 3 3 3" xfId="14316"/>
    <cellStyle name="40% - Accent1 5 3 3 4" xfId="14317"/>
    <cellStyle name="40% - Accent1 5 3 4" xfId="14318"/>
    <cellStyle name="40% - Accent1 5 3 4 2" xfId="14319"/>
    <cellStyle name="40% - Accent1 5 3 4 2 2" xfId="14320"/>
    <cellStyle name="40% - Accent1 5 3 4 2 3" xfId="52800"/>
    <cellStyle name="40% - Accent1 5 3 4 3" xfId="14321"/>
    <cellStyle name="40% - Accent1 5 3 4 4" xfId="14322"/>
    <cellStyle name="40% - Accent1 5 3 5" xfId="14323"/>
    <cellStyle name="40% - Accent1 5 3 5 2" xfId="14324"/>
    <cellStyle name="40% - Accent1 5 3 5 3" xfId="52801"/>
    <cellStyle name="40% - Accent1 5 3 6" xfId="14325"/>
    <cellStyle name="40% - Accent1 5 3 7" xfId="14326"/>
    <cellStyle name="40% - Accent1 5 3 8" xfId="60564"/>
    <cellStyle name="40% - Accent1 5 4" xfId="14327"/>
    <cellStyle name="40% - Accent1 5 4 2" xfId="14328"/>
    <cellStyle name="40% - Accent1 5 4 2 2" xfId="14329"/>
    <cellStyle name="40% - Accent1 5 4 2 2 2" xfId="14330"/>
    <cellStyle name="40% - Accent1 5 4 2 2 3" xfId="52802"/>
    <cellStyle name="40% - Accent1 5 4 2 3" xfId="14331"/>
    <cellStyle name="40% - Accent1 5 4 2 4" xfId="14332"/>
    <cellStyle name="40% - Accent1 5 4 3" xfId="14333"/>
    <cellStyle name="40% - Accent1 5 4 3 2" xfId="14334"/>
    <cellStyle name="40% - Accent1 5 4 3 2 2" xfId="14335"/>
    <cellStyle name="40% - Accent1 5 4 3 2 3" xfId="52803"/>
    <cellStyle name="40% - Accent1 5 4 3 3" xfId="14336"/>
    <cellStyle name="40% - Accent1 5 4 3 4" xfId="14337"/>
    <cellStyle name="40% - Accent1 5 4 4" xfId="14338"/>
    <cellStyle name="40% - Accent1 5 4 4 2" xfId="14339"/>
    <cellStyle name="40% - Accent1 5 4 4 3" xfId="52804"/>
    <cellStyle name="40% - Accent1 5 4 5" xfId="14340"/>
    <cellStyle name="40% - Accent1 5 4 6" xfId="14341"/>
    <cellStyle name="40% - Accent1 5 5" xfId="14342"/>
    <cellStyle name="40% - Accent1 5 5 2" xfId="14343"/>
    <cellStyle name="40% - Accent1 5 5 2 2" xfId="14344"/>
    <cellStyle name="40% - Accent1 5 5 2 2 2" xfId="14345"/>
    <cellStyle name="40% - Accent1 5 5 2 2 3" xfId="52805"/>
    <cellStyle name="40% - Accent1 5 5 2 3" xfId="14346"/>
    <cellStyle name="40% - Accent1 5 5 2 4" xfId="14347"/>
    <cellStyle name="40% - Accent1 5 5 3" xfId="14348"/>
    <cellStyle name="40% - Accent1 5 5 3 2" xfId="14349"/>
    <cellStyle name="40% - Accent1 5 5 3 3" xfId="52806"/>
    <cellStyle name="40% - Accent1 5 5 4" xfId="14350"/>
    <cellStyle name="40% - Accent1 5 5 5" xfId="14351"/>
    <cellStyle name="40% - Accent1 5 6" xfId="14352"/>
    <cellStyle name="40% - Accent1 5 6 2" xfId="14353"/>
    <cellStyle name="40% - Accent1 5 6 2 2" xfId="14354"/>
    <cellStyle name="40% - Accent1 5 6 2 3" xfId="52807"/>
    <cellStyle name="40% - Accent1 5 6 3" xfId="14355"/>
    <cellStyle name="40% - Accent1 5 6 4" xfId="14356"/>
    <cellStyle name="40% - Accent1 5 7" xfId="14357"/>
    <cellStyle name="40% - Accent1 5 7 2" xfId="14358"/>
    <cellStyle name="40% - Accent1 5 7 2 2" xfId="14359"/>
    <cellStyle name="40% - Accent1 5 7 2 3" xfId="52808"/>
    <cellStyle name="40% - Accent1 5 7 3" xfId="14360"/>
    <cellStyle name="40% - Accent1 5 7 4" xfId="14361"/>
    <cellStyle name="40% - Accent1 5 8" xfId="14362"/>
    <cellStyle name="40% - Accent1 5 8 2" xfId="14363"/>
    <cellStyle name="40% - Accent1 5 8 3" xfId="52809"/>
    <cellStyle name="40% - Accent1 5 9" xfId="14364"/>
    <cellStyle name="40% - Accent1 6" xfId="14365"/>
    <cellStyle name="40% - Accent1 6 10" xfId="14366"/>
    <cellStyle name="40% - Accent1 6 11" xfId="60210"/>
    <cellStyle name="40% - Accent1 6 2" xfId="14367"/>
    <cellStyle name="40% - Accent1 6 2 2" xfId="14368"/>
    <cellStyle name="40% - Accent1 6 2 2 2" xfId="14369"/>
    <cellStyle name="40% - Accent1 6 2 2 2 2" xfId="14370"/>
    <cellStyle name="40% - Accent1 6 2 2 2 2 2" xfId="14371"/>
    <cellStyle name="40% - Accent1 6 2 2 2 2 2 2" xfId="14372"/>
    <cellStyle name="40% - Accent1 6 2 2 2 2 2 3" xfId="52810"/>
    <cellStyle name="40% - Accent1 6 2 2 2 2 3" xfId="14373"/>
    <cellStyle name="40% - Accent1 6 2 2 2 2 4" xfId="14374"/>
    <cellStyle name="40% - Accent1 6 2 2 2 3" xfId="14375"/>
    <cellStyle name="40% - Accent1 6 2 2 2 3 2" xfId="14376"/>
    <cellStyle name="40% - Accent1 6 2 2 2 3 2 2" xfId="14377"/>
    <cellStyle name="40% - Accent1 6 2 2 2 3 2 3" xfId="52811"/>
    <cellStyle name="40% - Accent1 6 2 2 2 3 3" xfId="14378"/>
    <cellStyle name="40% - Accent1 6 2 2 2 3 4" xfId="14379"/>
    <cellStyle name="40% - Accent1 6 2 2 2 4" xfId="14380"/>
    <cellStyle name="40% - Accent1 6 2 2 2 4 2" xfId="14381"/>
    <cellStyle name="40% - Accent1 6 2 2 2 4 3" xfId="52812"/>
    <cellStyle name="40% - Accent1 6 2 2 2 5" xfId="14382"/>
    <cellStyle name="40% - Accent1 6 2 2 2 6" xfId="14383"/>
    <cellStyle name="40% - Accent1 6 2 2 3" xfId="14384"/>
    <cellStyle name="40% - Accent1 6 2 2 3 2" xfId="14385"/>
    <cellStyle name="40% - Accent1 6 2 2 3 2 2" xfId="14386"/>
    <cellStyle name="40% - Accent1 6 2 2 3 2 3" xfId="52813"/>
    <cellStyle name="40% - Accent1 6 2 2 3 3" xfId="14387"/>
    <cellStyle name="40% - Accent1 6 2 2 3 4" xfId="14388"/>
    <cellStyle name="40% - Accent1 6 2 2 4" xfId="14389"/>
    <cellStyle name="40% - Accent1 6 2 2 4 2" xfId="14390"/>
    <cellStyle name="40% - Accent1 6 2 2 4 2 2" xfId="14391"/>
    <cellStyle name="40% - Accent1 6 2 2 4 2 3" xfId="52814"/>
    <cellStyle name="40% - Accent1 6 2 2 4 3" xfId="14392"/>
    <cellStyle name="40% - Accent1 6 2 2 4 4" xfId="14393"/>
    <cellStyle name="40% - Accent1 6 2 2 5" xfId="14394"/>
    <cellStyle name="40% - Accent1 6 2 2 5 2" xfId="14395"/>
    <cellStyle name="40% - Accent1 6 2 2 5 3" xfId="52815"/>
    <cellStyle name="40% - Accent1 6 2 2 6" xfId="14396"/>
    <cellStyle name="40% - Accent1 6 2 2 7" xfId="14397"/>
    <cellStyle name="40% - Accent1 6 2 2 8" xfId="60761"/>
    <cellStyle name="40% - Accent1 6 2 3" xfId="14398"/>
    <cellStyle name="40% - Accent1 6 2 3 2" xfId="14399"/>
    <cellStyle name="40% - Accent1 6 2 3 2 2" xfId="14400"/>
    <cellStyle name="40% - Accent1 6 2 3 2 2 2" xfId="14401"/>
    <cellStyle name="40% - Accent1 6 2 3 2 2 3" xfId="52816"/>
    <cellStyle name="40% - Accent1 6 2 3 2 3" xfId="14402"/>
    <cellStyle name="40% - Accent1 6 2 3 2 4" xfId="14403"/>
    <cellStyle name="40% - Accent1 6 2 3 3" xfId="14404"/>
    <cellStyle name="40% - Accent1 6 2 3 3 2" xfId="14405"/>
    <cellStyle name="40% - Accent1 6 2 3 3 2 2" xfId="14406"/>
    <cellStyle name="40% - Accent1 6 2 3 3 2 3" xfId="52817"/>
    <cellStyle name="40% - Accent1 6 2 3 3 3" xfId="14407"/>
    <cellStyle name="40% - Accent1 6 2 3 3 4" xfId="14408"/>
    <cellStyle name="40% - Accent1 6 2 3 4" xfId="14409"/>
    <cellStyle name="40% - Accent1 6 2 3 4 2" xfId="14410"/>
    <cellStyle name="40% - Accent1 6 2 3 4 3" xfId="52818"/>
    <cellStyle name="40% - Accent1 6 2 3 5" xfId="14411"/>
    <cellStyle name="40% - Accent1 6 2 3 6" xfId="14412"/>
    <cellStyle name="40% - Accent1 6 2 4" xfId="14413"/>
    <cellStyle name="40% - Accent1 6 2 4 2" xfId="14414"/>
    <cellStyle name="40% - Accent1 6 2 4 2 2" xfId="14415"/>
    <cellStyle name="40% - Accent1 6 2 4 2 3" xfId="52819"/>
    <cellStyle name="40% - Accent1 6 2 4 3" xfId="14416"/>
    <cellStyle name="40% - Accent1 6 2 4 4" xfId="14417"/>
    <cellStyle name="40% - Accent1 6 2 5" xfId="14418"/>
    <cellStyle name="40% - Accent1 6 2 5 2" xfId="14419"/>
    <cellStyle name="40% - Accent1 6 2 5 2 2" xfId="14420"/>
    <cellStyle name="40% - Accent1 6 2 5 2 3" xfId="52820"/>
    <cellStyle name="40% - Accent1 6 2 5 3" xfId="14421"/>
    <cellStyle name="40% - Accent1 6 2 5 4" xfId="14422"/>
    <cellStyle name="40% - Accent1 6 2 6" xfId="14423"/>
    <cellStyle name="40% - Accent1 6 2 6 2" xfId="14424"/>
    <cellStyle name="40% - Accent1 6 2 6 3" xfId="52821"/>
    <cellStyle name="40% - Accent1 6 2 7" xfId="14425"/>
    <cellStyle name="40% - Accent1 6 2 8" xfId="14426"/>
    <cellStyle name="40% - Accent1 6 2 9" xfId="60393"/>
    <cellStyle name="40% - Accent1 6 3" xfId="14427"/>
    <cellStyle name="40% - Accent1 6 3 2" xfId="14428"/>
    <cellStyle name="40% - Accent1 6 3 2 2" xfId="14429"/>
    <cellStyle name="40% - Accent1 6 3 2 2 2" xfId="14430"/>
    <cellStyle name="40% - Accent1 6 3 2 2 2 2" xfId="14431"/>
    <cellStyle name="40% - Accent1 6 3 2 2 2 3" xfId="52822"/>
    <cellStyle name="40% - Accent1 6 3 2 2 3" xfId="14432"/>
    <cellStyle name="40% - Accent1 6 3 2 2 4" xfId="14433"/>
    <cellStyle name="40% - Accent1 6 3 2 3" xfId="14434"/>
    <cellStyle name="40% - Accent1 6 3 2 3 2" xfId="14435"/>
    <cellStyle name="40% - Accent1 6 3 2 3 2 2" xfId="14436"/>
    <cellStyle name="40% - Accent1 6 3 2 3 2 3" xfId="52823"/>
    <cellStyle name="40% - Accent1 6 3 2 3 3" xfId="14437"/>
    <cellStyle name="40% - Accent1 6 3 2 3 4" xfId="14438"/>
    <cellStyle name="40% - Accent1 6 3 2 4" xfId="14439"/>
    <cellStyle name="40% - Accent1 6 3 2 4 2" xfId="14440"/>
    <cellStyle name="40% - Accent1 6 3 2 4 3" xfId="52824"/>
    <cellStyle name="40% - Accent1 6 3 2 5" xfId="14441"/>
    <cellStyle name="40% - Accent1 6 3 2 6" xfId="14442"/>
    <cellStyle name="40% - Accent1 6 3 3" xfId="14443"/>
    <cellStyle name="40% - Accent1 6 3 3 2" xfId="14444"/>
    <cellStyle name="40% - Accent1 6 3 3 2 2" xfId="14445"/>
    <cellStyle name="40% - Accent1 6 3 3 2 3" xfId="52825"/>
    <cellStyle name="40% - Accent1 6 3 3 3" xfId="14446"/>
    <cellStyle name="40% - Accent1 6 3 3 4" xfId="14447"/>
    <cellStyle name="40% - Accent1 6 3 4" xfId="14448"/>
    <cellStyle name="40% - Accent1 6 3 4 2" xfId="14449"/>
    <cellStyle name="40% - Accent1 6 3 4 2 2" xfId="14450"/>
    <cellStyle name="40% - Accent1 6 3 4 2 3" xfId="52826"/>
    <cellStyle name="40% - Accent1 6 3 4 3" xfId="14451"/>
    <cellStyle name="40% - Accent1 6 3 4 4" xfId="14452"/>
    <cellStyle name="40% - Accent1 6 3 5" xfId="14453"/>
    <cellStyle name="40% - Accent1 6 3 5 2" xfId="14454"/>
    <cellStyle name="40% - Accent1 6 3 5 3" xfId="52827"/>
    <cellStyle name="40% - Accent1 6 3 6" xfId="14455"/>
    <cellStyle name="40% - Accent1 6 3 7" xfId="14456"/>
    <cellStyle name="40% - Accent1 6 3 8" xfId="60578"/>
    <cellStyle name="40% - Accent1 6 4" xfId="14457"/>
    <cellStyle name="40% - Accent1 6 4 2" xfId="14458"/>
    <cellStyle name="40% - Accent1 6 4 2 2" xfId="14459"/>
    <cellStyle name="40% - Accent1 6 4 2 2 2" xfId="14460"/>
    <cellStyle name="40% - Accent1 6 4 2 2 3" xfId="52828"/>
    <cellStyle name="40% - Accent1 6 4 2 3" xfId="14461"/>
    <cellStyle name="40% - Accent1 6 4 2 4" xfId="14462"/>
    <cellStyle name="40% - Accent1 6 4 3" xfId="14463"/>
    <cellStyle name="40% - Accent1 6 4 3 2" xfId="14464"/>
    <cellStyle name="40% - Accent1 6 4 3 2 2" xfId="14465"/>
    <cellStyle name="40% - Accent1 6 4 3 2 3" xfId="52829"/>
    <cellStyle name="40% - Accent1 6 4 3 3" xfId="14466"/>
    <cellStyle name="40% - Accent1 6 4 3 4" xfId="14467"/>
    <cellStyle name="40% - Accent1 6 4 4" xfId="14468"/>
    <cellStyle name="40% - Accent1 6 4 4 2" xfId="14469"/>
    <cellStyle name="40% - Accent1 6 4 4 3" xfId="52830"/>
    <cellStyle name="40% - Accent1 6 4 5" xfId="14470"/>
    <cellStyle name="40% - Accent1 6 4 6" xfId="14471"/>
    <cellStyle name="40% - Accent1 6 5" xfId="14472"/>
    <cellStyle name="40% - Accent1 6 5 2" xfId="14473"/>
    <cellStyle name="40% - Accent1 6 5 2 2" xfId="14474"/>
    <cellStyle name="40% - Accent1 6 5 2 2 2" xfId="14475"/>
    <cellStyle name="40% - Accent1 6 5 2 2 3" xfId="52831"/>
    <cellStyle name="40% - Accent1 6 5 2 3" xfId="14476"/>
    <cellStyle name="40% - Accent1 6 5 2 4" xfId="14477"/>
    <cellStyle name="40% - Accent1 6 5 3" xfId="14478"/>
    <cellStyle name="40% - Accent1 6 5 3 2" xfId="14479"/>
    <cellStyle name="40% - Accent1 6 5 3 3" xfId="52832"/>
    <cellStyle name="40% - Accent1 6 5 4" xfId="14480"/>
    <cellStyle name="40% - Accent1 6 5 5" xfId="14481"/>
    <cellStyle name="40% - Accent1 6 6" xfId="14482"/>
    <cellStyle name="40% - Accent1 6 6 2" xfId="14483"/>
    <cellStyle name="40% - Accent1 6 6 2 2" xfId="14484"/>
    <cellStyle name="40% - Accent1 6 6 2 3" xfId="52833"/>
    <cellStyle name="40% - Accent1 6 6 3" xfId="14485"/>
    <cellStyle name="40% - Accent1 6 6 4" xfId="14486"/>
    <cellStyle name="40% - Accent1 6 7" xfId="14487"/>
    <cellStyle name="40% - Accent1 6 7 2" xfId="14488"/>
    <cellStyle name="40% - Accent1 6 7 2 2" xfId="14489"/>
    <cellStyle name="40% - Accent1 6 7 2 3" xfId="52834"/>
    <cellStyle name="40% - Accent1 6 7 3" xfId="14490"/>
    <cellStyle name="40% - Accent1 6 7 4" xfId="14491"/>
    <cellStyle name="40% - Accent1 6 8" xfId="14492"/>
    <cellStyle name="40% - Accent1 6 8 2" xfId="14493"/>
    <cellStyle name="40% - Accent1 6 8 3" xfId="52835"/>
    <cellStyle name="40% - Accent1 6 9" xfId="14494"/>
    <cellStyle name="40% - Accent1 7" xfId="14495"/>
    <cellStyle name="40% - Accent1 7 10" xfId="14496"/>
    <cellStyle name="40% - Accent1 7 11" xfId="60224"/>
    <cellStyle name="40% - Accent1 7 2" xfId="14497"/>
    <cellStyle name="40% - Accent1 7 2 2" xfId="14498"/>
    <cellStyle name="40% - Accent1 7 2 2 2" xfId="14499"/>
    <cellStyle name="40% - Accent1 7 2 2 2 2" xfId="14500"/>
    <cellStyle name="40% - Accent1 7 2 2 2 2 2" xfId="14501"/>
    <cellStyle name="40% - Accent1 7 2 2 2 2 2 2" xfId="14502"/>
    <cellStyle name="40% - Accent1 7 2 2 2 2 2 3" xfId="52836"/>
    <cellStyle name="40% - Accent1 7 2 2 2 2 3" xfId="14503"/>
    <cellStyle name="40% - Accent1 7 2 2 2 2 4" xfId="14504"/>
    <cellStyle name="40% - Accent1 7 2 2 2 3" xfId="14505"/>
    <cellStyle name="40% - Accent1 7 2 2 2 3 2" xfId="14506"/>
    <cellStyle name="40% - Accent1 7 2 2 2 3 2 2" xfId="14507"/>
    <cellStyle name="40% - Accent1 7 2 2 2 3 2 3" xfId="52837"/>
    <cellStyle name="40% - Accent1 7 2 2 2 3 3" xfId="14508"/>
    <cellStyle name="40% - Accent1 7 2 2 2 3 4" xfId="14509"/>
    <cellStyle name="40% - Accent1 7 2 2 2 4" xfId="14510"/>
    <cellStyle name="40% - Accent1 7 2 2 2 4 2" xfId="14511"/>
    <cellStyle name="40% - Accent1 7 2 2 2 4 3" xfId="52838"/>
    <cellStyle name="40% - Accent1 7 2 2 2 5" xfId="14512"/>
    <cellStyle name="40% - Accent1 7 2 2 2 6" xfId="14513"/>
    <cellStyle name="40% - Accent1 7 2 2 3" xfId="14514"/>
    <cellStyle name="40% - Accent1 7 2 2 3 2" xfId="14515"/>
    <cellStyle name="40% - Accent1 7 2 2 3 2 2" xfId="14516"/>
    <cellStyle name="40% - Accent1 7 2 2 3 2 3" xfId="52839"/>
    <cellStyle name="40% - Accent1 7 2 2 3 3" xfId="14517"/>
    <cellStyle name="40% - Accent1 7 2 2 3 4" xfId="14518"/>
    <cellStyle name="40% - Accent1 7 2 2 4" xfId="14519"/>
    <cellStyle name="40% - Accent1 7 2 2 4 2" xfId="14520"/>
    <cellStyle name="40% - Accent1 7 2 2 4 2 2" xfId="14521"/>
    <cellStyle name="40% - Accent1 7 2 2 4 2 3" xfId="52840"/>
    <cellStyle name="40% - Accent1 7 2 2 4 3" xfId="14522"/>
    <cellStyle name="40% - Accent1 7 2 2 4 4" xfId="14523"/>
    <cellStyle name="40% - Accent1 7 2 2 5" xfId="14524"/>
    <cellStyle name="40% - Accent1 7 2 2 5 2" xfId="14525"/>
    <cellStyle name="40% - Accent1 7 2 2 5 3" xfId="52841"/>
    <cellStyle name="40% - Accent1 7 2 2 6" xfId="14526"/>
    <cellStyle name="40% - Accent1 7 2 2 7" xfId="14527"/>
    <cellStyle name="40% - Accent1 7 2 2 8" xfId="60775"/>
    <cellStyle name="40% - Accent1 7 2 3" xfId="14528"/>
    <cellStyle name="40% - Accent1 7 2 3 2" xfId="14529"/>
    <cellStyle name="40% - Accent1 7 2 3 2 2" xfId="14530"/>
    <cellStyle name="40% - Accent1 7 2 3 2 2 2" xfId="14531"/>
    <cellStyle name="40% - Accent1 7 2 3 2 2 3" xfId="52842"/>
    <cellStyle name="40% - Accent1 7 2 3 2 3" xfId="14532"/>
    <cellStyle name="40% - Accent1 7 2 3 2 4" xfId="14533"/>
    <cellStyle name="40% - Accent1 7 2 3 3" xfId="14534"/>
    <cellStyle name="40% - Accent1 7 2 3 3 2" xfId="14535"/>
    <cellStyle name="40% - Accent1 7 2 3 3 2 2" xfId="14536"/>
    <cellStyle name="40% - Accent1 7 2 3 3 2 3" xfId="52843"/>
    <cellStyle name="40% - Accent1 7 2 3 3 3" xfId="14537"/>
    <cellStyle name="40% - Accent1 7 2 3 3 4" xfId="14538"/>
    <cellStyle name="40% - Accent1 7 2 3 4" xfId="14539"/>
    <cellStyle name="40% - Accent1 7 2 3 4 2" xfId="14540"/>
    <cellStyle name="40% - Accent1 7 2 3 4 3" xfId="52844"/>
    <cellStyle name="40% - Accent1 7 2 3 5" xfId="14541"/>
    <cellStyle name="40% - Accent1 7 2 3 6" xfId="14542"/>
    <cellStyle name="40% - Accent1 7 2 4" xfId="14543"/>
    <cellStyle name="40% - Accent1 7 2 4 2" xfId="14544"/>
    <cellStyle name="40% - Accent1 7 2 4 2 2" xfId="14545"/>
    <cellStyle name="40% - Accent1 7 2 4 2 3" xfId="52845"/>
    <cellStyle name="40% - Accent1 7 2 4 3" xfId="14546"/>
    <cellStyle name="40% - Accent1 7 2 4 4" xfId="14547"/>
    <cellStyle name="40% - Accent1 7 2 5" xfId="14548"/>
    <cellStyle name="40% - Accent1 7 2 5 2" xfId="14549"/>
    <cellStyle name="40% - Accent1 7 2 5 2 2" xfId="14550"/>
    <cellStyle name="40% - Accent1 7 2 5 2 3" xfId="52846"/>
    <cellStyle name="40% - Accent1 7 2 5 3" xfId="14551"/>
    <cellStyle name="40% - Accent1 7 2 5 4" xfId="14552"/>
    <cellStyle name="40% - Accent1 7 2 6" xfId="14553"/>
    <cellStyle name="40% - Accent1 7 2 6 2" xfId="14554"/>
    <cellStyle name="40% - Accent1 7 2 6 3" xfId="52847"/>
    <cellStyle name="40% - Accent1 7 2 7" xfId="14555"/>
    <cellStyle name="40% - Accent1 7 2 8" xfId="14556"/>
    <cellStyle name="40% - Accent1 7 2 9" xfId="60407"/>
    <cellStyle name="40% - Accent1 7 3" xfId="14557"/>
    <cellStyle name="40% - Accent1 7 3 2" xfId="14558"/>
    <cellStyle name="40% - Accent1 7 3 2 2" xfId="14559"/>
    <cellStyle name="40% - Accent1 7 3 2 2 2" xfId="14560"/>
    <cellStyle name="40% - Accent1 7 3 2 2 2 2" xfId="14561"/>
    <cellStyle name="40% - Accent1 7 3 2 2 2 3" xfId="52848"/>
    <cellStyle name="40% - Accent1 7 3 2 2 3" xfId="14562"/>
    <cellStyle name="40% - Accent1 7 3 2 2 4" xfId="14563"/>
    <cellStyle name="40% - Accent1 7 3 2 3" xfId="14564"/>
    <cellStyle name="40% - Accent1 7 3 2 3 2" xfId="14565"/>
    <cellStyle name="40% - Accent1 7 3 2 3 2 2" xfId="14566"/>
    <cellStyle name="40% - Accent1 7 3 2 3 2 3" xfId="52849"/>
    <cellStyle name="40% - Accent1 7 3 2 3 3" xfId="14567"/>
    <cellStyle name="40% - Accent1 7 3 2 3 4" xfId="14568"/>
    <cellStyle name="40% - Accent1 7 3 2 4" xfId="14569"/>
    <cellStyle name="40% - Accent1 7 3 2 4 2" xfId="14570"/>
    <cellStyle name="40% - Accent1 7 3 2 4 3" xfId="52850"/>
    <cellStyle name="40% - Accent1 7 3 2 5" xfId="14571"/>
    <cellStyle name="40% - Accent1 7 3 2 6" xfId="14572"/>
    <cellStyle name="40% - Accent1 7 3 3" xfId="14573"/>
    <cellStyle name="40% - Accent1 7 3 3 2" xfId="14574"/>
    <cellStyle name="40% - Accent1 7 3 3 2 2" xfId="14575"/>
    <cellStyle name="40% - Accent1 7 3 3 2 3" xfId="52851"/>
    <cellStyle name="40% - Accent1 7 3 3 3" xfId="14576"/>
    <cellStyle name="40% - Accent1 7 3 3 4" xfId="14577"/>
    <cellStyle name="40% - Accent1 7 3 4" xfId="14578"/>
    <cellStyle name="40% - Accent1 7 3 4 2" xfId="14579"/>
    <cellStyle name="40% - Accent1 7 3 4 2 2" xfId="14580"/>
    <cellStyle name="40% - Accent1 7 3 4 2 3" xfId="52852"/>
    <cellStyle name="40% - Accent1 7 3 4 3" xfId="14581"/>
    <cellStyle name="40% - Accent1 7 3 4 4" xfId="14582"/>
    <cellStyle name="40% - Accent1 7 3 5" xfId="14583"/>
    <cellStyle name="40% - Accent1 7 3 5 2" xfId="14584"/>
    <cellStyle name="40% - Accent1 7 3 5 3" xfId="52853"/>
    <cellStyle name="40% - Accent1 7 3 6" xfId="14585"/>
    <cellStyle name="40% - Accent1 7 3 7" xfId="14586"/>
    <cellStyle name="40% - Accent1 7 3 8" xfId="60592"/>
    <cellStyle name="40% - Accent1 7 4" xfId="14587"/>
    <cellStyle name="40% - Accent1 7 4 2" xfId="14588"/>
    <cellStyle name="40% - Accent1 7 4 2 2" xfId="14589"/>
    <cellStyle name="40% - Accent1 7 4 2 2 2" xfId="14590"/>
    <cellStyle name="40% - Accent1 7 4 2 2 3" xfId="52854"/>
    <cellStyle name="40% - Accent1 7 4 2 3" xfId="14591"/>
    <cellStyle name="40% - Accent1 7 4 2 4" xfId="14592"/>
    <cellStyle name="40% - Accent1 7 4 3" xfId="14593"/>
    <cellStyle name="40% - Accent1 7 4 3 2" xfId="14594"/>
    <cellStyle name="40% - Accent1 7 4 3 2 2" xfId="14595"/>
    <cellStyle name="40% - Accent1 7 4 3 2 3" xfId="52855"/>
    <cellStyle name="40% - Accent1 7 4 3 3" xfId="14596"/>
    <cellStyle name="40% - Accent1 7 4 3 4" xfId="14597"/>
    <cellStyle name="40% - Accent1 7 4 4" xfId="14598"/>
    <cellStyle name="40% - Accent1 7 4 4 2" xfId="14599"/>
    <cellStyle name="40% - Accent1 7 4 4 3" xfId="52856"/>
    <cellStyle name="40% - Accent1 7 4 5" xfId="14600"/>
    <cellStyle name="40% - Accent1 7 4 6" xfId="14601"/>
    <cellStyle name="40% - Accent1 7 5" xfId="14602"/>
    <cellStyle name="40% - Accent1 7 5 2" xfId="14603"/>
    <cellStyle name="40% - Accent1 7 5 2 2" xfId="14604"/>
    <cellStyle name="40% - Accent1 7 5 2 2 2" xfId="14605"/>
    <cellStyle name="40% - Accent1 7 5 2 2 3" xfId="52857"/>
    <cellStyle name="40% - Accent1 7 5 2 3" xfId="14606"/>
    <cellStyle name="40% - Accent1 7 5 2 4" xfId="14607"/>
    <cellStyle name="40% - Accent1 7 5 3" xfId="14608"/>
    <cellStyle name="40% - Accent1 7 5 3 2" xfId="14609"/>
    <cellStyle name="40% - Accent1 7 5 3 3" xfId="52858"/>
    <cellStyle name="40% - Accent1 7 5 4" xfId="14610"/>
    <cellStyle name="40% - Accent1 7 5 5" xfId="14611"/>
    <cellStyle name="40% - Accent1 7 6" xfId="14612"/>
    <cellStyle name="40% - Accent1 7 6 2" xfId="14613"/>
    <cellStyle name="40% - Accent1 7 6 2 2" xfId="14614"/>
    <cellStyle name="40% - Accent1 7 6 2 3" xfId="52859"/>
    <cellStyle name="40% - Accent1 7 6 3" xfId="14615"/>
    <cellStyle name="40% - Accent1 7 6 4" xfId="14616"/>
    <cellStyle name="40% - Accent1 7 7" xfId="14617"/>
    <cellStyle name="40% - Accent1 7 7 2" xfId="14618"/>
    <cellStyle name="40% - Accent1 7 7 2 2" xfId="14619"/>
    <cellStyle name="40% - Accent1 7 7 2 3" xfId="52860"/>
    <cellStyle name="40% - Accent1 7 7 3" xfId="14620"/>
    <cellStyle name="40% - Accent1 7 7 4" xfId="14621"/>
    <cellStyle name="40% - Accent1 7 8" xfId="14622"/>
    <cellStyle name="40% - Accent1 7 8 2" xfId="14623"/>
    <cellStyle name="40% - Accent1 7 8 3" xfId="52861"/>
    <cellStyle name="40% - Accent1 7 9" xfId="14624"/>
    <cellStyle name="40% - Accent1 8" xfId="14625"/>
    <cellStyle name="40% - Accent1 8 2" xfId="14626"/>
    <cellStyle name="40% - Accent1 8 2 2" xfId="14627"/>
    <cellStyle name="40% - Accent1 8 2 2 2" xfId="14628"/>
    <cellStyle name="40% - Accent1 8 2 2 2 2" xfId="14629"/>
    <cellStyle name="40% - Accent1 8 2 2 2 2 2" xfId="14630"/>
    <cellStyle name="40% - Accent1 8 2 2 2 2 3" xfId="52862"/>
    <cellStyle name="40% - Accent1 8 2 2 2 3" xfId="14631"/>
    <cellStyle name="40% - Accent1 8 2 2 2 4" xfId="14632"/>
    <cellStyle name="40% - Accent1 8 2 2 3" xfId="14633"/>
    <cellStyle name="40% - Accent1 8 2 2 3 2" xfId="14634"/>
    <cellStyle name="40% - Accent1 8 2 2 3 2 2" xfId="14635"/>
    <cellStyle name="40% - Accent1 8 2 2 3 2 3" xfId="52863"/>
    <cellStyle name="40% - Accent1 8 2 2 3 3" xfId="14636"/>
    <cellStyle name="40% - Accent1 8 2 2 3 4" xfId="14637"/>
    <cellStyle name="40% - Accent1 8 2 2 4" xfId="14638"/>
    <cellStyle name="40% - Accent1 8 2 2 4 2" xfId="14639"/>
    <cellStyle name="40% - Accent1 8 2 2 4 3" xfId="52864"/>
    <cellStyle name="40% - Accent1 8 2 2 5" xfId="14640"/>
    <cellStyle name="40% - Accent1 8 2 2 6" xfId="14641"/>
    <cellStyle name="40% - Accent1 8 2 2 7" xfId="60789"/>
    <cellStyle name="40% - Accent1 8 2 3" xfId="14642"/>
    <cellStyle name="40% - Accent1 8 2 3 2" xfId="14643"/>
    <cellStyle name="40% - Accent1 8 2 3 2 2" xfId="14644"/>
    <cellStyle name="40% - Accent1 8 2 3 2 3" xfId="52865"/>
    <cellStyle name="40% - Accent1 8 2 3 3" xfId="14645"/>
    <cellStyle name="40% - Accent1 8 2 3 4" xfId="14646"/>
    <cellStyle name="40% - Accent1 8 2 4" xfId="14647"/>
    <cellStyle name="40% - Accent1 8 2 4 2" xfId="14648"/>
    <cellStyle name="40% - Accent1 8 2 4 2 2" xfId="14649"/>
    <cellStyle name="40% - Accent1 8 2 4 2 3" xfId="52866"/>
    <cellStyle name="40% - Accent1 8 2 4 3" xfId="14650"/>
    <cellStyle name="40% - Accent1 8 2 4 4" xfId="14651"/>
    <cellStyle name="40% - Accent1 8 2 5" xfId="14652"/>
    <cellStyle name="40% - Accent1 8 2 5 2" xfId="14653"/>
    <cellStyle name="40% - Accent1 8 2 5 3" xfId="52867"/>
    <cellStyle name="40% - Accent1 8 2 6" xfId="14654"/>
    <cellStyle name="40% - Accent1 8 2 7" xfId="14655"/>
    <cellStyle name="40% - Accent1 8 2 8" xfId="60421"/>
    <cellStyle name="40% - Accent1 8 3" xfId="14656"/>
    <cellStyle name="40% - Accent1 8 3 2" xfId="14657"/>
    <cellStyle name="40% - Accent1 8 3 2 2" xfId="14658"/>
    <cellStyle name="40% - Accent1 8 3 2 2 2" xfId="14659"/>
    <cellStyle name="40% - Accent1 8 3 2 2 3" xfId="52868"/>
    <cellStyle name="40% - Accent1 8 3 2 3" xfId="14660"/>
    <cellStyle name="40% - Accent1 8 3 2 4" xfId="14661"/>
    <cellStyle name="40% - Accent1 8 3 3" xfId="14662"/>
    <cellStyle name="40% - Accent1 8 3 3 2" xfId="14663"/>
    <cellStyle name="40% - Accent1 8 3 3 2 2" xfId="14664"/>
    <cellStyle name="40% - Accent1 8 3 3 2 3" xfId="52869"/>
    <cellStyle name="40% - Accent1 8 3 3 3" xfId="14665"/>
    <cellStyle name="40% - Accent1 8 3 3 4" xfId="14666"/>
    <cellStyle name="40% - Accent1 8 3 4" xfId="14667"/>
    <cellStyle name="40% - Accent1 8 3 4 2" xfId="14668"/>
    <cellStyle name="40% - Accent1 8 3 4 3" xfId="52870"/>
    <cellStyle name="40% - Accent1 8 3 5" xfId="14669"/>
    <cellStyle name="40% - Accent1 8 3 6" xfId="14670"/>
    <cellStyle name="40% - Accent1 8 3 7" xfId="60606"/>
    <cellStyle name="40% - Accent1 8 4" xfId="14671"/>
    <cellStyle name="40% - Accent1 8 4 2" xfId="14672"/>
    <cellStyle name="40% - Accent1 8 4 2 2" xfId="14673"/>
    <cellStyle name="40% - Accent1 8 4 2 3" xfId="52871"/>
    <cellStyle name="40% - Accent1 8 4 3" xfId="14674"/>
    <cellStyle name="40% - Accent1 8 4 4" xfId="14675"/>
    <cellStyle name="40% - Accent1 8 5" xfId="14676"/>
    <cellStyle name="40% - Accent1 8 5 2" xfId="14677"/>
    <cellStyle name="40% - Accent1 8 5 2 2" xfId="14678"/>
    <cellStyle name="40% - Accent1 8 5 2 3" xfId="52872"/>
    <cellStyle name="40% - Accent1 8 5 3" xfId="14679"/>
    <cellStyle name="40% - Accent1 8 5 4" xfId="14680"/>
    <cellStyle name="40% - Accent1 8 6" xfId="14681"/>
    <cellStyle name="40% - Accent1 8 6 2" xfId="14682"/>
    <cellStyle name="40% - Accent1 8 6 3" xfId="52873"/>
    <cellStyle name="40% - Accent1 8 7" xfId="14683"/>
    <cellStyle name="40% - Accent1 8 8" xfId="14684"/>
    <cellStyle name="40% - Accent1 8 9" xfId="60238"/>
    <cellStyle name="40% - Accent1 9" xfId="14685"/>
    <cellStyle name="40% - Accent1 9 2" xfId="14686"/>
    <cellStyle name="40% - Accent1 9 2 2" xfId="14687"/>
    <cellStyle name="40% - Accent1 9 2 2 2" xfId="14688"/>
    <cellStyle name="40% - Accent1 9 2 2 2 2" xfId="14689"/>
    <cellStyle name="40% - Accent1 9 2 2 2 3" xfId="52874"/>
    <cellStyle name="40% - Accent1 9 2 2 3" xfId="14690"/>
    <cellStyle name="40% - Accent1 9 2 2 4" xfId="14691"/>
    <cellStyle name="40% - Accent1 9 2 2 5" xfId="60803"/>
    <cellStyle name="40% - Accent1 9 2 3" xfId="14692"/>
    <cellStyle name="40% - Accent1 9 2 3 2" xfId="14693"/>
    <cellStyle name="40% - Accent1 9 2 3 2 2" xfId="14694"/>
    <cellStyle name="40% - Accent1 9 2 3 2 3" xfId="52875"/>
    <cellStyle name="40% - Accent1 9 2 3 3" xfId="14695"/>
    <cellStyle name="40% - Accent1 9 2 3 4" xfId="14696"/>
    <cellStyle name="40% - Accent1 9 2 4" xfId="14697"/>
    <cellStyle name="40% - Accent1 9 2 4 2" xfId="14698"/>
    <cellStyle name="40% - Accent1 9 2 4 3" xfId="52876"/>
    <cellStyle name="40% - Accent1 9 2 5" xfId="14699"/>
    <cellStyle name="40% - Accent1 9 2 6" xfId="14700"/>
    <cellStyle name="40% - Accent1 9 2 7" xfId="60435"/>
    <cellStyle name="40% - Accent1 9 3" xfId="14701"/>
    <cellStyle name="40% - Accent1 9 3 2" xfId="14702"/>
    <cellStyle name="40% - Accent1 9 3 2 2" xfId="14703"/>
    <cellStyle name="40% - Accent1 9 3 2 3" xfId="52877"/>
    <cellStyle name="40% - Accent1 9 3 3" xfId="14704"/>
    <cellStyle name="40% - Accent1 9 3 4" xfId="14705"/>
    <cellStyle name="40% - Accent1 9 3 5" xfId="60620"/>
    <cellStyle name="40% - Accent1 9 4" xfId="14706"/>
    <cellStyle name="40% - Accent1 9 4 2" xfId="14707"/>
    <cellStyle name="40% - Accent1 9 4 2 2" xfId="14708"/>
    <cellStyle name="40% - Accent1 9 4 2 3" xfId="52878"/>
    <cellStyle name="40% - Accent1 9 4 3" xfId="14709"/>
    <cellStyle name="40% - Accent1 9 4 4" xfId="14710"/>
    <cellStyle name="40% - Accent1 9 5" xfId="14711"/>
    <cellStyle name="40% - Accent1 9 5 2" xfId="14712"/>
    <cellStyle name="40% - Accent1 9 5 3" xfId="52879"/>
    <cellStyle name="40% - Accent1 9 6" xfId="14713"/>
    <cellStyle name="40% - Accent1 9 7" xfId="14714"/>
    <cellStyle name="40% - Accent1 9 8" xfId="60252"/>
    <cellStyle name="40% - Accent2 10" xfId="14715"/>
    <cellStyle name="40% - Accent2 10 2" xfId="14716"/>
    <cellStyle name="40% - Accent2 10 2 2" xfId="14717"/>
    <cellStyle name="40% - Accent2 10 2 2 2" xfId="14718"/>
    <cellStyle name="40% - Accent2 10 2 2 3" xfId="52880"/>
    <cellStyle name="40% - Accent2 10 2 2 4" xfId="60819"/>
    <cellStyle name="40% - Accent2 10 2 3" xfId="14719"/>
    <cellStyle name="40% - Accent2 10 2 4" xfId="14720"/>
    <cellStyle name="40% - Accent2 10 2 5" xfId="60451"/>
    <cellStyle name="40% - Accent2 10 3" xfId="14721"/>
    <cellStyle name="40% - Accent2 10 3 2" xfId="14722"/>
    <cellStyle name="40% - Accent2 10 3 2 2" xfId="14723"/>
    <cellStyle name="40% - Accent2 10 3 2 3" xfId="52881"/>
    <cellStyle name="40% - Accent2 10 3 3" xfId="14724"/>
    <cellStyle name="40% - Accent2 10 3 4" xfId="14725"/>
    <cellStyle name="40% - Accent2 10 3 5" xfId="60636"/>
    <cellStyle name="40% - Accent2 10 4" xfId="14726"/>
    <cellStyle name="40% - Accent2 10 4 2" xfId="14727"/>
    <cellStyle name="40% - Accent2 10 4 3" xfId="52882"/>
    <cellStyle name="40% - Accent2 10 5" xfId="14728"/>
    <cellStyle name="40% - Accent2 10 6" xfId="14729"/>
    <cellStyle name="40% - Accent2 10 7" xfId="60268"/>
    <cellStyle name="40% - Accent2 11" xfId="14730"/>
    <cellStyle name="40% - Accent2 11 2" xfId="14731"/>
    <cellStyle name="40% - Accent2 11 2 2" xfId="14732"/>
    <cellStyle name="40% - Accent2 11 2 2 2" xfId="14733"/>
    <cellStyle name="40% - Accent2 11 2 2 3" xfId="52883"/>
    <cellStyle name="40% - Accent2 11 2 2 4" xfId="60833"/>
    <cellStyle name="40% - Accent2 11 2 3" xfId="14734"/>
    <cellStyle name="40% - Accent2 11 2 4" xfId="14735"/>
    <cellStyle name="40% - Accent2 11 2 5" xfId="60465"/>
    <cellStyle name="40% - Accent2 11 3" xfId="14736"/>
    <cellStyle name="40% - Accent2 11 3 2" xfId="14737"/>
    <cellStyle name="40% - Accent2 11 3 3" xfId="52884"/>
    <cellStyle name="40% - Accent2 11 3 4" xfId="60650"/>
    <cellStyle name="40% - Accent2 11 4" xfId="14738"/>
    <cellStyle name="40% - Accent2 11 5" xfId="14739"/>
    <cellStyle name="40% - Accent2 11 6" xfId="60282"/>
    <cellStyle name="40% - Accent2 12" xfId="14740"/>
    <cellStyle name="40% - Accent2 12 2" xfId="14741"/>
    <cellStyle name="40% - Accent2 12 2 2" xfId="14742"/>
    <cellStyle name="40% - Accent2 12 2 2 2" xfId="60847"/>
    <cellStyle name="40% - Accent2 12 2 3" xfId="52885"/>
    <cellStyle name="40% - Accent2 12 2 4" xfId="60479"/>
    <cellStyle name="40% - Accent2 12 3" xfId="14743"/>
    <cellStyle name="40% - Accent2 12 3 2" xfId="60664"/>
    <cellStyle name="40% - Accent2 12 4" xfId="14744"/>
    <cellStyle name="40% - Accent2 12 5" xfId="60296"/>
    <cellStyle name="40% - Accent2 13" xfId="14745"/>
    <cellStyle name="40% - Accent2 13 2" xfId="14746"/>
    <cellStyle name="40% - Accent2 13 2 2" xfId="14747"/>
    <cellStyle name="40% - Accent2 13 2 2 2" xfId="60861"/>
    <cellStyle name="40% - Accent2 13 2 3" xfId="52886"/>
    <cellStyle name="40% - Accent2 13 2 4" xfId="60493"/>
    <cellStyle name="40% - Accent2 13 3" xfId="14748"/>
    <cellStyle name="40% - Accent2 13 3 2" xfId="60678"/>
    <cellStyle name="40% - Accent2 13 4" xfId="14749"/>
    <cellStyle name="40% - Accent2 13 5" xfId="60310"/>
    <cellStyle name="40% - Accent2 14" xfId="14750"/>
    <cellStyle name="40% - Accent2 14 2" xfId="14751"/>
    <cellStyle name="40% - Accent2 14 2 2" xfId="60691"/>
    <cellStyle name="40% - Accent2 14 3" xfId="52887"/>
    <cellStyle name="40% - Accent2 14 4" xfId="60323"/>
    <cellStyle name="40% - Accent2 15" xfId="14752"/>
    <cellStyle name="40% - Accent2 15 2" xfId="60507"/>
    <cellStyle name="40% - Accent2 16" xfId="14753"/>
    <cellStyle name="40% - Accent2 16 2" xfId="60875"/>
    <cellStyle name="40% - Accent2 17" xfId="52888"/>
    <cellStyle name="40% - Accent2 17 2" xfId="60889"/>
    <cellStyle name="40% - Accent2 18" xfId="52889"/>
    <cellStyle name="40% - Accent2 18 2" xfId="60903"/>
    <cellStyle name="40% - Accent2 19" xfId="60130"/>
    <cellStyle name="40% - Accent2 2" xfId="14754"/>
    <cellStyle name="40% - Accent2 2 10" xfId="14755"/>
    <cellStyle name="40% - Accent2 2 10 2" xfId="14756"/>
    <cellStyle name="40% - Accent2 2 10 2 2" xfId="14757"/>
    <cellStyle name="40% - Accent2 2 10 2 2 2" xfId="14758"/>
    <cellStyle name="40% - Accent2 2 10 2 2 3" xfId="52890"/>
    <cellStyle name="40% - Accent2 2 10 2 3" xfId="14759"/>
    <cellStyle name="40% - Accent2 2 10 2 4" xfId="14760"/>
    <cellStyle name="40% - Accent2 2 10 3" xfId="14761"/>
    <cellStyle name="40% - Accent2 2 10 3 2" xfId="14762"/>
    <cellStyle name="40% - Accent2 2 10 3 3" xfId="52891"/>
    <cellStyle name="40% - Accent2 2 10 4" xfId="14763"/>
    <cellStyle name="40% - Accent2 2 10 5" xfId="14764"/>
    <cellStyle name="40% - Accent2 2 11" xfId="14765"/>
    <cellStyle name="40% - Accent2 2 11 2" xfId="14766"/>
    <cellStyle name="40% - Accent2 2 11 2 2" xfId="14767"/>
    <cellStyle name="40% - Accent2 2 11 2 3" xfId="52892"/>
    <cellStyle name="40% - Accent2 2 11 3" xfId="14768"/>
    <cellStyle name="40% - Accent2 2 11 4" xfId="14769"/>
    <cellStyle name="40% - Accent2 2 12" xfId="14770"/>
    <cellStyle name="40% - Accent2 2 12 2" xfId="14771"/>
    <cellStyle name="40% - Accent2 2 12 2 2" xfId="14772"/>
    <cellStyle name="40% - Accent2 2 12 2 3" xfId="52893"/>
    <cellStyle name="40% - Accent2 2 12 3" xfId="14773"/>
    <cellStyle name="40% - Accent2 2 12 4" xfId="14774"/>
    <cellStyle name="40% - Accent2 2 13" xfId="14775"/>
    <cellStyle name="40% - Accent2 2 13 2" xfId="14776"/>
    <cellStyle name="40% - Accent2 2 13 3" xfId="52894"/>
    <cellStyle name="40% - Accent2 2 14" xfId="14777"/>
    <cellStyle name="40% - Accent2 2 15" xfId="14778"/>
    <cellStyle name="40% - Accent2 2 16" xfId="60155"/>
    <cellStyle name="40% - Accent2 2 2" xfId="14779"/>
    <cellStyle name="40% - Accent2 2 2 10" xfId="14780"/>
    <cellStyle name="40% - Accent2 2 2 11" xfId="14781"/>
    <cellStyle name="40% - Accent2 2 2 12" xfId="60339"/>
    <cellStyle name="40% - Accent2 2 2 2" xfId="14782"/>
    <cellStyle name="40% - Accent2 2 2 2 10" xfId="14783"/>
    <cellStyle name="40% - Accent2 2 2 2 11" xfId="60707"/>
    <cellStyle name="40% - Accent2 2 2 2 2" xfId="14784"/>
    <cellStyle name="40% - Accent2 2 2 2 2 2" xfId="14785"/>
    <cellStyle name="40% - Accent2 2 2 2 2 2 2" xfId="14786"/>
    <cellStyle name="40% - Accent2 2 2 2 2 2 2 2" xfId="14787"/>
    <cellStyle name="40% - Accent2 2 2 2 2 2 2 2 2" xfId="14788"/>
    <cellStyle name="40% - Accent2 2 2 2 2 2 2 2 2 2" xfId="14789"/>
    <cellStyle name="40% - Accent2 2 2 2 2 2 2 2 2 3" xfId="52895"/>
    <cellStyle name="40% - Accent2 2 2 2 2 2 2 2 3" xfId="14790"/>
    <cellStyle name="40% - Accent2 2 2 2 2 2 2 2 4" xfId="14791"/>
    <cellStyle name="40% - Accent2 2 2 2 2 2 2 3" xfId="14792"/>
    <cellStyle name="40% - Accent2 2 2 2 2 2 2 3 2" xfId="14793"/>
    <cellStyle name="40% - Accent2 2 2 2 2 2 2 3 2 2" xfId="14794"/>
    <cellStyle name="40% - Accent2 2 2 2 2 2 2 3 2 3" xfId="52896"/>
    <cellStyle name="40% - Accent2 2 2 2 2 2 2 3 3" xfId="14795"/>
    <cellStyle name="40% - Accent2 2 2 2 2 2 2 3 4" xfId="14796"/>
    <cellStyle name="40% - Accent2 2 2 2 2 2 2 4" xfId="14797"/>
    <cellStyle name="40% - Accent2 2 2 2 2 2 2 4 2" xfId="14798"/>
    <cellStyle name="40% - Accent2 2 2 2 2 2 2 4 3" xfId="52897"/>
    <cellStyle name="40% - Accent2 2 2 2 2 2 2 5" xfId="14799"/>
    <cellStyle name="40% - Accent2 2 2 2 2 2 2 6" xfId="14800"/>
    <cellStyle name="40% - Accent2 2 2 2 2 2 3" xfId="14801"/>
    <cellStyle name="40% - Accent2 2 2 2 2 2 3 2" xfId="14802"/>
    <cellStyle name="40% - Accent2 2 2 2 2 2 3 2 2" xfId="14803"/>
    <cellStyle name="40% - Accent2 2 2 2 2 2 3 2 3" xfId="52898"/>
    <cellStyle name="40% - Accent2 2 2 2 2 2 3 3" xfId="14804"/>
    <cellStyle name="40% - Accent2 2 2 2 2 2 3 4" xfId="14805"/>
    <cellStyle name="40% - Accent2 2 2 2 2 2 4" xfId="14806"/>
    <cellStyle name="40% - Accent2 2 2 2 2 2 4 2" xfId="14807"/>
    <cellStyle name="40% - Accent2 2 2 2 2 2 4 2 2" xfId="14808"/>
    <cellStyle name="40% - Accent2 2 2 2 2 2 4 2 3" xfId="52899"/>
    <cellStyle name="40% - Accent2 2 2 2 2 2 4 3" xfId="14809"/>
    <cellStyle name="40% - Accent2 2 2 2 2 2 4 4" xfId="14810"/>
    <cellStyle name="40% - Accent2 2 2 2 2 2 5" xfId="14811"/>
    <cellStyle name="40% - Accent2 2 2 2 2 2 5 2" xfId="14812"/>
    <cellStyle name="40% - Accent2 2 2 2 2 2 5 3" xfId="52900"/>
    <cellStyle name="40% - Accent2 2 2 2 2 2 6" xfId="14813"/>
    <cellStyle name="40% - Accent2 2 2 2 2 2 7" xfId="14814"/>
    <cellStyle name="40% - Accent2 2 2 2 2 3" xfId="14815"/>
    <cellStyle name="40% - Accent2 2 2 2 2 3 2" xfId="14816"/>
    <cellStyle name="40% - Accent2 2 2 2 2 3 2 2" xfId="14817"/>
    <cellStyle name="40% - Accent2 2 2 2 2 3 2 2 2" xfId="14818"/>
    <cellStyle name="40% - Accent2 2 2 2 2 3 2 2 3" xfId="52901"/>
    <cellStyle name="40% - Accent2 2 2 2 2 3 2 3" xfId="14819"/>
    <cellStyle name="40% - Accent2 2 2 2 2 3 2 4" xfId="14820"/>
    <cellStyle name="40% - Accent2 2 2 2 2 3 3" xfId="14821"/>
    <cellStyle name="40% - Accent2 2 2 2 2 3 3 2" xfId="14822"/>
    <cellStyle name="40% - Accent2 2 2 2 2 3 3 2 2" xfId="14823"/>
    <cellStyle name="40% - Accent2 2 2 2 2 3 3 2 3" xfId="52902"/>
    <cellStyle name="40% - Accent2 2 2 2 2 3 3 3" xfId="14824"/>
    <cellStyle name="40% - Accent2 2 2 2 2 3 3 4" xfId="14825"/>
    <cellStyle name="40% - Accent2 2 2 2 2 3 4" xfId="14826"/>
    <cellStyle name="40% - Accent2 2 2 2 2 3 4 2" xfId="14827"/>
    <cellStyle name="40% - Accent2 2 2 2 2 3 4 3" xfId="52903"/>
    <cellStyle name="40% - Accent2 2 2 2 2 3 5" xfId="14828"/>
    <cellStyle name="40% - Accent2 2 2 2 2 3 6" xfId="14829"/>
    <cellStyle name="40% - Accent2 2 2 2 2 4" xfId="14830"/>
    <cellStyle name="40% - Accent2 2 2 2 2 4 2" xfId="14831"/>
    <cellStyle name="40% - Accent2 2 2 2 2 4 2 2" xfId="14832"/>
    <cellStyle name="40% - Accent2 2 2 2 2 4 2 3" xfId="52904"/>
    <cellStyle name="40% - Accent2 2 2 2 2 4 3" xfId="14833"/>
    <cellStyle name="40% - Accent2 2 2 2 2 4 4" xfId="14834"/>
    <cellStyle name="40% - Accent2 2 2 2 2 5" xfId="14835"/>
    <cellStyle name="40% - Accent2 2 2 2 2 5 2" xfId="14836"/>
    <cellStyle name="40% - Accent2 2 2 2 2 5 2 2" xfId="14837"/>
    <cellStyle name="40% - Accent2 2 2 2 2 5 2 3" xfId="52905"/>
    <cellStyle name="40% - Accent2 2 2 2 2 5 3" xfId="14838"/>
    <cellStyle name="40% - Accent2 2 2 2 2 5 4" xfId="14839"/>
    <cellStyle name="40% - Accent2 2 2 2 2 6" xfId="14840"/>
    <cellStyle name="40% - Accent2 2 2 2 2 6 2" xfId="14841"/>
    <cellStyle name="40% - Accent2 2 2 2 2 6 3" xfId="52906"/>
    <cellStyle name="40% - Accent2 2 2 2 2 7" xfId="14842"/>
    <cellStyle name="40% - Accent2 2 2 2 2 8" xfId="14843"/>
    <cellStyle name="40% - Accent2 2 2 2 3" xfId="14844"/>
    <cellStyle name="40% - Accent2 2 2 2 3 2" xfId="14845"/>
    <cellStyle name="40% - Accent2 2 2 2 3 2 2" xfId="14846"/>
    <cellStyle name="40% - Accent2 2 2 2 3 2 2 2" xfId="14847"/>
    <cellStyle name="40% - Accent2 2 2 2 3 2 2 2 2" xfId="14848"/>
    <cellStyle name="40% - Accent2 2 2 2 3 2 2 2 3" xfId="52907"/>
    <cellStyle name="40% - Accent2 2 2 2 3 2 2 3" xfId="14849"/>
    <cellStyle name="40% - Accent2 2 2 2 3 2 2 4" xfId="14850"/>
    <cellStyle name="40% - Accent2 2 2 2 3 2 3" xfId="14851"/>
    <cellStyle name="40% - Accent2 2 2 2 3 2 3 2" xfId="14852"/>
    <cellStyle name="40% - Accent2 2 2 2 3 2 3 2 2" xfId="14853"/>
    <cellStyle name="40% - Accent2 2 2 2 3 2 3 2 3" xfId="52908"/>
    <cellStyle name="40% - Accent2 2 2 2 3 2 3 3" xfId="14854"/>
    <cellStyle name="40% - Accent2 2 2 2 3 2 3 4" xfId="14855"/>
    <cellStyle name="40% - Accent2 2 2 2 3 2 4" xfId="14856"/>
    <cellStyle name="40% - Accent2 2 2 2 3 2 4 2" xfId="14857"/>
    <cellStyle name="40% - Accent2 2 2 2 3 2 4 3" xfId="52909"/>
    <cellStyle name="40% - Accent2 2 2 2 3 2 5" xfId="14858"/>
    <cellStyle name="40% - Accent2 2 2 2 3 2 6" xfId="14859"/>
    <cellStyle name="40% - Accent2 2 2 2 3 3" xfId="14860"/>
    <cellStyle name="40% - Accent2 2 2 2 3 3 2" xfId="14861"/>
    <cellStyle name="40% - Accent2 2 2 2 3 3 2 2" xfId="14862"/>
    <cellStyle name="40% - Accent2 2 2 2 3 3 2 3" xfId="52910"/>
    <cellStyle name="40% - Accent2 2 2 2 3 3 3" xfId="14863"/>
    <cellStyle name="40% - Accent2 2 2 2 3 3 4" xfId="14864"/>
    <cellStyle name="40% - Accent2 2 2 2 3 4" xfId="14865"/>
    <cellStyle name="40% - Accent2 2 2 2 3 4 2" xfId="14866"/>
    <cellStyle name="40% - Accent2 2 2 2 3 4 2 2" xfId="14867"/>
    <cellStyle name="40% - Accent2 2 2 2 3 4 2 3" xfId="52911"/>
    <cellStyle name="40% - Accent2 2 2 2 3 4 3" xfId="14868"/>
    <cellStyle name="40% - Accent2 2 2 2 3 4 4" xfId="14869"/>
    <cellStyle name="40% - Accent2 2 2 2 3 5" xfId="14870"/>
    <cellStyle name="40% - Accent2 2 2 2 3 5 2" xfId="14871"/>
    <cellStyle name="40% - Accent2 2 2 2 3 5 3" xfId="52912"/>
    <cellStyle name="40% - Accent2 2 2 2 3 6" xfId="14872"/>
    <cellStyle name="40% - Accent2 2 2 2 3 7" xfId="14873"/>
    <cellStyle name="40% - Accent2 2 2 2 4" xfId="14874"/>
    <cellStyle name="40% - Accent2 2 2 2 4 2" xfId="14875"/>
    <cellStyle name="40% - Accent2 2 2 2 4 2 2" xfId="14876"/>
    <cellStyle name="40% - Accent2 2 2 2 4 2 2 2" xfId="14877"/>
    <cellStyle name="40% - Accent2 2 2 2 4 2 2 3" xfId="52913"/>
    <cellStyle name="40% - Accent2 2 2 2 4 2 3" xfId="14878"/>
    <cellStyle name="40% - Accent2 2 2 2 4 2 4" xfId="14879"/>
    <cellStyle name="40% - Accent2 2 2 2 4 3" xfId="14880"/>
    <cellStyle name="40% - Accent2 2 2 2 4 3 2" xfId="14881"/>
    <cellStyle name="40% - Accent2 2 2 2 4 3 2 2" xfId="14882"/>
    <cellStyle name="40% - Accent2 2 2 2 4 3 2 3" xfId="52914"/>
    <cellStyle name="40% - Accent2 2 2 2 4 3 3" xfId="14883"/>
    <cellStyle name="40% - Accent2 2 2 2 4 3 4" xfId="14884"/>
    <cellStyle name="40% - Accent2 2 2 2 4 4" xfId="14885"/>
    <cellStyle name="40% - Accent2 2 2 2 4 4 2" xfId="14886"/>
    <cellStyle name="40% - Accent2 2 2 2 4 4 3" xfId="52915"/>
    <cellStyle name="40% - Accent2 2 2 2 4 5" xfId="14887"/>
    <cellStyle name="40% - Accent2 2 2 2 4 6" xfId="14888"/>
    <cellStyle name="40% - Accent2 2 2 2 5" xfId="14889"/>
    <cellStyle name="40% - Accent2 2 2 2 5 2" xfId="14890"/>
    <cellStyle name="40% - Accent2 2 2 2 5 2 2" xfId="14891"/>
    <cellStyle name="40% - Accent2 2 2 2 5 2 2 2" xfId="14892"/>
    <cellStyle name="40% - Accent2 2 2 2 5 2 2 3" xfId="52916"/>
    <cellStyle name="40% - Accent2 2 2 2 5 2 3" xfId="14893"/>
    <cellStyle name="40% - Accent2 2 2 2 5 2 4" xfId="14894"/>
    <cellStyle name="40% - Accent2 2 2 2 5 3" xfId="14895"/>
    <cellStyle name="40% - Accent2 2 2 2 5 3 2" xfId="14896"/>
    <cellStyle name="40% - Accent2 2 2 2 5 3 3" xfId="52917"/>
    <cellStyle name="40% - Accent2 2 2 2 5 4" xfId="14897"/>
    <cellStyle name="40% - Accent2 2 2 2 5 5" xfId="14898"/>
    <cellStyle name="40% - Accent2 2 2 2 6" xfId="14899"/>
    <cellStyle name="40% - Accent2 2 2 2 6 2" xfId="14900"/>
    <cellStyle name="40% - Accent2 2 2 2 6 2 2" xfId="14901"/>
    <cellStyle name="40% - Accent2 2 2 2 6 2 3" xfId="52918"/>
    <cellStyle name="40% - Accent2 2 2 2 6 3" xfId="14902"/>
    <cellStyle name="40% - Accent2 2 2 2 6 4" xfId="14903"/>
    <cellStyle name="40% - Accent2 2 2 2 7" xfId="14904"/>
    <cellStyle name="40% - Accent2 2 2 2 7 2" xfId="14905"/>
    <cellStyle name="40% - Accent2 2 2 2 7 2 2" xfId="14906"/>
    <cellStyle name="40% - Accent2 2 2 2 7 2 3" xfId="52919"/>
    <cellStyle name="40% - Accent2 2 2 2 7 3" xfId="14907"/>
    <cellStyle name="40% - Accent2 2 2 2 7 4" xfId="14908"/>
    <cellStyle name="40% - Accent2 2 2 2 8" xfId="14909"/>
    <cellStyle name="40% - Accent2 2 2 2 8 2" xfId="14910"/>
    <cellStyle name="40% - Accent2 2 2 2 8 3" xfId="52920"/>
    <cellStyle name="40% - Accent2 2 2 2 9" xfId="14911"/>
    <cellStyle name="40% - Accent2 2 2 3" xfId="14912"/>
    <cellStyle name="40% - Accent2 2 2 3 2" xfId="14913"/>
    <cellStyle name="40% - Accent2 2 2 3 2 2" xfId="14914"/>
    <cellStyle name="40% - Accent2 2 2 3 2 2 2" xfId="14915"/>
    <cellStyle name="40% - Accent2 2 2 3 2 2 2 2" xfId="14916"/>
    <cellStyle name="40% - Accent2 2 2 3 2 2 2 2 2" xfId="14917"/>
    <cellStyle name="40% - Accent2 2 2 3 2 2 2 2 3" xfId="52921"/>
    <cellStyle name="40% - Accent2 2 2 3 2 2 2 3" xfId="14918"/>
    <cellStyle name="40% - Accent2 2 2 3 2 2 2 4" xfId="14919"/>
    <cellStyle name="40% - Accent2 2 2 3 2 2 3" xfId="14920"/>
    <cellStyle name="40% - Accent2 2 2 3 2 2 3 2" xfId="14921"/>
    <cellStyle name="40% - Accent2 2 2 3 2 2 3 2 2" xfId="14922"/>
    <cellStyle name="40% - Accent2 2 2 3 2 2 3 2 3" xfId="52922"/>
    <cellStyle name="40% - Accent2 2 2 3 2 2 3 3" xfId="14923"/>
    <cellStyle name="40% - Accent2 2 2 3 2 2 3 4" xfId="14924"/>
    <cellStyle name="40% - Accent2 2 2 3 2 2 4" xfId="14925"/>
    <cellStyle name="40% - Accent2 2 2 3 2 2 4 2" xfId="14926"/>
    <cellStyle name="40% - Accent2 2 2 3 2 2 4 3" xfId="52923"/>
    <cellStyle name="40% - Accent2 2 2 3 2 2 5" xfId="14927"/>
    <cellStyle name="40% - Accent2 2 2 3 2 2 6" xfId="14928"/>
    <cellStyle name="40% - Accent2 2 2 3 2 3" xfId="14929"/>
    <cellStyle name="40% - Accent2 2 2 3 2 3 2" xfId="14930"/>
    <cellStyle name="40% - Accent2 2 2 3 2 3 2 2" xfId="14931"/>
    <cellStyle name="40% - Accent2 2 2 3 2 3 2 3" xfId="52924"/>
    <cellStyle name="40% - Accent2 2 2 3 2 3 3" xfId="14932"/>
    <cellStyle name="40% - Accent2 2 2 3 2 3 4" xfId="14933"/>
    <cellStyle name="40% - Accent2 2 2 3 2 4" xfId="14934"/>
    <cellStyle name="40% - Accent2 2 2 3 2 4 2" xfId="14935"/>
    <cellStyle name="40% - Accent2 2 2 3 2 4 2 2" xfId="14936"/>
    <cellStyle name="40% - Accent2 2 2 3 2 4 2 3" xfId="52925"/>
    <cellStyle name="40% - Accent2 2 2 3 2 4 3" xfId="14937"/>
    <cellStyle name="40% - Accent2 2 2 3 2 4 4" xfId="14938"/>
    <cellStyle name="40% - Accent2 2 2 3 2 5" xfId="14939"/>
    <cellStyle name="40% - Accent2 2 2 3 2 5 2" xfId="14940"/>
    <cellStyle name="40% - Accent2 2 2 3 2 5 3" xfId="52926"/>
    <cellStyle name="40% - Accent2 2 2 3 2 6" xfId="14941"/>
    <cellStyle name="40% - Accent2 2 2 3 2 7" xfId="14942"/>
    <cellStyle name="40% - Accent2 2 2 3 3" xfId="14943"/>
    <cellStyle name="40% - Accent2 2 2 3 3 2" xfId="14944"/>
    <cellStyle name="40% - Accent2 2 2 3 3 2 2" xfId="14945"/>
    <cellStyle name="40% - Accent2 2 2 3 3 2 2 2" xfId="14946"/>
    <cellStyle name="40% - Accent2 2 2 3 3 2 2 3" xfId="52927"/>
    <cellStyle name="40% - Accent2 2 2 3 3 2 3" xfId="14947"/>
    <cellStyle name="40% - Accent2 2 2 3 3 2 4" xfId="14948"/>
    <cellStyle name="40% - Accent2 2 2 3 3 3" xfId="14949"/>
    <cellStyle name="40% - Accent2 2 2 3 3 3 2" xfId="14950"/>
    <cellStyle name="40% - Accent2 2 2 3 3 3 2 2" xfId="14951"/>
    <cellStyle name="40% - Accent2 2 2 3 3 3 2 3" xfId="52928"/>
    <cellStyle name="40% - Accent2 2 2 3 3 3 3" xfId="14952"/>
    <cellStyle name="40% - Accent2 2 2 3 3 3 4" xfId="14953"/>
    <cellStyle name="40% - Accent2 2 2 3 3 4" xfId="14954"/>
    <cellStyle name="40% - Accent2 2 2 3 3 4 2" xfId="14955"/>
    <cellStyle name="40% - Accent2 2 2 3 3 4 3" xfId="52929"/>
    <cellStyle name="40% - Accent2 2 2 3 3 5" xfId="14956"/>
    <cellStyle name="40% - Accent2 2 2 3 3 6" xfId="14957"/>
    <cellStyle name="40% - Accent2 2 2 3 4" xfId="14958"/>
    <cellStyle name="40% - Accent2 2 2 3 4 2" xfId="14959"/>
    <cellStyle name="40% - Accent2 2 2 3 4 2 2" xfId="14960"/>
    <cellStyle name="40% - Accent2 2 2 3 4 2 2 2" xfId="14961"/>
    <cellStyle name="40% - Accent2 2 2 3 4 2 2 3" xfId="52930"/>
    <cellStyle name="40% - Accent2 2 2 3 4 2 3" xfId="14962"/>
    <cellStyle name="40% - Accent2 2 2 3 4 2 4" xfId="14963"/>
    <cellStyle name="40% - Accent2 2 2 3 4 3" xfId="14964"/>
    <cellStyle name="40% - Accent2 2 2 3 4 3 2" xfId="14965"/>
    <cellStyle name="40% - Accent2 2 2 3 4 3 3" xfId="52931"/>
    <cellStyle name="40% - Accent2 2 2 3 4 4" xfId="14966"/>
    <cellStyle name="40% - Accent2 2 2 3 4 5" xfId="14967"/>
    <cellStyle name="40% - Accent2 2 2 3 5" xfId="14968"/>
    <cellStyle name="40% - Accent2 2 2 3 5 2" xfId="14969"/>
    <cellStyle name="40% - Accent2 2 2 3 5 2 2" xfId="14970"/>
    <cellStyle name="40% - Accent2 2 2 3 5 2 3" xfId="52932"/>
    <cellStyle name="40% - Accent2 2 2 3 5 3" xfId="14971"/>
    <cellStyle name="40% - Accent2 2 2 3 5 4" xfId="14972"/>
    <cellStyle name="40% - Accent2 2 2 3 6" xfId="14973"/>
    <cellStyle name="40% - Accent2 2 2 3 6 2" xfId="14974"/>
    <cellStyle name="40% - Accent2 2 2 3 6 2 2" xfId="14975"/>
    <cellStyle name="40% - Accent2 2 2 3 6 2 3" xfId="52933"/>
    <cellStyle name="40% - Accent2 2 2 3 6 3" xfId="14976"/>
    <cellStyle name="40% - Accent2 2 2 3 6 4" xfId="14977"/>
    <cellStyle name="40% - Accent2 2 2 3 7" xfId="14978"/>
    <cellStyle name="40% - Accent2 2 2 3 7 2" xfId="14979"/>
    <cellStyle name="40% - Accent2 2 2 3 7 3" xfId="52934"/>
    <cellStyle name="40% - Accent2 2 2 3 8" xfId="14980"/>
    <cellStyle name="40% - Accent2 2 2 3 9" xfId="14981"/>
    <cellStyle name="40% - Accent2 2 2 4" xfId="14982"/>
    <cellStyle name="40% - Accent2 2 2 4 2" xfId="14983"/>
    <cellStyle name="40% - Accent2 2 2 4 2 2" xfId="14984"/>
    <cellStyle name="40% - Accent2 2 2 4 2 2 2" xfId="14985"/>
    <cellStyle name="40% - Accent2 2 2 4 2 2 2 2" xfId="14986"/>
    <cellStyle name="40% - Accent2 2 2 4 2 2 2 3" xfId="52935"/>
    <cellStyle name="40% - Accent2 2 2 4 2 2 3" xfId="14987"/>
    <cellStyle name="40% - Accent2 2 2 4 2 2 4" xfId="14988"/>
    <cellStyle name="40% - Accent2 2 2 4 2 3" xfId="14989"/>
    <cellStyle name="40% - Accent2 2 2 4 2 3 2" xfId="14990"/>
    <cellStyle name="40% - Accent2 2 2 4 2 3 2 2" xfId="14991"/>
    <cellStyle name="40% - Accent2 2 2 4 2 3 2 3" xfId="52936"/>
    <cellStyle name="40% - Accent2 2 2 4 2 3 3" xfId="14992"/>
    <cellStyle name="40% - Accent2 2 2 4 2 3 4" xfId="14993"/>
    <cellStyle name="40% - Accent2 2 2 4 2 4" xfId="14994"/>
    <cellStyle name="40% - Accent2 2 2 4 2 4 2" xfId="14995"/>
    <cellStyle name="40% - Accent2 2 2 4 2 4 3" xfId="52937"/>
    <cellStyle name="40% - Accent2 2 2 4 2 5" xfId="14996"/>
    <cellStyle name="40% - Accent2 2 2 4 2 6" xfId="14997"/>
    <cellStyle name="40% - Accent2 2 2 4 3" xfId="14998"/>
    <cellStyle name="40% - Accent2 2 2 4 3 2" xfId="14999"/>
    <cellStyle name="40% - Accent2 2 2 4 3 2 2" xfId="15000"/>
    <cellStyle name="40% - Accent2 2 2 4 3 2 3" xfId="52938"/>
    <cellStyle name="40% - Accent2 2 2 4 3 3" xfId="15001"/>
    <cellStyle name="40% - Accent2 2 2 4 3 4" xfId="15002"/>
    <cellStyle name="40% - Accent2 2 2 4 4" xfId="15003"/>
    <cellStyle name="40% - Accent2 2 2 4 4 2" xfId="15004"/>
    <cellStyle name="40% - Accent2 2 2 4 4 2 2" xfId="15005"/>
    <cellStyle name="40% - Accent2 2 2 4 4 2 3" xfId="52939"/>
    <cellStyle name="40% - Accent2 2 2 4 4 3" xfId="15006"/>
    <cellStyle name="40% - Accent2 2 2 4 4 4" xfId="15007"/>
    <cellStyle name="40% - Accent2 2 2 4 5" xfId="15008"/>
    <cellStyle name="40% - Accent2 2 2 4 5 2" xfId="15009"/>
    <cellStyle name="40% - Accent2 2 2 4 5 3" xfId="52940"/>
    <cellStyle name="40% - Accent2 2 2 4 6" xfId="15010"/>
    <cellStyle name="40% - Accent2 2 2 4 7" xfId="15011"/>
    <cellStyle name="40% - Accent2 2 2 5" xfId="15012"/>
    <cellStyle name="40% - Accent2 2 2 5 2" xfId="15013"/>
    <cellStyle name="40% - Accent2 2 2 5 2 2" xfId="15014"/>
    <cellStyle name="40% - Accent2 2 2 5 2 2 2" xfId="15015"/>
    <cellStyle name="40% - Accent2 2 2 5 2 2 3" xfId="52941"/>
    <cellStyle name="40% - Accent2 2 2 5 2 3" xfId="15016"/>
    <cellStyle name="40% - Accent2 2 2 5 2 4" xfId="15017"/>
    <cellStyle name="40% - Accent2 2 2 5 3" xfId="15018"/>
    <cellStyle name="40% - Accent2 2 2 5 3 2" xfId="15019"/>
    <cellStyle name="40% - Accent2 2 2 5 3 2 2" xfId="15020"/>
    <cellStyle name="40% - Accent2 2 2 5 3 2 3" xfId="52942"/>
    <cellStyle name="40% - Accent2 2 2 5 3 3" xfId="15021"/>
    <cellStyle name="40% - Accent2 2 2 5 3 4" xfId="15022"/>
    <cellStyle name="40% - Accent2 2 2 5 4" xfId="15023"/>
    <cellStyle name="40% - Accent2 2 2 5 4 2" xfId="15024"/>
    <cellStyle name="40% - Accent2 2 2 5 4 3" xfId="52943"/>
    <cellStyle name="40% - Accent2 2 2 5 5" xfId="15025"/>
    <cellStyle name="40% - Accent2 2 2 5 6" xfId="15026"/>
    <cellStyle name="40% - Accent2 2 2 6" xfId="15027"/>
    <cellStyle name="40% - Accent2 2 2 6 2" xfId="15028"/>
    <cellStyle name="40% - Accent2 2 2 6 2 2" xfId="15029"/>
    <cellStyle name="40% - Accent2 2 2 6 2 2 2" xfId="15030"/>
    <cellStyle name="40% - Accent2 2 2 6 2 2 3" xfId="52944"/>
    <cellStyle name="40% - Accent2 2 2 6 2 3" xfId="15031"/>
    <cellStyle name="40% - Accent2 2 2 6 2 4" xfId="15032"/>
    <cellStyle name="40% - Accent2 2 2 6 3" xfId="15033"/>
    <cellStyle name="40% - Accent2 2 2 6 3 2" xfId="15034"/>
    <cellStyle name="40% - Accent2 2 2 6 3 3" xfId="52945"/>
    <cellStyle name="40% - Accent2 2 2 6 4" xfId="15035"/>
    <cellStyle name="40% - Accent2 2 2 6 5" xfId="15036"/>
    <cellStyle name="40% - Accent2 2 2 7" xfId="15037"/>
    <cellStyle name="40% - Accent2 2 2 7 2" xfId="15038"/>
    <cellStyle name="40% - Accent2 2 2 7 2 2" xfId="15039"/>
    <cellStyle name="40% - Accent2 2 2 7 2 3" xfId="52946"/>
    <cellStyle name="40% - Accent2 2 2 7 3" xfId="15040"/>
    <cellStyle name="40% - Accent2 2 2 7 4" xfId="15041"/>
    <cellStyle name="40% - Accent2 2 2 8" xfId="15042"/>
    <cellStyle name="40% - Accent2 2 2 8 2" xfId="15043"/>
    <cellStyle name="40% - Accent2 2 2 8 2 2" xfId="15044"/>
    <cellStyle name="40% - Accent2 2 2 8 2 3" xfId="52947"/>
    <cellStyle name="40% - Accent2 2 2 8 3" xfId="15045"/>
    <cellStyle name="40% - Accent2 2 2 8 4" xfId="15046"/>
    <cellStyle name="40% - Accent2 2 2 9" xfId="15047"/>
    <cellStyle name="40% - Accent2 2 2 9 2" xfId="15048"/>
    <cellStyle name="40% - Accent2 2 2 9 3" xfId="52948"/>
    <cellStyle name="40% - Accent2 2 3" xfId="15049"/>
    <cellStyle name="40% - Accent2 2 3 10" xfId="15050"/>
    <cellStyle name="40% - Accent2 2 3 11" xfId="15051"/>
    <cellStyle name="40% - Accent2 2 3 12" xfId="60524"/>
    <cellStyle name="40% - Accent2 2 3 2" xfId="15052"/>
    <cellStyle name="40% - Accent2 2 3 2 10" xfId="15053"/>
    <cellStyle name="40% - Accent2 2 3 2 2" xfId="15054"/>
    <cellStyle name="40% - Accent2 2 3 2 2 2" xfId="15055"/>
    <cellStyle name="40% - Accent2 2 3 2 2 2 2" xfId="15056"/>
    <cellStyle name="40% - Accent2 2 3 2 2 2 2 2" xfId="15057"/>
    <cellStyle name="40% - Accent2 2 3 2 2 2 2 2 2" xfId="15058"/>
    <cellStyle name="40% - Accent2 2 3 2 2 2 2 2 2 2" xfId="15059"/>
    <cellStyle name="40% - Accent2 2 3 2 2 2 2 2 2 3" xfId="52949"/>
    <cellStyle name="40% - Accent2 2 3 2 2 2 2 2 3" xfId="15060"/>
    <cellStyle name="40% - Accent2 2 3 2 2 2 2 2 4" xfId="15061"/>
    <cellStyle name="40% - Accent2 2 3 2 2 2 2 3" xfId="15062"/>
    <cellStyle name="40% - Accent2 2 3 2 2 2 2 3 2" xfId="15063"/>
    <cellStyle name="40% - Accent2 2 3 2 2 2 2 3 2 2" xfId="15064"/>
    <cellStyle name="40% - Accent2 2 3 2 2 2 2 3 2 3" xfId="52950"/>
    <cellStyle name="40% - Accent2 2 3 2 2 2 2 3 3" xfId="15065"/>
    <cellStyle name="40% - Accent2 2 3 2 2 2 2 3 4" xfId="15066"/>
    <cellStyle name="40% - Accent2 2 3 2 2 2 2 4" xfId="15067"/>
    <cellStyle name="40% - Accent2 2 3 2 2 2 2 4 2" xfId="15068"/>
    <cellStyle name="40% - Accent2 2 3 2 2 2 2 4 3" xfId="52951"/>
    <cellStyle name="40% - Accent2 2 3 2 2 2 2 5" xfId="15069"/>
    <cellStyle name="40% - Accent2 2 3 2 2 2 2 6" xfId="15070"/>
    <cellStyle name="40% - Accent2 2 3 2 2 2 3" xfId="15071"/>
    <cellStyle name="40% - Accent2 2 3 2 2 2 3 2" xfId="15072"/>
    <cellStyle name="40% - Accent2 2 3 2 2 2 3 2 2" xfId="15073"/>
    <cellStyle name="40% - Accent2 2 3 2 2 2 3 2 3" xfId="52952"/>
    <cellStyle name="40% - Accent2 2 3 2 2 2 3 3" xfId="15074"/>
    <cellStyle name="40% - Accent2 2 3 2 2 2 3 4" xfId="15075"/>
    <cellStyle name="40% - Accent2 2 3 2 2 2 4" xfId="15076"/>
    <cellStyle name="40% - Accent2 2 3 2 2 2 4 2" xfId="15077"/>
    <cellStyle name="40% - Accent2 2 3 2 2 2 4 2 2" xfId="15078"/>
    <cellStyle name="40% - Accent2 2 3 2 2 2 4 2 3" xfId="52953"/>
    <cellStyle name="40% - Accent2 2 3 2 2 2 4 3" xfId="15079"/>
    <cellStyle name="40% - Accent2 2 3 2 2 2 4 4" xfId="15080"/>
    <cellStyle name="40% - Accent2 2 3 2 2 2 5" xfId="15081"/>
    <cellStyle name="40% - Accent2 2 3 2 2 2 5 2" xfId="15082"/>
    <cellStyle name="40% - Accent2 2 3 2 2 2 5 3" xfId="52954"/>
    <cellStyle name="40% - Accent2 2 3 2 2 2 6" xfId="15083"/>
    <cellStyle name="40% - Accent2 2 3 2 2 2 7" xfId="15084"/>
    <cellStyle name="40% - Accent2 2 3 2 2 3" xfId="15085"/>
    <cellStyle name="40% - Accent2 2 3 2 2 3 2" xfId="15086"/>
    <cellStyle name="40% - Accent2 2 3 2 2 3 2 2" xfId="15087"/>
    <cellStyle name="40% - Accent2 2 3 2 2 3 2 2 2" xfId="15088"/>
    <cellStyle name="40% - Accent2 2 3 2 2 3 2 2 3" xfId="52955"/>
    <cellStyle name="40% - Accent2 2 3 2 2 3 2 3" xfId="15089"/>
    <cellStyle name="40% - Accent2 2 3 2 2 3 2 4" xfId="15090"/>
    <cellStyle name="40% - Accent2 2 3 2 2 3 3" xfId="15091"/>
    <cellStyle name="40% - Accent2 2 3 2 2 3 3 2" xfId="15092"/>
    <cellStyle name="40% - Accent2 2 3 2 2 3 3 2 2" xfId="15093"/>
    <cellStyle name="40% - Accent2 2 3 2 2 3 3 2 3" xfId="52956"/>
    <cellStyle name="40% - Accent2 2 3 2 2 3 3 3" xfId="15094"/>
    <cellStyle name="40% - Accent2 2 3 2 2 3 3 4" xfId="15095"/>
    <cellStyle name="40% - Accent2 2 3 2 2 3 4" xfId="15096"/>
    <cellStyle name="40% - Accent2 2 3 2 2 3 4 2" xfId="15097"/>
    <cellStyle name="40% - Accent2 2 3 2 2 3 4 3" xfId="52957"/>
    <cellStyle name="40% - Accent2 2 3 2 2 3 5" xfId="15098"/>
    <cellStyle name="40% - Accent2 2 3 2 2 3 6" xfId="15099"/>
    <cellStyle name="40% - Accent2 2 3 2 2 4" xfId="15100"/>
    <cellStyle name="40% - Accent2 2 3 2 2 4 2" xfId="15101"/>
    <cellStyle name="40% - Accent2 2 3 2 2 4 2 2" xfId="15102"/>
    <cellStyle name="40% - Accent2 2 3 2 2 4 2 3" xfId="52958"/>
    <cellStyle name="40% - Accent2 2 3 2 2 4 3" xfId="15103"/>
    <cellStyle name="40% - Accent2 2 3 2 2 4 4" xfId="15104"/>
    <cellStyle name="40% - Accent2 2 3 2 2 5" xfId="15105"/>
    <cellStyle name="40% - Accent2 2 3 2 2 5 2" xfId="15106"/>
    <cellStyle name="40% - Accent2 2 3 2 2 5 2 2" xfId="15107"/>
    <cellStyle name="40% - Accent2 2 3 2 2 5 2 3" xfId="52959"/>
    <cellStyle name="40% - Accent2 2 3 2 2 5 3" xfId="15108"/>
    <cellStyle name="40% - Accent2 2 3 2 2 5 4" xfId="15109"/>
    <cellStyle name="40% - Accent2 2 3 2 2 6" xfId="15110"/>
    <cellStyle name="40% - Accent2 2 3 2 2 6 2" xfId="15111"/>
    <cellStyle name="40% - Accent2 2 3 2 2 6 3" xfId="52960"/>
    <cellStyle name="40% - Accent2 2 3 2 2 7" xfId="15112"/>
    <cellStyle name="40% - Accent2 2 3 2 2 8" xfId="15113"/>
    <cellStyle name="40% - Accent2 2 3 2 3" xfId="15114"/>
    <cellStyle name="40% - Accent2 2 3 2 3 2" xfId="15115"/>
    <cellStyle name="40% - Accent2 2 3 2 3 2 2" xfId="15116"/>
    <cellStyle name="40% - Accent2 2 3 2 3 2 2 2" xfId="15117"/>
    <cellStyle name="40% - Accent2 2 3 2 3 2 2 2 2" xfId="15118"/>
    <cellStyle name="40% - Accent2 2 3 2 3 2 2 2 3" xfId="52961"/>
    <cellStyle name="40% - Accent2 2 3 2 3 2 2 3" xfId="15119"/>
    <cellStyle name="40% - Accent2 2 3 2 3 2 2 4" xfId="15120"/>
    <cellStyle name="40% - Accent2 2 3 2 3 2 3" xfId="15121"/>
    <cellStyle name="40% - Accent2 2 3 2 3 2 3 2" xfId="15122"/>
    <cellStyle name="40% - Accent2 2 3 2 3 2 3 2 2" xfId="15123"/>
    <cellStyle name="40% - Accent2 2 3 2 3 2 3 2 3" xfId="52962"/>
    <cellStyle name="40% - Accent2 2 3 2 3 2 3 3" xfId="15124"/>
    <cellStyle name="40% - Accent2 2 3 2 3 2 3 4" xfId="15125"/>
    <cellStyle name="40% - Accent2 2 3 2 3 2 4" xfId="15126"/>
    <cellStyle name="40% - Accent2 2 3 2 3 2 4 2" xfId="15127"/>
    <cellStyle name="40% - Accent2 2 3 2 3 2 4 3" xfId="52963"/>
    <cellStyle name="40% - Accent2 2 3 2 3 2 5" xfId="15128"/>
    <cellStyle name="40% - Accent2 2 3 2 3 2 6" xfId="15129"/>
    <cellStyle name="40% - Accent2 2 3 2 3 3" xfId="15130"/>
    <cellStyle name="40% - Accent2 2 3 2 3 3 2" xfId="15131"/>
    <cellStyle name="40% - Accent2 2 3 2 3 3 2 2" xfId="15132"/>
    <cellStyle name="40% - Accent2 2 3 2 3 3 2 3" xfId="52964"/>
    <cellStyle name="40% - Accent2 2 3 2 3 3 3" xfId="15133"/>
    <cellStyle name="40% - Accent2 2 3 2 3 3 4" xfId="15134"/>
    <cellStyle name="40% - Accent2 2 3 2 3 4" xfId="15135"/>
    <cellStyle name="40% - Accent2 2 3 2 3 4 2" xfId="15136"/>
    <cellStyle name="40% - Accent2 2 3 2 3 4 2 2" xfId="15137"/>
    <cellStyle name="40% - Accent2 2 3 2 3 4 2 3" xfId="52965"/>
    <cellStyle name="40% - Accent2 2 3 2 3 4 3" xfId="15138"/>
    <cellStyle name="40% - Accent2 2 3 2 3 4 4" xfId="15139"/>
    <cellStyle name="40% - Accent2 2 3 2 3 5" xfId="15140"/>
    <cellStyle name="40% - Accent2 2 3 2 3 5 2" xfId="15141"/>
    <cellStyle name="40% - Accent2 2 3 2 3 5 3" xfId="52966"/>
    <cellStyle name="40% - Accent2 2 3 2 3 6" xfId="15142"/>
    <cellStyle name="40% - Accent2 2 3 2 3 7" xfId="15143"/>
    <cellStyle name="40% - Accent2 2 3 2 4" xfId="15144"/>
    <cellStyle name="40% - Accent2 2 3 2 4 2" xfId="15145"/>
    <cellStyle name="40% - Accent2 2 3 2 4 2 2" xfId="15146"/>
    <cellStyle name="40% - Accent2 2 3 2 4 2 2 2" xfId="15147"/>
    <cellStyle name="40% - Accent2 2 3 2 4 2 2 3" xfId="52967"/>
    <cellStyle name="40% - Accent2 2 3 2 4 2 3" xfId="15148"/>
    <cellStyle name="40% - Accent2 2 3 2 4 2 4" xfId="15149"/>
    <cellStyle name="40% - Accent2 2 3 2 4 3" xfId="15150"/>
    <cellStyle name="40% - Accent2 2 3 2 4 3 2" xfId="15151"/>
    <cellStyle name="40% - Accent2 2 3 2 4 3 2 2" xfId="15152"/>
    <cellStyle name="40% - Accent2 2 3 2 4 3 2 3" xfId="52968"/>
    <cellStyle name="40% - Accent2 2 3 2 4 3 3" xfId="15153"/>
    <cellStyle name="40% - Accent2 2 3 2 4 3 4" xfId="15154"/>
    <cellStyle name="40% - Accent2 2 3 2 4 4" xfId="15155"/>
    <cellStyle name="40% - Accent2 2 3 2 4 4 2" xfId="15156"/>
    <cellStyle name="40% - Accent2 2 3 2 4 4 3" xfId="52969"/>
    <cellStyle name="40% - Accent2 2 3 2 4 5" xfId="15157"/>
    <cellStyle name="40% - Accent2 2 3 2 4 6" xfId="15158"/>
    <cellStyle name="40% - Accent2 2 3 2 5" xfId="15159"/>
    <cellStyle name="40% - Accent2 2 3 2 5 2" xfId="15160"/>
    <cellStyle name="40% - Accent2 2 3 2 5 2 2" xfId="15161"/>
    <cellStyle name="40% - Accent2 2 3 2 5 2 2 2" xfId="15162"/>
    <cellStyle name="40% - Accent2 2 3 2 5 2 2 3" xfId="52970"/>
    <cellStyle name="40% - Accent2 2 3 2 5 2 3" xfId="15163"/>
    <cellStyle name="40% - Accent2 2 3 2 5 2 4" xfId="15164"/>
    <cellStyle name="40% - Accent2 2 3 2 5 3" xfId="15165"/>
    <cellStyle name="40% - Accent2 2 3 2 5 3 2" xfId="15166"/>
    <cellStyle name="40% - Accent2 2 3 2 5 3 3" xfId="52971"/>
    <cellStyle name="40% - Accent2 2 3 2 5 4" xfId="15167"/>
    <cellStyle name="40% - Accent2 2 3 2 5 5" xfId="15168"/>
    <cellStyle name="40% - Accent2 2 3 2 6" xfId="15169"/>
    <cellStyle name="40% - Accent2 2 3 2 6 2" xfId="15170"/>
    <cellStyle name="40% - Accent2 2 3 2 6 2 2" xfId="15171"/>
    <cellStyle name="40% - Accent2 2 3 2 6 2 3" xfId="52972"/>
    <cellStyle name="40% - Accent2 2 3 2 6 3" xfId="15172"/>
    <cellStyle name="40% - Accent2 2 3 2 6 4" xfId="15173"/>
    <cellStyle name="40% - Accent2 2 3 2 7" xfId="15174"/>
    <cellStyle name="40% - Accent2 2 3 2 7 2" xfId="15175"/>
    <cellStyle name="40% - Accent2 2 3 2 7 2 2" xfId="15176"/>
    <cellStyle name="40% - Accent2 2 3 2 7 2 3" xfId="52973"/>
    <cellStyle name="40% - Accent2 2 3 2 7 3" xfId="15177"/>
    <cellStyle name="40% - Accent2 2 3 2 7 4" xfId="15178"/>
    <cellStyle name="40% - Accent2 2 3 2 8" xfId="15179"/>
    <cellStyle name="40% - Accent2 2 3 2 8 2" xfId="15180"/>
    <cellStyle name="40% - Accent2 2 3 2 8 3" xfId="52974"/>
    <cellStyle name="40% - Accent2 2 3 2 9" xfId="15181"/>
    <cellStyle name="40% - Accent2 2 3 3" xfId="15182"/>
    <cellStyle name="40% - Accent2 2 3 3 2" xfId="15183"/>
    <cellStyle name="40% - Accent2 2 3 3 2 2" xfId="15184"/>
    <cellStyle name="40% - Accent2 2 3 3 2 2 2" xfId="15185"/>
    <cellStyle name="40% - Accent2 2 3 3 2 2 2 2" xfId="15186"/>
    <cellStyle name="40% - Accent2 2 3 3 2 2 2 2 2" xfId="15187"/>
    <cellStyle name="40% - Accent2 2 3 3 2 2 2 2 3" xfId="52975"/>
    <cellStyle name="40% - Accent2 2 3 3 2 2 2 3" xfId="15188"/>
    <cellStyle name="40% - Accent2 2 3 3 2 2 2 4" xfId="15189"/>
    <cellStyle name="40% - Accent2 2 3 3 2 2 3" xfId="15190"/>
    <cellStyle name="40% - Accent2 2 3 3 2 2 3 2" xfId="15191"/>
    <cellStyle name="40% - Accent2 2 3 3 2 2 3 2 2" xfId="15192"/>
    <cellStyle name="40% - Accent2 2 3 3 2 2 3 2 3" xfId="52976"/>
    <cellStyle name="40% - Accent2 2 3 3 2 2 3 3" xfId="15193"/>
    <cellStyle name="40% - Accent2 2 3 3 2 2 3 4" xfId="15194"/>
    <cellStyle name="40% - Accent2 2 3 3 2 2 4" xfId="15195"/>
    <cellStyle name="40% - Accent2 2 3 3 2 2 4 2" xfId="15196"/>
    <cellStyle name="40% - Accent2 2 3 3 2 2 4 3" xfId="52977"/>
    <cellStyle name="40% - Accent2 2 3 3 2 2 5" xfId="15197"/>
    <cellStyle name="40% - Accent2 2 3 3 2 2 6" xfId="15198"/>
    <cellStyle name="40% - Accent2 2 3 3 2 3" xfId="15199"/>
    <cellStyle name="40% - Accent2 2 3 3 2 3 2" xfId="15200"/>
    <cellStyle name="40% - Accent2 2 3 3 2 3 2 2" xfId="15201"/>
    <cellStyle name="40% - Accent2 2 3 3 2 3 2 3" xfId="52978"/>
    <cellStyle name="40% - Accent2 2 3 3 2 3 3" xfId="15202"/>
    <cellStyle name="40% - Accent2 2 3 3 2 3 4" xfId="15203"/>
    <cellStyle name="40% - Accent2 2 3 3 2 4" xfId="15204"/>
    <cellStyle name="40% - Accent2 2 3 3 2 4 2" xfId="15205"/>
    <cellStyle name="40% - Accent2 2 3 3 2 4 2 2" xfId="15206"/>
    <cellStyle name="40% - Accent2 2 3 3 2 4 2 3" xfId="52979"/>
    <cellStyle name="40% - Accent2 2 3 3 2 4 3" xfId="15207"/>
    <cellStyle name="40% - Accent2 2 3 3 2 4 4" xfId="15208"/>
    <cellStyle name="40% - Accent2 2 3 3 2 5" xfId="15209"/>
    <cellStyle name="40% - Accent2 2 3 3 2 5 2" xfId="15210"/>
    <cellStyle name="40% - Accent2 2 3 3 2 5 3" xfId="52980"/>
    <cellStyle name="40% - Accent2 2 3 3 2 6" xfId="15211"/>
    <cellStyle name="40% - Accent2 2 3 3 2 7" xfId="15212"/>
    <cellStyle name="40% - Accent2 2 3 3 3" xfId="15213"/>
    <cellStyle name="40% - Accent2 2 3 3 3 2" xfId="15214"/>
    <cellStyle name="40% - Accent2 2 3 3 3 2 2" xfId="15215"/>
    <cellStyle name="40% - Accent2 2 3 3 3 2 2 2" xfId="15216"/>
    <cellStyle name="40% - Accent2 2 3 3 3 2 2 3" xfId="52981"/>
    <cellStyle name="40% - Accent2 2 3 3 3 2 3" xfId="15217"/>
    <cellStyle name="40% - Accent2 2 3 3 3 2 4" xfId="15218"/>
    <cellStyle name="40% - Accent2 2 3 3 3 3" xfId="15219"/>
    <cellStyle name="40% - Accent2 2 3 3 3 3 2" xfId="15220"/>
    <cellStyle name="40% - Accent2 2 3 3 3 3 2 2" xfId="15221"/>
    <cellStyle name="40% - Accent2 2 3 3 3 3 2 3" xfId="52982"/>
    <cellStyle name="40% - Accent2 2 3 3 3 3 3" xfId="15222"/>
    <cellStyle name="40% - Accent2 2 3 3 3 3 4" xfId="15223"/>
    <cellStyle name="40% - Accent2 2 3 3 3 4" xfId="15224"/>
    <cellStyle name="40% - Accent2 2 3 3 3 4 2" xfId="15225"/>
    <cellStyle name="40% - Accent2 2 3 3 3 4 3" xfId="52983"/>
    <cellStyle name="40% - Accent2 2 3 3 3 5" xfId="15226"/>
    <cellStyle name="40% - Accent2 2 3 3 3 6" xfId="15227"/>
    <cellStyle name="40% - Accent2 2 3 3 4" xfId="15228"/>
    <cellStyle name="40% - Accent2 2 3 3 4 2" xfId="15229"/>
    <cellStyle name="40% - Accent2 2 3 3 4 2 2" xfId="15230"/>
    <cellStyle name="40% - Accent2 2 3 3 4 2 3" xfId="52984"/>
    <cellStyle name="40% - Accent2 2 3 3 4 3" xfId="15231"/>
    <cellStyle name="40% - Accent2 2 3 3 4 4" xfId="15232"/>
    <cellStyle name="40% - Accent2 2 3 3 5" xfId="15233"/>
    <cellStyle name="40% - Accent2 2 3 3 5 2" xfId="15234"/>
    <cellStyle name="40% - Accent2 2 3 3 5 2 2" xfId="15235"/>
    <cellStyle name="40% - Accent2 2 3 3 5 2 3" xfId="52985"/>
    <cellStyle name="40% - Accent2 2 3 3 5 3" xfId="15236"/>
    <cellStyle name="40% - Accent2 2 3 3 5 4" xfId="15237"/>
    <cellStyle name="40% - Accent2 2 3 3 6" xfId="15238"/>
    <cellStyle name="40% - Accent2 2 3 3 6 2" xfId="15239"/>
    <cellStyle name="40% - Accent2 2 3 3 6 3" xfId="52986"/>
    <cellStyle name="40% - Accent2 2 3 3 7" xfId="15240"/>
    <cellStyle name="40% - Accent2 2 3 3 8" xfId="15241"/>
    <cellStyle name="40% - Accent2 2 3 4" xfId="15242"/>
    <cellStyle name="40% - Accent2 2 3 4 2" xfId="15243"/>
    <cellStyle name="40% - Accent2 2 3 4 2 2" xfId="15244"/>
    <cellStyle name="40% - Accent2 2 3 4 2 2 2" xfId="15245"/>
    <cellStyle name="40% - Accent2 2 3 4 2 2 2 2" xfId="15246"/>
    <cellStyle name="40% - Accent2 2 3 4 2 2 2 3" xfId="52987"/>
    <cellStyle name="40% - Accent2 2 3 4 2 2 3" xfId="15247"/>
    <cellStyle name="40% - Accent2 2 3 4 2 2 4" xfId="15248"/>
    <cellStyle name="40% - Accent2 2 3 4 2 3" xfId="15249"/>
    <cellStyle name="40% - Accent2 2 3 4 2 3 2" xfId="15250"/>
    <cellStyle name="40% - Accent2 2 3 4 2 3 2 2" xfId="15251"/>
    <cellStyle name="40% - Accent2 2 3 4 2 3 2 3" xfId="52988"/>
    <cellStyle name="40% - Accent2 2 3 4 2 3 3" xfId="15252"/>
    <cellStyle name="40% - Accent2 2 3 4 2 3 4" xfId="15253"/>
    <cellStyle name="40% - Accent2 2 3 4 2 4" xfId="15254"/>
    <cellStyle name="40% - Accent2 2 3 4 2 4 2" xfId="15255"/>
    <cellStyle name="40% - Accent2 2 3 4 2 4 3" xfId="52989"/>
    <cellStyle name="40% - Accent2 2 3 4 2 5" xfId="15256"/>
    <cellStyle name="40% - Accent2 2 3 4 2 6" xfId="15257"/>
    <cellStyle name="40% - Accent2 2 3 4 3" xfId="15258"/>
    <cellStyle name="40% - Accent2 2 3 4 3 2" xfId="15259"/>
    <cellStyle name="40% - Accent2 2 3 4 3 2 2" xfId="15260"/>
    <cellStyle name="40% - Accent2 2 3 4 3 2 3" xfId="52990"/>
    <cellStyle name="40% - Accent2 2 3 4 3 3" xfId="15261"/>
    <cellStyle name="40% - Accent2 2 3 4 3 4" xfId="15262"/>
    <cellStyle name="40% - Accent2 2 3 4 4" xfId="15263"/>
    <cellStyle name="40% - Accent2 2 3 4 4 2" xfId="15264"/>
    <cellStyle name="40% - Accent2 2 3 4 4 2 2" xfId="15265"/>
    <cellStyle name="40% - Accent2 2 3 4 4 2 3" xfId="52991"/>
    <cellStyle name="40% - Accent2 2 3 4 4 3" xfId="15266"/>
    <cellStyle name="40% - Accent2 2 3 4 4 4" xfId="15267"/>
    <cellStyle name="40% - Accent2 2 3 4 5" xfId="15268"/>
    <cellStyle name="40% - Accent2 2 3 4 5 2" xfId="15269"/>
    <cellStyle name="40% - Accent2 2 3 4 5 3" xfId="52992"/>
    <cellStyle name="40% - Accent2 2 3 4 6" xfId="15270"/>
    <cellStyle name="40% - Accent2 2 3 4 7" xfId="15271"/>
    <cellStyle name="40% - Accent2 2 3 5" xfId="15272"/>
    <cellStyle name="40% - Accent2 2 3 5 2" xfId="15273"/>
    <cellStyle name="40% - Accent2 2 3 5 2 2" xfId="15274"/>
    <cellStyle name="40% - Accent2 2 3 5 2 2 2" xfId="15275"/>
    <cellStyle name="40% - Accent2 2 3 5 2 2 3" xfId="52993"/>
    <cellStyle name="40% - Accent2 2 3 5 2 3" xfId="15276"/>
    <cellStyle name="40% - Accent2 2 3 5 2 4" xfId="15277"/>
    <cellStyle name="40% - Accent2 2 3 5 3" xfId="15278"/>
    <cellStyle name="40% - Accent2 2 3 5 3 2" xfId="15279"/>
    <cellStyle name="40% - Accent2 2 3 5 3 2 2" xfId="15280"/>
    <cellStyle name="40% - Accent2 2 3 5 3 2 3" xfId="52994"/>
    <cellStyle name="40% - Accent2 2 3 5 3 3" xfId="15281"/>
    <cellStyle name="40% - Accent2 2 3 5 3 4" xfId="15282"/>
    <cellStyle name="40% - Accent2 2 3 5 4" xfId="15283"/>
    <cellStyle name="40% - Accent2 2 3 5 4 2" xfId="15284"/>
    <cellStyle name="40% - Accent2 2 3 5 4 3" xfId="52995"/>
    <cellStyle name="40% - Accent2 2 3 5 5" xfId="15285"/>
    <cellStyle name="40% - Accent2 2 3 5 6" xfId="15286"/>
    <cellStyle name="40% - Accent2 2 3 6" xfId="15287"/>
    <cellStyle name="40% - Accent2 2 3 6 2" xfId="15288"/>
    <cellStyle name="40% - Accent2 2 3 6 2 2" xfId="15289"/>
    <cellStyle name="40% - Accent2 2 3 6 2 2 2" xfId="15290"/>
    <cellStyle name="40% - Accent2 2 3 6 2 2 3" xfId="52996"/>
    <cellStyle name="40% - Accent2 2 3 6 2 3" xfId="15291"/>
    <cellStyle name="40% - Accent2 2 3 6 2 4" xfId="15292"/>
    <cellStyle name="40% - Accent2 2 3 6 3" xfId="15293"/>
    <cellStyle name="40% - Accent2 2 3 6 3 2" xfId="15294"/>
    <cellStyle name="40% - Accent2 2 3 6 3 3" xfId="52997"/>
    <cellStyle name="40% - Accent2 2 3 6 4" xfId="15295"/>
    <cellStyle name="40% - Accent2 2 3 6 5" xfId="15296"/>
    <cellStyle name="40% - Accent2 2 3 7" xfId="15297"/>
    <cellStyle name="40% - Accent2 2 3 7 2" xfId="15298"/>
    <cellStyle name="40% - Accent2 2 3 7 2 2" xfId="15299"/>
    <cellStyle name="40% - Accent2 2 3 7 2 3" xfId="52998"/>
    <cellStyle name="40% - Accent2 2 3 7 3" xfId="15300"/>
    <cellStyle name="40% - Accent2 2 3 7 4" xfId="15301"/>
    <cellStyle name="40% - Accent2 2 3 8" xfId="15302"/>
    <cellStyle name="40% - Accent2 2 3 8 2" xfId="15303"/>
    <cellStyle name="40% - Accent2 2 3 8 2 2" xfId="15304"/>
    <cellStyle name="40% - Accent2 2 3 8 2 3" xfId="52999"/>
    <cellStyle name="40% - Accent2 2 3 8 3" xfId="15305"/>
    <cellStyle name="40% - Accent2 2 3 8 4" xfId="15306"/>
    <cellStyle name="40% - Accent2 2 3 9" xfId="15307"/>
    <cellStyle name="40% - Accent2 2 3 9 2" xfId="15308"/>
    <cellStyle name="40% - Accent2 2 3 9 3" xfId="53000"/>
    <cellStyle name="40% - Accent2 2 4" xfId="15309"/>
    <cellStyle name="40% - Accent2 2 4 10" xfId="15310"/>
    <cellStyle name="40% - Accent2 2 4 2" xfId="15311"/>
    <cellStyle name="40% - Accent2 2 4 2 2" xfId="15312"/>
    <cellStyle name="40% - Accent2 2 4 2 2 2" xfId="15313"/>
    <cellStyle name="40% - Accent2 2 4 2 2 2 2" xfId="15314"/>
    <cellStyle name="40% - Accent2 2 4 2 2 2 2 2" xfId="15315"/>
    <cellStyle name="40% - Accent2 2 4 2 2 2 2 2 2" xfId="15316"/>
    <cellStyle name="40% - Accent2 2 4 2 2 2 2 2 3" xfId="53001"/>
    <cellStyle name="40% - Accent2 2 4 2 2 2 2 3" xfId="15317"/>
    <cellStyle name="40% - Accent2 2 4 2 2 2 2 4" xfId="15318"/>
    <cellStyle name="40% - Accent2 2 4 2 2 2 3" xfId="15319"/>
    <cellStyle name="40% - Accent2 2 4 2 2 2 3 2" xfId="15320"/>
    <cellStyle name="40% - Accent2 2 4 2 2 2 3 2 2" xfId="15321"/>
    <cellStyle name="40% - Accent2 2 4 2 2 2 3 2 3" xfId="53002"/>
    <cellStyle name="40% - Accent2 2 4 2 2 2 3 3" xfId="15322"/>
    <cellStyle name="40% - Accent2 2 4 2 2 2 3 4" xfId="15323"/>
    <cellStyle name="40% - Accent2 2 4 2 2 2 4" xfId="15324"/>
    <cellStyle name="40% - Accent2 2 4 2 2 2 4 2" xfId="15325"/>
    <cellStyle name="40% - Accent2 2 4 2 2 2 4 3" xfId="53003"/>
    <cellStyle name="40% - Accent2 2 4 2 2 2 5" xfId="15326"/>
    <cellStyle name="40% - Accent2 2 4 2 2 2 6" xfId="15327"/>
    <cellStyle name="40% - Accent2 2 4 2 2 3" xfId="15328"/>
    <cellStyle name="40% - Accent2 2 4 2 2 3 2" xfId="15329"/>
    <cellStyle name="40% - Accent2 2 4 2 2 3 2 2" xfId="15330"/>
    <cellStyle name="40% - Accent2 2 4 2 2 3 2 3" xfId="53004"/>
    <cellStyle name="40% - Accent2 2 4 2 2 3 3" xfId="15331"/>
    <cellStyle name="40% - Accent2 2 4 2 2 3 4" xfId="15332"/>
    <cellStyle name="40% - Accent2 2 4 2 2 4" xfId="15333"/>
    <cellStyle name="40% - Accent2 2 4 2 2 4 2" xfId="15334"/>
    <cellStyle name="40% - Accent2 2 4 2 2 4 2 2" xfId="15335"/>
    <cellStyle name="40% - Accent2 2 4 2 2 4 2 3" xfId="53005"/>
    <cellStyle name="40% - Accent2 2 4 2 2 4 3" xfId="15336"/>
    <cellStyle name="40% - Accent2 2 4 2 2 4 4" xfId="15337"/>
    <cellStyle name="40% - Accent2 2 4 2 2 5" xfId="15338"/>
    <cellStyle name="40% - Accent2 2 4 2 2 5 2" xfId="15339"/>
    <cellStyle name="40% - Accent2 2 4 2 2 5 3" xfId="53006"/>
    <cellStyle name="40% - Accent2 2 4 2 2 6" xfId="15340"/>
    <cellStyle name="40% - Accent2 2 4 2 2 7" xfId="15341"/>
    <cellStyle name="40% - Accent2 2 4 2 3" xfId="15342"/>
    <cellStyle name="40% - Accent2 2 4 2 3 2" xfId="15343"/>
    <cellStyle name="40% - Accent2 2 4 2 3 2 2" xfId="15344"/>
    <cellStyle name="40% - Accent2 2 4 2 3 2 2 2" xfId="15345"/>
    <cellStyle name="40% - Accent2 2 4 2 3 2 2 3" xfId="53007"/>
    <cellStyle name="40% - Accent2 2 4 2 3 2 3" xfId="15346"/>
    <cellStyle name="40% - Accent2 2 4 2 3 2 4" xfId="15347"/>
    <cellStyle name="40% - Accent2 2 4 2 3 3" xfId="15348"/>
    <cellStyle name="40% - Accent2 2 4 2 3 3 2" xfId="15349"/>
    <cellStyle name="40% - Accent2 2 4 2 3 3 2 2" xfId="15350"/>
    <cellStyle name="40% - Accent2 2 4 2 3 3 2 3" xfId="53008"/>
    <cellStyle name="40% - Accent2 2 4 2 3 3 3" xfId="15351"/>
    <cellStyle name="40% - Accent2 2 4 2 3 3 4" xfId="15352"/>
    <cellStyle name="40% - Accent2 2 4 2 3 4" xfId="15353"/>
    <cellStyle name="40% - Accent2 2 4 2 3 4 2" xfId="15354"/>
    <cellStyle name="40% - Accent2 2 4 2 3 4 3" xfId="53009"/>
    <cellStyle name="40% - Accent2 2 4 2 3 5" xfId="15355"/>
    <cellStyle name="40% - Accent2 2 4 2 3 6" xfId="15356"/>
    <cellStyle name="40% - Accent2 2 4 2 4" xfId="15357"/>
    <cellStyle name="40% - Accent2 2 4 2 4 2" xfId="15358"/>
    <cellStyle name="40% - Accent2 2 4 2 4 2 2" xfId="15359"/>
    <cellStyle name="40% - Accent2 2 4 2 4 2 3" xfId="53010"/>
    <cellStyle name="40% - Accent2 2 4 2 4 3" xfId="15360"/>
    <cellStyle name="40% - Accent2 2 4 2 4 4" xfId="15361"/>
    <cellStyle name="40% - Accent2 2 4 2 5" xfId="15362"/>
    <cellStyle name="40% - Accent2 2 4 2 5 2" xfId="15363"/>
    <cellStyle name="40% - Accent2 2 4 2 5 2 2" xfId="15364"/>
    <cellStyle name="40% - Accent2 2 4 2 5 2 3" xfId="53011"/>
    <cellStyle name="40% - Accent2 2 4 2 5 3" xfId="15365"/>
    <cellStyle name="40% - Accent2 2 4 2 5 4" xfId="15366"/>
    <cellStyle name="40% - Accent2 2 4 2 6" xfId="15367"/>
    <cellStyle name="40% - Accent2 2 4 2 6 2" xfId="15368"/>
    <cellStyle name="40% - Accent2 2 4 2 6 3" xfId="53012"/>
    <cellStyle name="40% - Accent2 2 4 2 7" xfId="15369"/>
    <cellStyle name="40% - Accent2 2 4 2 8" xfId="15370"/>
    <cellStyle name="40% - Accent2 2 4 3" xfId="15371"/>
    <cellStyle name="40% - Accent2 2 4 3 2" xfId="15372"/>
    <cellStyle name="40% - Accent2 2 4 3 2 2" xfId="15373"/>
    <cellStyle name="40% - Accent2 2 4 3 2 2 2" xfId="15374"/>
    <cellStyle name="40% - Accent2 2 4 3 2 2 2 2" xfId="15375"/>
    <cellStyle name="40% - Accent2 2 4 3 2 2 2 3" xfId="53013"/>
    <cellStyle name="40% - Accent2 2 4 3 2 2 3" xfId="15376"/>
    <cellStyle name="40% - Accent2 2 4 3 2 2 4" xfId="15377"/>
    <cellStyle name="40% - Accent2 2 4 3 2 3" xfId="15378"/>
    <cellStyle name="40% - Accent2 2 4 3 2 3 2" xfId="15379"/>
    <cellStyle name="40% - Accent2 2 4 3 2 3 2 2" xfId="15380"/>
    <cellStyle name="40% - Accent2 2 4 3 2 3 2 3" xfId="53014"/>
    <cellStyle name="40% - Accent2 2 4 3 2 3 3" xfId="15381"/>
    <cellStyle name="40% - Accent2 2 4 3 2 3 4" xfId="15382"/>
    <cellStyle name="40% - Accent2 2 4 3 2 4" xfId="15383"/>
    <cellStyle name="40% - Accent2 2 4 3 2 4 2" xfId="15384"/>
    <cellStyle name="40% - Accent2 2 4 3 2 4 3" xfId="53015"/>
    <cellStyle name="40% - Accent2 2 4 3 2 5" xfId="15385"/>
    <cellStyle name="40% - Accent2 2 4 3 2 6" xfId="15386"/>
    <cellStyle name="40% - Accent2 2 4 3 3" xfId="15387"/>
    <cellStyle name="40% - Accent2 2 4 3 3 2" xfId="15388"/>
    <cellStyle name="40% - Accent2 2 4 3 3 2 2" xfId="15389"/>
    <cellStyle name="40% - Accent2 2 4 3 3 2 3" xfId="53016"/>
    <cellStyle name="40% - Accent2 2 4 3 3 3" xfId="15390"/>
    <cellStyle name="40% - Accent2 2 4 3 3 4" xfId="15391"/>
    <cellStyle name="40% - Accent2 2 4 3 4" xfId="15392"/>
    <cellStyle name="40% - Accent2 2 4 3 4 2" xfId="15393"/>
    <cellStyle name="40% - Accent2 2 4 3 4 2 2" xfId="15394"/>
    <cellStyle name="40% - Accent2 2 4 3 4 2 3" xfId="53017"/>
    <cellStyle name="40% - Accent2 2 4 3 4 3" xfId="15395"/>
    <cellStyle name="40% - Accent2 2 4 3 4 4" xfId="15396"/>
    <cellStyle name="40% - Accent2 2 4 3 5" xfId="15397"/>
    <cellStyle name="40% - Accent2 2 4 3 5 2" xfId="15398"/>
    <cellStyle name="40% - Accent2 2 4 3 5 3" xfId="53018"/>
    <cellStyle name="40% - Accent2 2 4 3 6" xfId="15399"/>
    <cellStyle name="40% - Accent2 2 4 3 7" xfId="15400"/>
    <cellStyle name="40% - Accent2 2 4 4" xfId="15401"/>
    <cellStyle name="40% - Accent2 2 4 4 2" xfId="15402"/>
    <cellStyle name="40% - Accent2 2 4 4 2 2" xfId="15403"/>
    <cellStyle name="40% - Accent2 2 4 4 2 2 2" xfId="15404"/>
    <cellStyle name="40% - Accent2 2 4 4 2 2 3" xfId="53019"/>
    <cellStyle name="40% - Accent2 2 4 4 2 3" xfId="15405"/>
    <cellStyle name="40% - Accent2 2 4 4 2 4" xfId="15406"/>
    <cellStyle name="40% - Accent2 2 4 4 3" xfId="15407"/>
    <cellStyle name="40% - Accent2 2 4 4 3 2" xfId="15408"/>
    <cellStyle name="40% - Accent2 2 4 4 3 2 2" xfId="15409"/>
    <cellStyle name="40% - Accent2 2 4 4 3 2 3" xfId="53020"/>
    <cellStyle name="40% - Accent2 2 4 4 3 3" xfId="15410"/>
    <cellStyle name="40% - Accent2 2 4 4 3 4" xfId="15411"/>
    <cellStyle name="40% - Accent2 2 4 4 4" xfId="15412"/>
    <cellStyle name="40% - Accent2 2 4 4 4 2" xfId="15413"/>
    <cellStyle name="40% - Accent2 2 4 4 4 3" xfId="53021"/>
    <cellStyle name="40% - Accent2 2 4 4 5" xfId="15414"/>
    <cellStyle name="40% - Accent2 2 4 4 6" xfId="15415"/>
    <cellStyle name="40% - Accent2 2 4 5" xfId="15416"/>
    <cellStyle name="40% - Accent2 2 4 5 2" xfId="15417"/>
    <cellStyle name="40% - Accent2 2 4 5 2 2" xfId="15418"/>
    <cellStyle name="40% - Accent2 2 4 5 2 2 2" xfId="15419"/>
    <cellStyle name="40% - Accent2 2 4 5 2 2 3" xfId="53022"/>
    <cellStyle name="40% - Accent2 2 4 5 2 3" xfId="15420"/>
    <cellStyle name="40% - Accent2 2 4 5 2 4" xfId="15421"/>
    <cellStyle name="40% - Accent2 2 4 5 3" xfId="15422"/>
    <cellStyle name="40% - Accent2 2 4 5 3 2" xfId="15423"/>
    <cellStyle name="40% - Accent2 2 4 5 3 3" xfId="53023"/>
    <cellStyle name="40% - Accent2 2 4 5 4" xfId="15424"/>
    <cellStyle name="40% - Accent2 2 4 5 5" xfId="15425"/>
    <cellStyle name="40% - Accent2 2 4 6" xfId="15426"/>
    <cellStyle name="40% - Accent2 2 4 6 2" xfId="15427"/>
    <cellStyle name="40% - Accent2 2 4 6 2 2" xfId="15428"/>
    <cellStyle name="40% - Accent2 2 4 6 2 3" xfId="53024"/>
    <cellStyle name="40% - Accent2 2 4 6 3" xfId="15429"/>
    <cellStyle name="40% - Accent2 2 4 6 4" xfId="15430"/>
    <cellStyle name="40% - Accent2 2 4 7" xfId="15431"/>
    <cellStyle name="40% - Accent2 2 4 7 2" xfId="15432"/>
    <cellStyle name="40% - Accent2 2 4 7 2 2" xfId="15433"/>
    <cellStyle name="40% - Accent2 2 4 7 2 3" xfId="53025"/>
    <cellStyle name="40% - Accent2 2 4 7 3" xfId="15434"/>
    <cellStyle name="40% - Accent2 2 4 7 4" xfId="15435"/>
    <cellStyle name="40% - Accent2 2 4 8" xfId="15436"/>
    <cellStyle name="40% - Accent2 2 4 8 2" xfId="15437"/>
    <cellStyle name="40% - Accent2 2 4 8 3" xfId="53026"/>
    <cellStyle name="40% - Accent2 2 4 9" xfId="15438"/>
    <cellStyle name="40% - Accent2 2 5" xfId="15439"/>
    <cellStyle name="40% - Accent2 2 5 10" xfId="15440"/>
    <cellStyle name="40% - Accent2 2 5 2" xfId="15441"/>
    <cellStyle name="40% - Accent2 2 5 2 2" xfId="15442"/>
    <cellStyle name="40% - Accent2 2 5 2 2 2" xfId="15443"/>
    <cellStyle name="40% - Accent2 2 5 2 2 2 2" xfId="15444"/>
    <cellStyle name="40% - Accent2 2 5 2 2 2 2 2" xfId="15445"/>
    <cellStyle name="40% - Accent2 2 5 2 2 2 2 2 2" xfId="15446"/>
    <cellStyle name="40% - Accent2 2 5 2 2 2 2 2 3" xfId="53027"/>
    <cellStyle name="40% - Accent2 2 5 2 2 2 2 3" xfId="15447"/>
    <cellStyle name="40% - Accent2 2 5 2 2 2 2 4" xfId="15448"/>
    <cellStyle name="40% - Accent2 2 5 2 2 2 3" xfId="15449"/>
    <cellStyle name="40% - Accent2 2 5 2 2 2 3 2" xfId="15450"/>
    <cellStyle name="40% - Accent2 2 5 2 2 2 3 2 2" xfId="15451"/>
    <cellStyle name="40% - Accent2 2 5 2 2 2 3 2 3" xfId="53028"/>
    <cellStyle name="40% - Accent2 2 5 2 2 2 3 3" xfId="15452"/>
    <cellStyle name="40% - Accent2 2 5 2 2 2 3 4" xfId="15453"/>
    <cellStyle name="40% - Accent2 2 5 2 2 2 4" xfId="15454"/>
    <cellStyle name="40% - Accent2 2 5 2 2 2 4 2" xfId="15455"/>
    <cellStyle name="40% - Accent2 2 5 2 2 2 4 3" xfId="53029"/>
    <cellStyle name="40% - Accent2 2 5 2 2 2 5" xfId="15456"/>
    <cellStyle name="40% - Accent2 2 5 2 2 2 6" xfId="15457"/>
    <cellStyle name="40% - Accent2 2 5 2 2 3" xfId="15458"/>
    <cellStyle name="40% - Accent2 2 5 2 2 3 2" xfId="15459"/>
    <cellStyle name="40% - Accent2 2 5 2 2 3 2 2" xfId="15460"/>
    <cellStyle name="40% - Accent2 2 5 2 2 3 2 3" xfId="53030"/>
    <cellStyle name="40% - Accent2 2 5 2 2 3 3" xfId="15461"/>
    <cellStyle name="40% - Accent2 2 5 2 2 3 4" xfId="15462"/>
    <cellStyle name="40% - Accent2 2 5 2 2 4" xfId="15463"/>
    <cellStyle name="40% - Accent2 2 5 2 2 4 2" xfId="15464"/>
    <cellStyle name="40% - Accent2 2 5 2 2 4 2 2" xfId="15465"/>
    <cellStyle name="40% - Accent2 2 5 2 2 4 2 3" xfId="53031"/>
    <cellStyle name="40% - Accent2 2 5 2 2 4 3" xfId="15466"/>
    <cellStyle name="40% - Accent2 2 5 2 2 4 4" xfId="15467"/>
    <cellStyle name="40% - Accent2 2 5 2 2 5" xfId="15468"/>
    <cellStyle name="40% - Accent2 2 5 2 2 5 2" xfId="15469"/>
    <cellStyle name="40% - Accent2 2 5 2 2 5 3" xfId="53032"/>
    <cellStyle name="40% - Accent2 2 5 2 2 6" xfId="15470"/>
    <cellStyle name="40% - Accent2 2 5 2 2 7" xfId="15471"/>
    <cellStyle name="40% - Accent2 2 5 2 3" xfId="15472"/>
    <cellStyle name="40% - Accent2 2 5 2 3 2" xfId="15473"/>
    <cellStyle name="40% - Accent2 2 5 2 3 2 2" xfId="15474"/>
    <cellStyle name="40% - Accent2 2 5 2 3 2 2 2" xfId="15475"/>
    <cellStyle name="40% - Accent2 2 5 2 3 2 2 3" xfId="53033"/>
    <cellStyle name="40% - Accent2 2 5 2 3 2 3" xfId="15476"/>
    <cellStyle name="40% - Accent2 2 5 2 3 2 4" xfId="15477"/>
    <cellStyle name="40% - Accent2 2 5 2 3 3" xfId="15478"/>
    <cellStyle name="40% - Accent2 2 5 2 3 3 2" xfId="15479"/>
    <cellStyle name="40% - Accent2 2 5 2 3 3 2 2" xfId="15480"/>
    <cellStyle name="40% - Accent2 2 5 2 3 3 2 3" xfId="53034"/>
    <cellStyle name="40% - Accent2 2 5 2 3 3 3" xfId="15481"/>
    <cellStyle name="40% - Accent2 2 5 2 3 3 4" xfId="15482"/>
    <cellStyle name="40% - Accent2 2 5 2 3 4" xfId="15483"/>
    <cellStyle name="40% - Accent2 2 5 2 3 4 2" xfId="15484"/>
    <cellStyle name="40% - Accent2 2 5 2 3 4 3" xfId="53035"/>
    <cellStyle name="40% - Accent2 2 5 2 3 5" xfId="15485"/>
    <cellStyle name="40% - Accent2 2 5 2 3 6" xfId="15486"/>
    <cellStyle name="40% - Accent2 2 5 2 4" xfId="15487"/>
    <cellStyle name="40% - Accent2 2 5 2 4 2" xfId="15488"/>
    <cellStyle name="40% - Accent2 2 5 2 4 2 2" xfId="15489"/>
    <cellStyle name="40% - Accent2 2 5 2 4 2 3" xfId="53036"/>
    <cellStyle name="40% - Accent2 2 5 2 4 3" xfId="15490"/>
    <cellStyle name="40% - Accent2 2 5 2 4 4" xfId="15491"/>
    <cellStyle name="40% - Accent2 2 5 2 5" xfId="15492"/>
    <cellStyle name="40% - Accent2 2 5 2 5 2" xfId="15493"/>
    <cellStyle name="40% - Accent2 2 5 2 5 2 2" xfId="15494"/>
    <cellStyle name="40% - Accent2 2 5 2 5 2 3" xfId="53037"/>
    <cellStyle name="40% - Accent2 2 5 2 5 3" xfId="15495"/>
    <cellStyle name="40% - Accent2 2 5 2 5 4" xfId="15496"/>
    <cellStyle name="40% - Accent2 2 5 2 6" xfId="15497"/>
    <cellStyle name="40% - Accent2 2 5 2 6 2" xfId="15498"/>
    <cellStyle name="40% - Accent2 2 5 2 6 3" xfId="53038"/>
    <cellStyle name="40% - Accent2 2 5 2 7" xfId="15499"/>
    <cellStyle name="40% - Accent2 2 5 2 8" xfId="15500"/>
    <cellStyle name="40% - Accent2 2 5 3" xfId="15501"/>
    <cellStyle name="40% - Accent2 2 5 3 2" xfId="15502"/>
    <cellStyle name="40% - Accent2 2 5 3 2 2" xfId="15503"/>
    <cellStyle name="40% - Accent2 2 5 3 2 2 2" xfId="15504"/>
    <cellStyle name="40% - Accent2 2 5 3 2 2 2 2" xfId="15505"/>
    <cellStyle name="40% - Accent2 2 5 3 2 2 2 3" xfId="53039"/>
    <cellStyle name="40% - Accent2 2 5 3 2 2 3" xfId="15506"/>
    <cellStyle name="40% - Accent2 2 5 3 2 2 4" xfId="15507"/>
    <cellStyle name="40% - Accent2 2 5 3 2 3" xfId="15508"/>
    <cellStyle name="40% - Accent2 2 5 3 2 3 2" xfId="15509"/>
    <cellStyle name="40% - Accent2 2 5 3 2 3 2 2" xfId="15510"/>
    <cellStyle name="40% - Accent2 2 5 3 2 3 2 3" xfId="53040"/>
    <cellStyle name="40% - Accent2 2 5 3 2 3 3" xfId="15511"/>
    <cellStyle name="40% - Accent2 2 5 3 2 3 4" xfId="15512"/>
    <cellStyle name="40% - Accent2 2 5 3 2 4" xfId="15513"/>
    <cellStyle name="40% - Accent2 2 5 3 2 4 2" xfId="15514"/>
    <cellStyle name="40% - Accent2 2 5 3 2 4 3" xfId="53041"/>
    <cellStyle name="40% - Accent2 2 5 3 2 5" xfId="15515"/>
    <cellStyle name="40% - Accent2 2 5 3 2 6" xfId="15516"/>
    <cellStyle name="40% - Accent2 2 5 3 3" xfId="15517"/>
    <cellStyle name="40% - Accent2 2 5 3 3 2" xfId="15518"/>
    <cellStyle name="40% - Accent2 2 5 3 3 2 2" xfId="15519"/>
    <cellStyle name="40% - Accent2 2 5 3 3 2 3" xfId="53042"/>
    <cellStyle name="40% - Accent2 2 5 3 3 3" xfId="15520"/>
    <cellStyle name="40% - Accent2 2 5 3 3 4" xfId="15521"/>
    <cellStyle name="40% - Accent2 2 5 3 4" xfId="15522"/>
    <cellStyle name="40% - Accent2 2 5 3 4 2" xfId="15523"/>
    <cellStyle name="40% - Accent2 2 5 3 4 2 2" xfId="15524"/>
    <cellStyle name="40% - Accent2 2 5 3 4 2 3" xfId="53043"/>
    <cellStyle name="40% - Accent2 2 5 3 4 3" xfId="15525"/>
    <cellStyle name="40% - Accent2 2 5 3 4 4" xfId="15526"/>
    <cellStyle name="40% - Accent2 2 5 3 5" xfId="15527"/>
    <cellStyle name="40% - Accent2 2 5 3 5 2" xfId="15528"/>
    <cellStyle name="40% - Accent2 2 5 3 5 3" xfId="53044"/>
    <cellStyle name="40% - Accent2 2 5 3 6" xfId="15529"/>
    <cellStyle name="40% - Accent2 2 5 3 7" xfId="15530"/>
    <cellStyle name="40% - Accent2 2 5 4" xfId="15531"/>
    <cellStyle name="40% - Accent2 2 5 4 2" xfId="15532"/>
    <cellStyle name="40% - Accent2 2 5 4 2 2" xfId="15533"/>
    <cellStyle name="40% - Accent2 2 5 4 2 2 2" xfId="15534"/>
    <cellStyle name="40% - Accent2 2 5 4 2 2 3" xfId="53045"/>
    <cellStyle name="40% - Accent2 2 5 4 2 3" xfId="15535"/>
    <cellStyle name="40% - Accent2 2 5 4 2 4" xfId="15536"/>
    <cellStyle name="40% - Accent2 2 5 4 3" xfId="15537"/>
    <cellStyle name="40% - Accent2 2 5 4 3 2" xfId="15538"/>
    <cellStyle name="40% - Accent2 2 5 4 3 2 2" xfId="15539"/>
    <cellStyle name="40% - Accent2 2 5 4 3 2 3" xfId="53046"/>
    <cellStyle name="40% - Accent2 2 5 4 3 3" xfId="15540"/>
    <cellStyle name="40% - Accent2 2 5 4 3 4" xfId="15541"/>
    <cellStyle name="40% - Accent2 2 5 4 4" xfId="15542"/>
    <cellStyle name="40% - Accent2 2 5 4 4 2" xfId="15543"/>
    <cellStyle name="40% - Accent2 2 5 4 4 3" xfId="53047"/>
    <cellStyle name="40% - Accent2 2 5 4 5" xfId="15544"/>
    <cellStyle name="40% - Accent2 2 5 4 6" xfId="15545"/>
    <cellStyle name="40% - Accent2 2 5 5" xfId="15546"/>
    <cellStyle name="40% - Accent2 2 5 5 2" xfId="15547"/>
    <cellStyle name="40% - Accent2 2 5 5 2 2" xfId="15548"/>
    <cellStyle name="40% - Accent2 2 5 5 2 2 2" xfId="15549"/>
    <cellStyle name="40% - Accent2 2 5 5 2 2 3" xfId="53048"/>
    <cellStyle name="40% - Accent2 2 5 5 2 3" xfId="15550"/>
    <cellStyle name="40% - Accent2 2 5 5 2 4" xfId="15551"/>
    <cellStyle name="40% - Accent2 2 5 5 3" xfId="15552"/>
    <cellStyle name="40% - Accent2 2 5 5 3 2" xfId="15553"/>
    <cellStyle name="40% - Accent2 2 5 5 3 3" xfId="53049"/>
    <cellStyle name="40% - Accent2 2 5 5 4" xfId="15554"/>
    <cellStyle name="40% - Accent2 2 5 5 5" xfId="15555"/>
    <cellStyle name="40% - Accent2 2 5 6" xfId="15556"/>
    <cellStyle name="40% - Accent2 2 5 6 2" xfId="15557"/>
    <cellStyle name="40% - Accent2 2 5 6 2 2" xfId="15558"/>
    <cellStyle name="40% - Accent2 2 5 6 2 3" xfId="53050"/>
    <cellStyle name="40% - Accent2 2 5 6 3" xfId="15559"/>
    <cellStyle name="40% - Accent2 2 5 6 4" xfId="15560"/>
    <cellStyle name="40% - Accent2 2 5 7" xfId="15561"/>
    <cellStyle name="40% - Accent2 2 5 7 2" xfId="15562"/>
    <cellStyle name="40% - Accent2 2 5 7 2 2" xfId="15563"/>
    <cellStyle name="40% - Accent2 2 5 7 2 3" xfId="53051"/>
    <cellStyle name="40% - Accent2 2 5 7 3" xfId="15564"/>
    <cellStyle name="40% - Accent2 2 5 7 4" xfId="15565"/>
    <cellStyle name="40% - Accent2 2 5 8" xfId="15566"/>
    <cellStyle name="40% - Accent2 2 5 8 2" xfId="15567"/>
    <cellStyle name="40% - Accent2 2 5 8 3" xfId="53052"/>
    <cellStyle name="40% - Accent2 2 5 9" xfId="15568"/>
    <cellStyle name="40% - Accent2 2 6" xfId="15569"/>
    <cellStyle name="40% - Accent2 2 6 10" xfId="15570"/>
    <cellStyle name="40% - Accent2 2 6 2" xfId="15571"/>
    <cellStyle name="40% - Accent2 2 6 2 2" xfId="15572"/>
    <cellStyle name="40% - Accent2 2 6 2 2 2" xfId="15573"/>
    <cellStyle name="40% - Accent2 2 6 2 2 2 2" xfId="15574"/>
    <cellStyle name="40% - Accent2 2 6 2 2 2 2 2" xfId="15575"/>
    <cellStyle name="40% - Accent2 2 6 2 2 2 2 2 2" xfId="15576"/>
    <cellStyle name="40% - Accent2 2 6 2 2 2 2 2 3" xfId="53053"/>
    <cellStyle name="40% - Accent2 2 6 2 2 2 2 3" xfId="15577"/>
    <cellStyle name="40% - Accent2 2 6 2 2 2 2 4" xfId="15578"/>
    <cellStyle name="40% - Accent2 2 6 2 2 2 3" xfId="15579"/>
    <cellStyle name="40% - Accent2 2 6 2 2 2 3 2" xfId="15580"/>
    <cellStyle name="40% - Accent2 2 6 2 2 2 3 2 2" xfId="15581"/>
    <cellStyle name="40% - Accent2 2 6 2 2 2 3 2 3" xfId="53054"/>
    <cellStyle name="40% - Accent2 2 6 2 2 2 3 3" xfId="15582"/>
    <cellStyle name="40% - Accent2 2 6 2 2 2 3 4" xfId="15583"/>
    <cellStyle name="40% - Accent2 2 6 2 2 2 4" xfId="15584"/>
    <cellStyle name="40% - Accent2 2 6 2 2 2 4 2" xfId="15585"/>
    <cellStyle name="40% - Accent2 2 6 2 2 2 4 3" xfId="53055"/>
    <cellStyle name="40% - Accent2 2 6 2 2 2 5" xfId="15586"/>
    <cellStyle name="40% - Accent2 2 6 2 2 2 6" xfId="15587"/>
    <cellStyle name="40% - Accent2 2 6 2 2 3" xfId="15588"/>
    <cellStyle name="40% - Accent2 2 6 2 2 3 2" xfId="15589"/>
    <cellStyle name="40% - Accent2 2 6 2 2 3 2 2" xfId="15590"/>
    <cellStyle name="40% - Accent2 2 6 2 2 3 2 3" xfId="53056"/>
    <cellStyle name="40% - Accent2 2 6 2 2 3 3" xfId="15591"/>
    <cellStyle name="40% - Accent2 2 6 2 2 3 4" xfId="15592"/>
    <cellStyle name="40% - Accent2 2 6 2 2 4" xfId="15593"/>
    <cellStyle name="40% - Accent2 2 6 2 2 4 2" xfId="15594"/>
    <cellStyle name="40% - Accent2 2 6 2 2 4 2 2" xfId="15595"/>
    <cellStyle name="40% - Accent2 2 6 2 2 4 2 3" xfId="53057"/>
    <cellStyle name="40% - Accent2 2 6 2 2 4 3" xfId="15596"/>
    <cellStyle name="40% - Accent2 2 6 2 2 4 4" xfId="15597"/>
    <cellStyle name="40% - Accent2 2 6 2 2 5" xfId="15598"/>
    <cellStyle name="40% - Accent2 2 6 2 2 5 2" xfId="15599"/>
    <cellStyle name="40% - Accent2 2 6 2 2 5 3" xfId="53058"/>
    <cellStyle name="40% - Accent2 2 6 2 2 6" xfId="15600"/>
    <cellStyle name="40% - Accent2 2 6 2 2 7" xfId="15601"/>
    <cellStyle name="40% - Accent2 2 6 2 3" xfId="15602"/>
    <cellStyle name="40% - Accent2 2 6 2 3 2" xfId="15603"/>
    <cellStyle name="40% - Accent2 2 6 2 3 2 2" xfId="15604"/>
    <cellStyle name="40% - Accent2 2 6 2 3 2 2 2" xfId="15605"/>
    <cellStyle name="40% - Accent2 2 6 2 3 2 2 3" xfId="53059"/>
    <cellStyle name="40% - Accent2 2 6 2 3 2 3" xfId="15606"/>
    <cellStyle name="40% - Accent2 2 6 2 3 2 4" xfId="15607"/>
    <cellStyle name="40% - Accent2 2 6 2 3 3" xfId="15608"/>
    <cellStyle name="40% - Accent2 2 6 2 3 3 2" xfId="15609"/>
    <cellStyle name="40% - Accent2 2 6 2 3 3 2 2" xfId="15610"/>
    <cellStyle name="40% - Accent2 2 6 2 3 3 2 3" xfId="53060"/>
    <cellStyle name="40% - Accent2 2 6 2 3 3 3" xfId="15611"/>
    <cellStyle name="40% - Accent2 2 6 2 3 3 4" xfId="15612"/>
    <cellStyle name="40% - Accent2 2 6 2 3 4" xfId="15613"/>
    <cellStyle name="40% - Accent2 2 6 2 3 4 2" xfId="15614"/>
    <cellStyle name="40% - Accent2 2 6 2 3 4 3" xfId="53061"/>
    <cellStyle name="40% - Accent2 2 6 2 3 5" xfId="15615"/>
    <cellStyle name="40% - Accent2 2 6 2 3 6" xfId="15616"/>
    <cellStyle name="40% - Accent2 2 6 2 4" xfId="15617"/>
    <cellStyle name="40% - Accent2 2 6 2 4 2" xfId="15618"/>
    <cellStyle name="40% - Accent2 2 6 2 4 2 2" xfId="15619"/>
    <cellStyle name="40% - Accent2 2 6 2 4 2 3" xfId="53062"/>
    <cellStyle name="40% - Accent2 2 6 2 4 3" xfId="15620"/>
    <cellStyle name="40% - Accent2 2 6 2 4 4" xfId="15621"/>
    <cellStyle name="40% - Accent2 2 6 2 5" xfId="15622"/>
    <cellStyle name="40% - Accent2 2 6 2 5 2" xfId="15623"/>
    <cellStyle name="40% - Accent2 2 6 2 5 2 2" xfId="15624"/>
    <cellStyle name="40% - Accent2 2 6 2 5 2 3" xfId="53063"/>
    <cellStyle name="40% - Accent2 2 6 2 5 3" xfId="15625"/>
    <cellStyle name="40% - Accent2 2 6 2 5 4" xfId="15626"/>
    <cellStyle name="40% - Accent2 2 6 2 6" xfId="15627"/>
    <cellStyle name="40% - Accent2 2 6 2 6 2" xfId="15628"/>
    <cellStyle name="40% - Accent2 2 6 2 6 3" xfId="53064"/>
    <cellStyle name="40% - Accent2 2 6 2 7" xfId="15629"/>
    <cellStyle name="40% - Accent2 2 6 2 8" xfId="15630"/>
    <cellStyle name="40% - Accent2 2 6 3" xfId="15631"/>
    <cellStyle name="40% - Accent2 2 6 3 2" xfId="15632"/>
    <cellStyle name="40% - Accent2 2 6 3 2 2" xfId="15633"/>
    <cellStyle name="40% - Accent2 2 6 3 2 2 2" xfId="15634"/>
    <cellStyle name="40% - Accent2 2 6 3 2 2 2 2" xfId="15635"/>
    <cellStyle name="40% - Accent2 2 6 3 2 2 2 3" xfId="53065"/>
    <cellStyle name="40% - Accent2 2 6 3 2 2 3" xfId="15636"/>
    <cellStyle name="40% - Accent2 2 6 3 2 2 4" xfId="15637"/>
    <cellStyle name="40% - Accent2 2 6 3 2 3" xfId="15638"/>
    <cellStyle name="40% - Accent2 2 6 3 2 3 2" xfId="15639"/>
    <cellStyle name="40% - Accent2 2 6 3 2 3 2 2" xfId="15640"/>
    <cellStyle name="40% - Accent2 2 6 3 2 3 2 3" xfId="53066"/>
    <cellStyle name="40% - Accent2 2 6 3 2 3 3" xfId="15641"/>
    <cellStyle name="40% - Accent2 2 6 3 2 3 4" xfId="15642"/>
    <cellStyle name="40% - Accent2 2 6 3 2 4" xfId="15643"/>
    <cellStyle name="40% - Accent2 2 6 3 2 4 2" xfId="15644"/>
    <cellStyle name="40% - Accent2 2 6 3 2 4 3" xfId="53067"/>
    <cellStyle name="40% - Accent2 2 6 3 2 5" xfId="15645"/>
    <cellStyle name="40% - Accent2 2 6 3 2 6" xfId="15646"/>
    <cellStyle name="40% - Accent2 2 6 3 3" xfId="15647"/>
    <cellStyle name="40% - Accent2 2 6 3 3 2" xfId="15648"/>
    <cellStyle name="40% - Accent2 2 6 3 3 2 2" xfId="15649"/>
    <cellStyle name="40% - Accent2 2 6 3 3 2 3" xfId="53068"/>
    <cellStyle name="40% - Accent2 2 6 3 3 3" xfId="15650"/>
    <cellStyle name="40% - Accent2 2 6 3 3 4" xfId="15651"/>
    <cellStyle name="40% - Accent2 2 6 3 4" xfId="15652"/>
    <cellStyle name="40% - Accent2 2 6 3 4 2" xfId="15653"/>
    <cellStyle name="40% - Accent2 2 6 3 4 2 2" xfId="15654"/>
    <cellStyle name="40% - Accent2 2 6 3 4 2 3" xfId="53069"/>
    <cellStyle name="40% - Accent2 2 6 3 4 3" xfId="15655"/>
    <cellStyle name="40% - Accent2 2 6 3 4 4" xfId="15656"/>
    <cellStyle name="40% - Accent2 2 6 3 5" xfId="15657"/>
    <cellStyle name="40% - Accent2 2 6 3 5 2" xfId="15658"/>
    <cellStyle name="40% - Accent2 2 6 3 5 3" xfId="53070"/>
    <cellStyle name="40% - Accent2 2 6 3 6" xfId="15659"/>
    <cellStyle name="40% - Accent2 2 6 3 7" xfId="15660"/>
    <cellStyle name="40% - Accent2 2 6 4" xfId="15661"/>
    <cellStyle name="40% - Accent2 2 6 4 2" xfId="15662"/>
    <cellStyle name="40% - Accent2 2 6 4 2 2" xfId="15663"/>
    <cellStyle name="40% - Accent2 2 6 4 2 2 2" xfId="15664"/>
    <cellStyle name="40% - Accent2 2 6 4 2 2 3" xfId="53071"/>
    <cellStyle name="40% - Accent2 2 6 4 2 3" xfId="15665"/>
    <cellStyle name="40% - Accent2 2 6 4 2 4" xfId="15666"/>
    <cellStyle name="40% - Accent2 2 6 4 3" xfId="15667"/>
    <cellStyle name="40% - Accent2 2 6 4 3 2" xfId="15668"/>
    <cellStyle name="40% - Accent2 2 6 4 3 2 2" xfId="15669"/>
    <cellStyle name="40% - Accent2 2 6 4 3 2 3" xfId="53072"/>
    <cellStyle name="40% - Accent2 2 6 4 3 3" xfId="15670"/>
    <cellStyle name="40% - Accent2 2 6 4 3 4" xfId="15671"/>
    <cellStyle name="40% - Accent2 2 6 4 4" xfId="15672"/>
    <cellStyle name="40% - Accent2 2 6 4 4 2" xfId="15673"/>
    <cellStyle name="40% - Accent2 2 6 4 4 3" xfId="53073"/>
    <cellStyle name="40% - Accent2 2 6 4 5" xfId="15674"/>
    <cellStyle name="40% - Accent2 2 6 4 6" xfId="15675"/>
    <cellStyle name="40% - Accent2 2 6 5" xfId="15676"/>
    <cellStyle name="40% - Accent2 2 6 5 2" xfId="15677"/>
    <cellStyle name="40% - Accent2 2 6 5 2 2" xfId="15678"/>
    <cellStyle name="40% - Accent2 2 6 5 2 2 2" xfId="15679"/>
    <cellStyle name="40% - Accent2 2 6 5 2 2 3" xfId="53074"/>
    <cellStyle name="40% - Accent2 2 6 5 2 3" xfId="15680"/>
    <cellStyle name="40% - Accent2 2 6 5 2 4" xfId="15681"/>
    <cellStyle name="40% - Accent2 2 6 5 3" xfId="15682"/>
    <cellStyle name="40% - Accent2 2 6 5 3 2" xfId="15683"/>
    <cellStyle name="40% - Accent2 2 6 5 3 3" xfId="53075"/>
    <cellStyle name="40% - Accent2 2 6 5 4" xfId="15684"/>
    <cellStyle name="40% - Accent2 2 6 5 5" xfId="15685"/>
    <cellStyle name="40% - Accent2 2 6 6" xfId="15686"/>
    <cellStyle name="40% - Accent2 2 6 6 2" xfId="15687"/>
    <cellStyle name="40% - Accent2 2 6 6 2 2" xfId="15688"/>
    <cellStyle name="40% - Accent2 2 6 6 2 3" xfId="53076"/>
    <cellStyle name="40% - Accent2 2 6 6 3" xfId="15689"/>
    <cellStyle name="40% - Accent2 2 6 6 4" xfId="15690"/>
    <cellStyle name="40% - Accent2 2 6 7" xfId="15691"/>
    <cellStyle name="40% - Accent2 2 6 7 2" xfId="15692"/>
    <cellStyle name="40% - Accent2 2 6 7 2 2" xfId="15693"/>
    <cellStyle name="40% - Accent2 2 6 7 2 3" xfId="53077"/>
    <cellStyle name="40% - Accent2 2 6 7 3" xfId="15694"/>
    <cellStyle name="40% - Accent2 2 6 7 4" xfId="15695"/>
    <cellStyle name="40% - Accent2 2 6 8" xfId="15696"/>
    <cellStyle name="40% - Accent2 2 6 8 2" xfId="15697"/>
    <cellStyle name="40% - Accent2 2 6 8 3" xfId="53078"/>
    <cellStyle name="40% - Accent2 2 6 9" xfId="15698"/>
    <cellStyle name="40% - Accent2 2 7" xfId="15699"/>
    <cellStyle name="40% - Accent2 2 7 2" xfId="15700"/>
    <cellStyle name="40% - Accent2 2 7 2 2" xfId="15701"/>
    <cellStyle name="40% - Accent2 2 7 2 2 2" xfId="15702"/>
    <cellStyle name="40% - Accent2 2 7 2 2 2 2" xfId="15703"/>
    <cellStyle name="40% - Accent2 2 7 2 2 2 2 2" xfId="15704"/>
    <cellStyle name="40% - Accent2 2 7 2 2 2 2 3" xfId="53079"/>
    <cellStyle name="40% - Accent2 2 7 2 2 2 3" xfId="15705"/>
    <cellStyle name="40% - Accent2 2 7 2 2 2 4" xfId="15706"/>
    <cellStyle name="40% - Accent2 2 7 2 2 3" xfId="15707"/>
    <cellStyle name="40% - Accent2 2 7 2 2 3 2" xfId="15708"/>
    <cellStyle name="40% - Accent2 2 7 2 2 3 2 2" xfId="15709"/>
    <cellStyle name="40% - Accent2 2 7 2 2 3 2 3" xfId="53080"/>
    <cellStyle name="40% - Accent2 2 7 2 2 3 3" xfId="15710"/>
    <cellStyle name="40% - Accent2 2 7 2 2 3 4" xfId="15711"/>
    <cellStyle name="40% - Accent2 2 7 2 2 4" xfId="15712"/>
    <cellStyle name="40% - Accent2 2 7 2 2 4 2" xfId="15713"/>
    <cellStyle name="40% - Accent2 2 7 2 2 4 3" xfId="53081"/>
    <cellStyle name="40% - Accent2 2 7 2 2 5" xfId="15714"/>
    <cellStyle name="40% - Accent2 2 7 2 2 6" xfId="15715"/>
    <cellStyle name="40% - Accent2 2 7 2 3" xfId="15716"/>
    <cellStyle name="40% - Accent2 2 7 2 3 2" xfId="15717"/>
    <cellStyle name="40% - Accent2 2 7 2 3 2 2" xfId="15718"/>
    <cellStyle name="40% - Accent2 2 7 2 3 2 3" xfId="53082"/>
    <cellStyle name="40% - Accent2 2 7 2 3 3" xfId="15719"/>
    <cellStyle name="40% - Accent2 2 7 2 3 4" xfId="15720"/>
    <cellStyle name="40% - Accent2 2 7 2 4" xfId="15721"/>
    <cellStyle name="40% - Accent2 2 7 2 4 2" xfId="15722"/>
    <cellStyle name="40% - Accent2 2 7 2 4 2 2" xfId="15723"/>
    <cellStyle name="40% - Accent2 2 7 2 4 2 3" xfId="53083"/>
    <cellStyle name="40% - Accent2 2 7 2 4 3" xfId="15724"/>
    <cellStyle name="40% - Accent2 2 7 2 4 4" xfId="15725"/>
    <cellStyle name="40% - Accent2 2 7 2 5" xfId="15726"/>
    <cellStyle name="40% - Accent2 2 7 2 5 2" xfId="15727"/>
    <cellStyle name="40% - Accent2 2 7 2 5 3" xfId="53084"/>
    <cellStyle name="40% - Accent2 2 7 2 6" xfId="15728"/>
    <cellStyle name="40% - Accent2 2 7 2 7" xfId="15729"/>
    <cellStyle name="40% - Accent2 2 7 3" xfId="15730"/>
    <cellStyle name="40% - Accent2 2 7 3 2" xfId="15731"/>
    <cellStyle name="40% - Accent2 2 7 3 2 2" xfId="15732"/>
    <cellStyle name="40% - Accent2 2 7 3 2 2 2" xfId="15733"/>
    <cellStyle name="40% - Accent2 2 7 3 2 2 3" xfId="53085"/>
    <cellStyle name="40% - Accent2 2 7 3 2 3" xfId="15734"/>
    <cellStyle name="40% - Accent2 2 7 3 2 4" xfId="15735"/>
    <cellStyle name="40% - Accent2 2 7 3 3" xfId="15736"/>
    <cellStyle name="40% - Accent2 2 7 3 3 2" xfId="15737"/>
    <cellStyle name="40% - Accent2 2 7 3 3 2 2" xfId="15738"/>
    <cellStyle name="40% - Accent2 2 7 3 3 2 3" xfId="53086"/>
    <cellStyle name="40% - Accent2 2 7 3 3 3" xfId="15739"/>
    <cellStyle name="40% - Accent2 2 7 3 3 4" xfId="15740"/>
    <cellStyle name="40% - Accent2 2 7 3 4" xfId="15741"/>
    <cellStyle name="40% - Accent2 2 7 3 4 2" xfId="15742"/>
    <cellStyle name="40% - Accent2 2 7 3 4 3" xfId="53087"/>
    <cellStyle name="40% - Accent2 2 7 3 5" xfId="15743"/>
    <cellStyle name="40% - Accent2 2 7 3 6" xfId="15744"/>
    <cellStyle name="40% - Accent2 2 7 4" xfId="15745"/>
    <cellStyle name="40% - Accent2 2 7 4 2" xfId="15746"/>
    <cellStyle name="40% - Accent2 2 7 4 2 2" xfId="15747"/>
    <cellStyle name="40% - Accent2 2 7 4 2 3" xfId="53088"/>
    <cellStyle name="40% - Accent2 2 7 4 3" xfId="15748"/>
    <cellStyle name="40% - Accent2 2 7 4 4" xfId="15749"/>
    <cellStyle name="40% - Accent2 2 7 5" xfId="15750"/>
    <cellStyle name="40% - Accent2 2 7 5 2" xfId="15751"/>
    <cellStyle name="40% - Accent2 2 7 5 2 2" xfId="15752"/>
    <cellStyle name="40% - Accent2 2 7 5 2 3" xfId="53089"/>
    <cellStyle name="40% - Accent2 2 7 5 3" xfId="15753"/>
    <cellStyle name="40% - Accent2 2 7 5 4" xfId="15754"/>
    <cellStyle name="40% - Accent2 2 7 6" xfId="15755"/>
    <cellStyle name="40% - Accent2 2 7 6 2" xfId="15756"/>
    <cellStyle name="40% - Accent2 2 7 6 3" xfId="53090"/>
    <cellStyle name="40% - Accent2 2 7 7" xfId="15757"/>
    <cellStyle name="40% - Accent2 2 7 8" xfId="15758"/>
    <cellStyle name="40% - Accent2 2 8" xfId="15759"/>
    <cellStyle name="40% - Accent2 2 8 2" xfId="15760"/>
    <cellStyle name="40% - Accent2 2 8 2 2" xfId="15761"/>
    <cellStyle name="40% - Accent2 2 8 2 2 2" xfId="15762"/>
    <cellStyle name="40% - Accent2 2 8 2 2 2 2" xfId="15763"/>
    <cellStyle name="40% - Accent2 2 8 2 2 2 3" xfId="53091"/>
    <cellStyle name="40% - Accent2 2 8 2 2 3" xfId="15764"/>
    <cellStyle name="40% - Accent2 2 8 2 2 4" xfId="15765"/>
    <cellStyle name="40% - Accent2 2 8 2 3" xfId="15766"/>
    <cellStyle name="40% - Accent2 2 8 2 3 2" xfId="15767"/>
    <cellStyle name="40% - Accent2 2 8 2 3 2 2" xfId="15768"/>
    <cellStyle name="40% - Accent2 2 8 2 3 2 3" xfId="53092"/>
    <cellStyle name="40% - Accent2 2 8 2 3 3" xfId="15769"/>
    <cellStyle name="40% - Accent2 2 8 2 3 4" xfId="15770"/>
    <cellStyle name="40% - Accent2 2 8 2 4" xfId="15771"/>
    <cellStyle name="40% - Accent2 2 8 2 4 2" xfId="15772"/>
    <cellStyle name="40% - Accent2 2 8 2 4 3" xfId="53093"/>
    <cellStyle name="40% - Accent2 2 8 2 5" xfId="15773"/>
    <cellStyle name="40% - Accent2 2 8 2 6" xfId="15774"/>
    <cellStyle name="40% - Accent2 2 8 3" xfId="15775"/>
    <cellStyle name="40% - Accent2 2 8 3 2" xfId="15776"/>
    <cellStyle name="40% - Accent2 2 8 3 2 2" xfId="15777"/>
    <cellStyle name="40% - Accent2 2 8 3 2 3" xfId="53094"/>
    <cellStyle name="40% - Accent2 2 8 3 3" xfId="15778"/>
    <cellStyle name="40% - Accent2 2 8 3 4" xfId="15779"/>
    <cellStyle name="40% - Accent2 2 8 4" xfId="15780"/>
    <cellStyle name="40% - Accent2 2 8 4 2" xfId="15781"/>
    <cellStyle name="40% - Accent2 2 8 4 2 2" xfId="15782"/>
    <cellStyle name="40% - Accent2 2 8 4 2 3" xfId="53095"/>
    <cellStyle name="40% - Accent2 2 8 4 3" xfId="15783"/>
    <cellStyle name="40% - Accent2 2 8 4 4" xfId="15784"/>
    <cellStyle name="40% - Accent2 2 8 5" xfId="15785"/>
    <cellStyle name="40% - Accent2 2 8 5 2" xfId="15786"/>
    <cellStyle name="40% - Accent2 2 8 5 3" xfId="53096"/>
    <cellStyle name="40% - Accent2 2 8 6" xfId="15787"/>
    <cellStyle name="40% - Accent2 2 8 7" xfId="15788"/>
    <cellStyle name="40% - Accent2 2 9" xfId="15789"/>
    <cellStyle name="40% - Accent2 2 9 2" xfId="15790"/>
    <cellStyle name="40% - Accent2 2 9 2 2" xfId="15791"/>
    <cellStyle name="40% - Accent2 2 9 2 2 2" xfId="15792"/>
    <cellStyle name="40% - Accent2 2 9 2 2 3" xfId="53097"/>
    <cellStyle name="40% - Accent2 2 9 2 3" xfId="15793"/>
    <cellStyle name="40% - Accent2 2 9 2 4" xfId="15794"/>
    <cellStyle name="40% - Accent2 2 9 3" xfId="15795"/>
    <cellStyle name="40% - Accent2 2 9 3 2" xfId="15796"/>
    <cellStyle name="40% - Accent2 2 9 3 2 2" xfId="15797"/>
    <cellStyle name="40% - Accent2 2 9 3 2 3" xfId="53098"/>
    <cellStyle name="40% - Accent2 2 9 3 3" xfId="15798"/>
    <cellStyle name="40% - Accent2 2 9 3 4" xfId="15799"/>
    <cellStyle name="40% - Accent2 2 9 4" xfId="15800"/>
    <cellStyle name="40% - Accent2 2 9 4 2" xfId="15801"/>
    <cellStyle name="40% - Accent2 2 9 4 3" xfId="53099"/>
    <cellStyle name="40% - Accent2 2 9 5" xfId="15802"/>
    <cellStyle name="40% - Accent2 2 9 6" xfId="15803"/>
    <cellStyle name="40% - Accent2 3" xfId="15804"/>
    <cellStyle name="40% - Accent2 3 10" xfId="15805"/>
    <cellStyle name="40% - Accent2 3 11" xfId="15806"/>
    <cellStyle name="40% - Accent2 3 12" xfId="60170"/>
    <cellStyle name="40% - Accent2 3 2" xfId="15807"/>
    <cellStyle name="40% - Accent2 3 2 10" xfId="15808"/>
    <cellStyle name="40% - Accent2 3 2 11" xfId="60353"/>
    <cellStyle name="40% - Accent2 3 2 2" xfId="15809"/>
    <cellStyle name="40% - Accent2 3 2 2 2" xfId="15810"/>
    <cellStyle name="40% - Accent2 3 2 2 2 2" xfId="15811"/>
    <cellStyle name="40% - Accent2 3 2 2 2 2 2" xfId="15812"/>
    <cellStyle name="40% - Accent2 3 2 2 2 2 2 2" xfId="15813"/>
    <cellStyle name="40% - Accent2 3 2 2 2 2 2 2 2" xfId="15814"/>
    <cellStyle name="40% - Accent2 3 2 2 2 2 2 2 3" xfId="53100"/>
    <cellStyle name="40% - Accent2 3 2 2 2 2 2 3" xfId="15815"/>
    <cellStyle name="40% - Accent2 3 2 2 2 2 2 4" xfId="15816"/>
    <cellStyle name="40% - Accent2 3 2 2 2 2 3" xfId="15817"/>
    <cellStyle name="40% - Accent2 3 2 2 2 2 3 2" xfId="15818"/>
    <cellStyle name="40% - Accent2 3 2 2 2 2 3 2 2" xfId="15819"/>
    <cellStyle name="40% - Accent2 3 2 2 2 2 3 2 3" xfId="53101"/>
    <cellStyle name="40% - Accent2 3 2 2 2 2 3 3" xfId="15820"/>
    <cellStyle name="40% - Accent2 3 2 2 2 2 3 4" xfId="15821"/>
    <cellStyle name="40% - Accent2 3 2 2 2 2 4" xfId="15822"/>
    <cellStyle name="40% - Accent2 3 2 2 2 2 4 2" xfId="15823"/>
    <cellStyle name="40% - Accent2 3 2 2 2 2 4 3" xfId="53102"/>
    <cellStyle name="40% - Accent2 3 2 2 2 2 5" xfId="15824"/>
    <cellStyle name="40% - Accent2 3 2 2 2 2 6" xfId="15825"/>
    <cellStyle name="40% - Accent2 3 2 2 2 3" xfId="15826"/>
    <cellStyle name="40% - Accent2 3 2 2 2 3 2" xfId="15827"/>
    <cellStyle name="40% - Accent2 3 2 2 2 3 2 2" xfId="15828"/>
    <cellStyle name="40% - Accent2 3 2 2 2 3 2 3" xfId="53103"/>
    <cellStyle name="40% - Accent2 3 2 2 2 3 3" xfId="15829"/>
    <cellStyle name="40% - Accent2 3 2 2 2 3 4" xfId="15830"/>
    <cellStyle name="40% - Accent2 3 2 2 2 4" xfId="15831"/>
    <cellStyle name="40% - Accent2 3 2 2 2 4 2" xfId="15832"/>
    <cellStyle name="40% - Accent2 3 2 2 2 4 2 2" xfId="15833"/>
    <cellStyle name="40% - Accent2 3 2 2 2 4 2 3" xfId="53104"/>
    <cellStyle name="40% - Accent2 3 2 2 2 4 3" xfId="15834"/>
    <cellStyle name="40% - Accent2 3 2 2 2 4 4" xfId="15835"/>
    <cellStyle name="40% - Accent2 3 2 2 2 5" xfId="15836"/>
    <cellStyle name="40% - Accent2 3 2 2 2 5 2" xfId="15837"/>
    <cellStyle name="40% - Accent2 3 2 2 2 5 3" xfId="53105"/>
    <cellStyle name="40% - Accent2 3 2 2 2 6" xfId="15838"/>
    <cellStyle name="40% - Accent2 3 2 2 2 7" xfId="15839"/>
    <cellStyle name="40% - Accent2 3 2 2 3" xfId="15840"/>
    <cellStyle name="40% - Accent2 3 2 2 3 2" xfId="15841"/>
    <cellStyle name="40% - Accent2 3 2 2 3 2 2" xfId="15842"/>
    <cellStyle name="40% - Accent2 3 2 2 3 2 2 2" xfId="15843"/>
    <cellStyle name="40% - Accent2 3 2 2 3 2 2 3" xfId="53106"/>
    <cellStyle name="40% - Accent2 3 2 2 3 2 3" xfId="15844"/>
    <cellStyle name="40% - Accent2 3 2 2 3 2 4" xfId="15845"/>
    <cellStyle name="40% - Accent2 3 2 2 3 3" xfId="15846"/>
    <cellStyle name="40% - Accent2 3 2 2 3 3 2" xfId="15847"/>
    <cellStyle name="40% - Accent2 3 2 2 3 3 2 2" xfId="15848"/>
    <cellStyle name="40% - Accent2 3 2 2 3 3 2 3" xfId="53107"/>
    <cellStyle name="40% - Accent2 3 2 2 3 3 3" xfId="15849"/>
    <cellStyle name="40% - Accent2 3 2 2 3 3 4" xfId="15850"/>
    <cellStyle name="40% - Accent2 3 2 2 3 4" xfId="15851"/>
    <cellStyle name="40% - Accent2 3 2 2 3 4 2" xfId="15852"/>
    <cellStyle name="40% - Accent2 3 2 2 3 4 3" xfId="53108"/>
    <cellStyle name="40% - Accent2 3 2 2 3 5" xfId="15853"/>
    <cellStyle name="40% - Accent2 3 2 2 3 6" xfId="15854"/>
    <cellStyle name="40% - Accent2 3 2 2 4" xfId="15855"/>
    <cellStyle name="40% - Accent2 3 2 2 4 2" xfId="15856"/>
    <cellStyle name="40% - Accent2 3 2 2 4 2 2" xfId="15857"/>
    <cellStyle name="40% - Accent2 3 2 2 4 2 3" xfId="53109"/>
    <cellStyle name="40% - Accent2 3 2 2 4 3" xfId="15858"/>
    <cellStyle name="40% - Accent2 3 2 2 4 4" xfId="15859"/>
    <cellStyle name="40% - Accent2 3 2 2 5" xfId="15860"/>
    <cellStyle name="40% - Accent2 3 2 2 5 2" xfId="15861"/>
    <cellStyle name="40% - Accent2 3 2 2 5 2 2" xfId="15862"/>
    <cellStyle name="40% - Accent2 3 2 2 5 2 3" xfId="53110"/>
    <cellStyle name="40% - Accent2 3 2 2 5 3" xfId="15863"/>
    <cellStyle name="40% - Accent2 3 2 2 5 4" xfId="15864"/>
    <cellStyle name="40% - Accent2 3 2 2 6" xfId="15865"/>
    <cellStyle name="40% - Accent2 3 2 2 6 2" xfId="15866"/>
    <cellStyle name="40% - Accent2 3 2 2 6 3" xfId="53111"/>
    <cellStyle name="40% - Accent2 3 2 2 7" xfId="15867"/>
    <cellStyle name="40% - Accent2 3 2 2 8" xfId="15868"/>
    <cellStyle name="40% - Accent2 3 2 2 9" xfId="60721"/>
    <cellStyle name="40% - Accent2 3 2 3" xfId="15869"/>
    <cellStyle name="40% - Accent2 3 2 3 2" xfId="15870"/>
    <cellStyle name="40% - Accent2 3 2 3 2 2" xfId="15871"/>
    <cellStyle name="40% - Accent2 3 2 3 2 2 2" xfId="15872"/>
    <cellStyle name="40% - Accent2 3 2 3 2 2 2 2" xfId="15873"/>
    <cellStyle name="40% - Accent2 3 2 3 2 2 2 3" xfId="53112"/>
    <cellStyle name="40% - Accent2 3 2 3 2 2 3" xfId="15874"/>
    <cellStyle name="40% - Accent2 3 2 3 2 2 4" xfId="15875"/>
    <cellStyle name="40% - Accent2 3 2 3 2 3" xfId="15876"/>
    <cellStyle name="40% - Accent2 3 2 3 2 3 2" xfId="15877"/>
    <cellStyle name="40% - Accent2 3 2 3 2 3 2 2" xfId="15878"/>
    <cellStyle name="40% - Accent2 3 2 3 2 3 2 3" xfId="53113"/>
    <cellStyle name="40% - Accent2 3 2 3 2 3 3" xfId="15879"/>
    <cellStyle name="40% - Accent2 3 2 3 2 3 4" xfId="15880"/>
    <cellStyle name="40% - Accent2 3 2 3 2 4" xfId="15881"/>
    <cellStyle name="40% - Accent2 3 2 3 2 4 2" xfId="15882"/>
    <cellStyle name="40% - Accent2 3 2 3 2 4 3" xfId="53114"/>
    <cellStyle name="40% - Accent2 3 2 3 2 5" xfId="15883"/>
    <cellStyle name="40% - Accent2 3 2 3 2 6" xfId="15884"/>
    <cellStyle name="40% - Accent2 3 2 3 3" xfId="15885"/>
    <cellStyle name="40% - Accent2 3 2 3 3 2" xfId="15886"/>
    <cellStyle name="40% - Accent2 3 2 3 3 2 2" xfId="15887"/>
    <cellStyle name="40% - Accent2 3 2 3 3 2 3" xfId="53115"/>
    <cellStyle name="40% - Accent2 3 2 3 3 3" xfId="15888"/>
    <cellStyle name="40% - Accent2 3 2 3 3 4" xfId="15889"/>
    <cellStyle name="40% - Accent2 3 2 3 4" xfId="15890"/>
    <cellStyle name="40% - Accent2 3 2 3 4 2" xfId="15891"/>
    <cellStyle name="40% - Accent2 3 2 3 4 2 2" xfId="15892"/>
    <cellStyle name="40% - Accent2 3 2 3 4 2 3" xfId="53116"/>
    <cellStyle name="40% - Accent2 3 2 3 4 3" xfId="15893"/>
    <cellStyle name="40% - Accent2 3 2 3 4 4" xfId="15894"/>
    <cellStyle name="40% - Accent2 3 2 3 5" xfId="15895"/>
    <cellStyle name="40% - Accent2 3 2 3 5 2" xfId="15896"/>
    <cellStyle name="40% - Accent2 3 2 3 5 3" xfId="53117"/>
    <cellStyle name="40% - Accent2 3 2 3 6" xfId="15897"/>
    <cellStyle name="40% - Accent2 3 2 3 7" xfId="15898"/>
    <cellStyle name="40% - Accent2 3 2 4" xfId="15899"/>
    <cellStyle name="40% - Accent2 3 2 4 2" xfId="15900"/>
    <cellStyle name="40% - Accent2 3 2 4 2 2" xfId="15901"/>
    <cellStyle name="40% - Accent2 3 2 4 2 2 2" xfId="15902"/>
    <cellStyle name="40% - Accent2 3 2 4 2 2 3" xfId="53118"/>
    <cellStyle name="40% - Accent2 3 2 4 2 3" xfId="15903"/>
    <cellStyle name="40% - Accent2 3 2 4 2 4" xfId="15904"/>
    <cellStyle name="40% - Accent2 3 2 4 3" xfId="15905"/>
    <cellStyle name="40% - Accent2 3 2 4 3 2" xfId="15906"/>
    <cellStyle name="40% - Accent2 3 2 4 3 2 2" xfId="15907"/>
    <cellStyle name="40% - Accent2 3 2 4 3 2 3" xfId="53119"/>
    <cellStyle name="40% - Accent2 3 2 4 3 3" xfId="15908"/>
    <cellStyle name="40% - Accent2 3 2 4 3 4" xfId="15909"/>
    <cellStyle name="40% - Accent2 3 2 4 4" xfId="15910"/>
    <cellStyle name="40% - Accent2 3 2 4 4 2" xfId="15911"/>
    <cellStyle name="40% - Accent2 3 2 4 4 3" xfId="53120"/>
    <cellStyle name="40% - Accent2 3 2 4 5" xfId="15912"/>
    <cellStyle name="40% - Accent2 3 2 4 6" xfId="15913"/>
    <cellStyle name="40% - Accent2 3 2 5" xfId="15914"/>
    <cellStyle name="40% - Accent2 3 2 5 2" xfId="15915"/>
    <cellStyle name="40% - Accent2 3 2 5 2 2" xfId="15916"/>
    <cellStyle name="40% - Accent2 3 2 5 2 2 2" xfId="15917"/>
    <cellStyle name="40% - Accent2 3 2 5 2 2 3" xfId="53121"/>
    <cellStyle name="40% - Accent2 3 2 5 2 3" xfId="15918"/>
    <cellStyle name="40% - Accent2 3 2 5 2 4" xfId="15919"/>
    <cellStyle name="40% - Accent2 3 2 5 3" xfId="15920"/>
    <cellStyle name="40% - Accent2 3 2 5 3 2" xfId="15921"/>
    <cellStyle name="40% - Accent2 3 2 5 3 3" xfId="53122"/>
    <cellStyle name="40% - Accent2 3 2 5 4" xfId="15922"/>
    <cellStyle name="40% - Accent2 3 2 5 5" xfId="15923"/>
    <cellStyle name="40% - Accent2 3 2 6" xfId="15924"/>
    <cellStyle name="40% - Accent2 3 2 6 2" xfId="15925"/>
    <cellStyle name="40% - Accent2 3 2 6 2 2" xfId="15926"/>
    <cellStyle name="40% - Accent2 3 2 6 2 3" xfId="53123"/>
    <cellStyle name="40% - Accent2 3 2 6 3" xfId="15927"/>
    <cellStyle name="40% - Accent2 3 2 6 4" xfId="15928"/>
    <cellStyle name="40% - Accent2 3 2 7" xfId="15929"/>
    <cellStyle name="40% - Accent2 3 2 7 2" xfId="15930"/>
    <cellStyle name="40% - Accent2 3 2 7 2 2" xfId="15931"/>
    <cellStyle name="40% - Accent2 3 2 7 2 3" xfId="53124"/>
    <cellStyle name="40% - Accent2 3 2 7 3" xfId="15932"/>
    <cellStyle name="40% - Accent2 3 2 7 4" xfId="15933"/>
    <cellStyle name="40% - Accent2 3 2 8" xfId="15934"/>
    <cellStyle name="40% - Accent2 3 2 8 2" xfId="15935"/>
    <cellStyle name="40% - Accent2 3 2 8 3" xfId="53125"/>
    <cellStyle name="40% - Accent2 3 2 9" xfId="15936"/>
    <cellStyle name="40% - Accent2 3 3" xfId="15937"/>
    <cellStyle name="40% - Accent2 3 3 10" xfId="60538"/>
    <cellStyle name="40% - Accent2 3 3 2" xfId="15938"/>
    <cellStyle name="40% - Accent2 3 3 2 2" xfId="15939"/>
    <cellStyle name="40% - Accent2 3 3 2 2 2" xfId="15940"/>
    <cellStyle name="40% - Accent2 3 3 2 2 2 2" xfId="15941"/>
    <cellStyle name="40% - Accent2 3 3 2 2 2 2 2" xfId="15942"/>
    <cellStyle name="40% - Accent2 3 3 2 2 2 2 3" xfId="53126"/>
    <cellStyle name="40% - Accent2 3 3 2 2 2 3" xfId="15943"/>
    <cellStyle name="40% - Accent2 3 3 2 2 2 4" xfId="15944"/>
    <cellStyle name="40% - Accent2 3 3 2 2 3" xfId="15945"/>
    <cellStyle name="40% - Accent2 3 3 2 2 3 2" xfId="15946"/>
    <cellStyle name="40% - Accent2 3 3 2 2 3 2 2" xfId="15947"/>
    <cellStyle name="40% - Accent2 3 3 2 2 3 2 3" xfId="53127"/>
    <cellStyle name="40% - Accent2 3 3 2 2 3 3" xfId="15948"/>
    <cellStyle name="40% - Accent2 3 3 2 2 3 4" xfId="15949"/>
    <cellStyle name="40% - Accent2 3 3 2 2 4" xfId="15950"/>
    <cellStyle name="40% - Accent2 3 3 2 2 4 2" xfId="15951"/>
    <cellStyle name="40% - Accent2 3 3 2 2 4 3" xfId="53128"/>
    <cellStyle name="40% - Accent2 3 3 2 2 5" xfId="15952"/>
    <cellStyle name="40% - Accent2 3 3 2 2 6" xfId="15953"/>
    <cellStyle name="40% - Accent2 3 3 2 3" xfId="15954"/>
    <cellStyle name="40% - Accent2 3 3 2 3 2" xfId="15955"/>
    <cellStyle name="40% - Accent2 3 3 2 3 2 2" xfId="15956"/>
    <cellStyle name="40% - Accent2 3 3 2 3 2 3" xfId="53129"/>
    <cellStyle name="40% - Accent2 3 3 2 3 3" xfId="15957"/>
    <cellStyle name="40% - Accent2 3 3 2 3 4" xfId="15958"/>
    <cellStyle name="40% - Accent2 3 3 2 4" xfId="15959"/>
    <cellStyle name="40% - Accent2 3 3 2 4 2" xfId="15960"/>
    <cellStyle name="40% - Accent2 3 3 2 4 2 2" xfId="15961"/>
    <cellStyle name="40% - Accent2 3 3 2 4 2 3" xfId="53130"/>
    <cellStyle name="40% - Accent2 3 3 2 4 3" xfId="15962"/>
    <cellStyle name="40% - Accent2 3 3 2 4 4" xfId="15963"/>
    <cellStyle name="40% - Accent2 3 3 2 5" xfId="15964"/>
    <cellStyle name="40% - Accent2 3 3 2 5 2" xfId="15965"/>
    <cellStyle name="40% - Accent2 3 3 2 5 3" xfId="53131"/>
    <cellStyle name="40% - Accent2 3 3 2 6" xfId="15966"/>
    <cellStyle name="40% - Accent2 3 3 2 7" xfId="15967"/>
    <cellStyle name="40% - Accent2 3 3 3" xfId="15968"/>
    <cellStyle name="40% - Accent2 3 3 3 2" xfId="15969"/>
    <cellStyle name="40% - Accent2 3 3 3 2 2" xfId="15970"/>
    <cellStyle name="40% - Accent2 3 3 3 2 2 2" xfId="15971"/>
    <cellStyle name="40% - Accent2 3 3 3 2 2 3" xfId="53132"/>
    <cellStyle name="40% - Accent2 3 3 3 2 3" xfId="15972"/>
    <cellStyle name="40% - Accent2 3 3 3 2 4" xfId="15973"/>
    <cellStyle name="40% - Accent2 3 3 3 3" xfId="15974"/>
    <cellStyle name="40% - Accent2 3 3 3 3 2" xfId="15975"/>
    <cellStyle name="40% - Accent2 3 3 3 3 2 2" xfId="15976"/>
    <cellStyle name="40% - Accent2 3 3 3 3 2 3" xfId="53133"/>
    <cellStyle name="40% - Accent2 3 3 3 3 3" xfId="15977"/>
    <cellStyle name="40% - Accent2 3 3 3 3 4" xfId="15978"/>
    <cellStyle name="40% - Accent2 3 3 3 4" xfId="15979"/>
    <cellStyle name="40% - Accent2 3 3 3 4 2" xfId="15980"/>
    <cellStyle name="40% - Accent2 3 3 3 4 3" xfId="53134"/>
    <cellStyle name="40% - Accent2 3 3 3 5" xfId="15981"/>
    <cellStyle name="40% - Accent2 3 3 3 6" xfId="15982"/>
    <cellStyle name="40% - Accent2 3 3 4" xfId="15983"/>
    <cellStyle name="40% - Accent2 3 3 4 2" xfId="15984"/>
    <cellStyle name="40% - Accent2 3 3 4 2 2" xfId="15985"/>
    <cellStyle name="40% - Accent2 3 3 4 2 2 2" xfId="15986"/>
    <cellStyle name="40% - Accent2 3 3 4 2 2 3" xfId="53135"/>
    <cellStyle name="40% - Accent2 3 3 4 2 3" xfId="15987"/>
    <cellStyle name="40% - Accent2 3 3 4 2 4" xfId="15988"/>
    <cellStyle name="40% - Accent2 3 3 4 3" xfId="15989"/>
    <cellStyle name="40% - Accent2 3 3 4 3 2" xfId="15990"/>
    <cellStyle name="40% - Accent2 3 3 4 3 3" xfId="53136"/>
    <cellStyle name="40% - Accent2 3 3 4 4" xfId="15991"/>
    <cellStyle name="40% - Accent2 3 3 4 5" xfId="15992"/>
    <cellStyle name="40% - Accent2 3 3 5" xfId="15993"/>
    <cellStyle name="40% - Accent2 3 3 5 2" xfId="15994"/>
    <cellStyle name="40% - Accent2 3 3 5 2 2" xfId="15995"/>
    <cellStyle name="40% - Accent2 3 3 5 2 3" xfId="53137"/>
    <cellStyle name="40% - Accent2 3 3 5 3" xfId="15996"/>
    <cellStyle name="40% - Accent2 3 3 5 4" xfId="15997"/>
    <cellStyle name="40% - Accent2 3 3 6" xfId="15998"/>
    <cellStyle name="40% - Accent2 3 3 6 2" xfId="15999"/>
    <cellStyle name="40% - Accent2 3 3 6 2 2" xfId="16000"/>
    <cellStyle name="40% - Accent2 3 3 6 2 3" xfId="53138"/>
    <cellStyle name="40% - Accent2 3 3 6 3" xfId="16001"/>
    <cellStyle name="40% - Accent2 3 3 6 4" xfId="16002"/>
    <cellStyle name="40% - Accent2 3 3 7" xfId="16003"/>
    <cellStyle name="40% - Accent2 3 3 7 2" xfId="16004"/>
    <cellStyle name="40% - Accent2 3 3 7 3" xfId="53139"/>
    <cellStyle name="40% - Accent2 3 3 8" xfId="16005"/>
    <cellStyle name="40% - Accent2 3 3 9" xfId="16006"/>
    <cellStyle name="40% - Accent2 3 4" xfId="16007"/>
    <cellStyle name="40% - Accent2 3 4 2" xfId="16008"/>
    <cellStyle name="40% - Accent2 3 4 2 2" xfId="16009"/>
    <cellStyle name="40% - Accent2 3 4 2 2 2" xfId="16010"/>
    <cellStyle name="40% - Accent2 3 4 2 2 2 2" xfId="16011"/>
    <cellStyle name="40% - Accent2 3 4 2 2 2 3" xfId="53140"/>
    <cellStyle name="40% - Accent2 3 4 2 2 3" xfId="16012"/>
    <cellStyle name="40% - Accent2 3 4 2 2 4" xfId="16013"/>
    <cellStyle name="40% - Accent2 3 4 2 3" xfId="16014"/>
    <cellStyle name="40% - Accent2 3 4 2 3 2" xfId="16015"/>
    <cellStyle name="40% - Accent2 3 4 2 3 2 2" xfId="16016"/>
    <cellStyle name="40% - Accent2 3 4 2 3 2 3" xfId="53141"/>
    <cellStyle name="40% - Accent2 3 4 2 3 3" xfId="16017"/>
    <cellStyle name="40% - Accent2 3 4 2 3 4" xfId="16018"/>
    <cellStyle name="40% - Accent2 3 4 2 4" xfId="16019"/>
    <cellStyle name="40% - Accent2 3 4 2 4 2" xfId="16020"/>
    <cellStyle name="40% - Accent2 3 4 2 4 3" xfId="53142"/>
    <cellStyle name="40% - Accent2 3 4 2 5" xfId="16021"/>
    <cellStyle name="40% - Accent2 3 4 2 6" xfId="16022"/>
    <cellStyle name="40% - Accent2 3 4 3" xfId="16023"/>
    <cellStyle name="40% - Accent2 3 4 3 2" xfId="16024"/>
    <cellStyle name="40% - Accent2 3 4 3 2 2" xfId="16025"/>
    <cellStyle name="40% - Accent2 3 4 3 2 3" xfId="53143"/>
    <cellStyle name="40% - Accent2 3 4 3 3" xfId="16026"/>
    <cellStyle name="40% - Accent2 3 4 3 4" xfId="16027"/>
    <cellStyle name="40% - Accent2 3 4 4" xfId="16028"/>
    <cellStyle name="40% - Accent2 3 4 4 2" xfId="16029"/>
    <cellStyle name="40% - Accent2 3 4 4 2 2" xfId="16030"/>
    <cellStyle name="40% - Accent2 3 4 4 2 3" xfId="53144"/>
    <cellStyle name="40% - Accent2 3 4 4 3" xfId="16031"/>
    <cellStyle name="40% - Accent2 3 4 4 4" xfId="16032"/>
    <cellStyle name="40% - Accent2 3 4 5" xfId="16033"/>
    <cellStyle name="40% - Accent2 3 4 5 2" xfId="16034"/>
    <cellStyle name="40% - Accent2 3 4 5 3" xfId="53145"/>
    <cellStyle name="40% - Accent2 3 4 6" xfId="16035"/>
    <cellStyle name="40% - Accent2 3 4 7" xfId="16036"/>
    <cellStyle name="40% - Accent2 3 5" xfId="16037"/>
    <cellStyle name="40% - Accent2 3 5 2" xfId="16038"/>
    <cellStyle name="40% - Accent2 3 5 2 2" xfId="16039"/>
    <cellStyle name="40% - Accent2 3 5 2 2 2" xfId="16040"/>
    <cellStyle name="40% - Accent2 3 5 2 2 3" xfId="53146"/>
    <cellStyle name="40% - Accent2 3 5 2 3" xfId="16041"/>
    <cellStyle name="40% - Accent2 3 5 2 4" xfId="16042"/>
    <cellStyle name="40% - Accent2 3 5 3" xfId="16043"/>
    <cellStyle name="40% - Accent2 3 5 3 2" xfId="16044"/>
    <cellStyle name="40% - Accent2 3 5 3 2 2" xfId="16045"/>
    <cellStyle name="40% - Accent2 3 5 3 2 3" xfId="53147"/>
    <cellStyle name="40% - Accent2 3 5 3 3" xfId="16046"/>
    <cellStyle name="40% - Accent2 3 5 3 4" xfId="16047"/>
    <cellStyle name="40% - Accent2 3 5 4" xfId="16048"/>
    <cellStyle name="40% - Accent2 3 5 4 2" xfId="16049"/>
    <cellStyle name="40% - Accent2 3 5 4 3" xfId="53148"/>
    <cellStyle name="40% - Accent2 3 5 5" xfId="16050"/>
    <cellStyle name="40% - Accent2 3 5 6" xfId="16051"/>
    <cellStyle name="40% - Accent2 3 6" xfId="16052"/>
    <cellStyle name="40% - Accent2 3 6 2" xfId="16053"/>
    <cellStyle name="40% - Accent2 3 6 2 2" xfId="16054"/>
    <cellStyle name="40% - Accent2 3 6 2 2 2" xfId="16055"/>
    <cellStyle name="40% - Accent2 3 6 2 2 3" xfId="53149"/>
    <cellStyle name="40% - Accent2 3 6 2 3" xfId="16056"/>
    <cellStyle name="40% - Accent2 3 6 2 4" xfId="16057"/>
    <cellStyle name="40% - Accent2 3 6 3" xfId="16058"/>
    <cellStyle name="40% - Accent2 3 6 3 2" xfId="16059"/>
    <cellStyle name="40% - Accent2 3 6 3 3" xfId="53150"/>
    <cellStyle name="40% - Accent2 3 6 4" xfId="16060"/>
    <cellStyle name="40% - Accent2 3 6 5" xfId="16061"/>
    <cellStyle name="40% - Accent2 3 7" xfId="16062"/>
    <cellStyle name="40% - Accent2 3 7 2" xfId="16063"/>
    <cellStyle name="40% - Accent2 3 7 2 2" xfId="16064"/>
    <cellStyle name="40% - Accent2 3 7 2 3" xfId="53151"/>
    <cellStyle name="40% - Accent2 3 7 3" xfId="16065"/>
    <cellStyle name="40% - Accent2 3 7 4" xfId="16066"/>
    <cellStyle name="40% - Accent2 3 8" xfId="16067"/>
    <cellStyle name="40% - Accent2 3 8 2" xfId="16068"/>
    <cellStyle name="40% - Accent2 3 8 2 2" xfId="16069"/>
    <cellStyle name="40% - Accent2 3 8 2 3" xfId="53152"/>
    <cellStyle name="40% - Accent2 3 8 3" xfId="16070"/>
    <cellStyle name="40% - Accent2 3 8 4" xfId="16071"/>
    <cellStyle name="40% - Accent2 3 9" xfId="16072"/>
    <cellStyle name="40% - Accent2 3 9 2" xfId="16073"/>
    <cellStyle name="40% - Accent2 3 9 3" xfId="53153"/>
    <cellStyle name="40% - Accent2 4" xfId="16074"/>
    <cellStyle name="40% - Accent2 4 10" xfId="16075"/>
    <cellStyle name="40% - Accent2 4 11" xfId="16076"/>
    <cellStyle name="40% - Accent2 4 12" xfId="60184"/>
    <cellStyle name="40% - Accent2 4 2" xfId="16077"/>
    <cellStyle name="40% - Accent2 4 2 10" xfId="16078"/>
    <cellStyle name="40% - Accent2 4 2 11" xfId="60367"/>
    <cellStyle name="40% - Accent2 4 2 2" xfId="16079"/>
    <cellStyle name="40% - Accent2 4 2 2 2" xfId="16080"/>
    <cellStyle name="40% - Accent2 4 2 2 2 2" xfId="16081"/>
    <cellStyle name="40% - Accent2 4 2 2 2 2 2" xfId="16082"/>
    <cellStyle name="40% - Accent2 4 2 2 2 2 2 2" xfId="16083"/>
    <cellStyle name="40% - Accent2 4 2 2 2 2 2 2 2" xfId="16084"/>
    <cellStyle name="40% - Accent2 4 2 2 2 2 2 2 3" xfId="53154"/>
    <cellStyle name="40% - Accent2 4 2 2 2 2 2 3" xfId="16085"/>
    <cellStyle name="40% - Accent2 4 2 2 2 2 2 4" xfId="16086"/>
    <cellStyle name="40% - Accent2 4 2 2 2 2 3" xfId="16087"/>
    <cellStyle name="40% - Accent2 4 2 2 2 2 3 2" xfId="16088"/>
    <cellStyle name="40% - Accent2 4 2 2 2 2 3 2 2" xfId="16089"/>
    <cellStyle name="40% - Accent2 4 2 2 2 2 3 2 3" xfId="53155"/>
    <cellStyle name="40% - Accent2 4 2 2 2 2 3 3" xfId="16090"/>
    <cellStyle name="40% - Accent2 4 2 2 2 2 3 4" xfId="16091"/>
    <cellStyle name="40% - Accent2 4 2 2 2 2 4" xfId="16092"/>
    <cellStyle name="40% - Accent2 4 2 2 2 2 4 2" xfId="16093"/>
    <cellStyle name="40% - Accent2 4 2 2 2 2 4 3" xfId="53156"/>
    <cellStyle name="40% - Accent2 4 2 2 2 2 5" xfId="16094"/>
    <cellStyle name="40% - Accent2 4 2 2 2 2 6" xfId="16095"/>
    <cellStyle name="40% - Accent2 4 2 2 2 3" xfId="16096"/>
    <cellStyle name="40% - Accent2 4 2 2 2 3 2" xfId="16097"/>
    <cellStyle name="40% - Accent2 4 2 2 2 3 2 2" xfId="16098"/>
    <cellStyle name="40% - Accent2 4 2 2 2 3 2 3" xfId="53157"/>
    <cellStyle name="40% - Accent2 4 2 2 2 3 3" xfId="16099"/>
    <cellStyle name="40% - Accent2 4 2 2 2 3 4" xfId="16100"/>
    <cellStyle name="40% - Accent2 4 2 2 2 4" xfId="16101"/>
    <cellStyle name="40% - Accent2 4 2 2 2 4 2" xfId="16102"/>
    <cellStyle name="40% - Accent2 4 2 2 2 4 2 2" xfId="16103"/>
    <cellStyle name="40% - Accent2 4 2 2 2 4 2 3" xfId="53158"/>
    <cellStyle name="40% - Accent2 4 2 2 2 4 3" xfId="16104"/>
    <cellStyle name="40% - Accent2 4 2 2 2 4 4" xfId="16105"/>
    <cellStyle name="40% - Accent2 4 2 2 2 5" xfId="16106"/>
    <cellStyle name="40% - Accent2 4 2 2 2 5 2" xfId="16107"/>
    <cellStyle name="40% - Accent2 4 2 2 2 5 3" xfId="53159"/>
    <cellStyle name="40% - Accent2 4 2 2 2 6" xfId="16108"/>
    <cellStyle name="40% - Accent2 4 2 2 2 7" xfId="16109"/>
    <cellStyle name="40% - Accent2 4 2 2 3" xfId="16110"/>
    <cellStyle name="40% - Accent2 4 2 2 3 2" xfId="16111"/>
    <cellStyle name="40% - Accent2 4 2 2 3 2 2" xfId="16112"/>
    <cellStyle name="40% - Accent2 4 2 2 3 2 2 2" xfId="16113"/>
    <cellStyle name="40% - Accent2 4 2 2 3 2 2 3" xfId="53160"/>
    <cellStyle name="40% - Accent2 4 2 2 3 2 3" xfId="16114"/>
    <cellStyle name="40% - Accent2 4 2 2 3 2 4" xfId="16115"/>
    <cellStyle name="40% - Accent2 4 2 2 3 3" xfId="16116"/>
    <cellStyle name="40% - Accent2 4 2 2 3 3 2" xfId="16117"/>
    <cellStyle name="40% - Accent2 4 2 2 3 3 2 2" xfId="16118"/>
    <cellStyle name="40% - Accent2 4 2 2 3 3 2 3" xfId="53161"/>
    <cellStyle name="40% - Accent2 4 2 2 3 3 3" xfId="16119"/>
    <cellStyle name="40% - Accent2 4 2 2 3 3 4" xfId="16120"/>
    <cellStyle name="40% - Accent2 4 2 2 3 4" xfId="16121"/>
    <cellStyle name="40% - Accent2 4 2 2 3 4 2" xfId="16122"/>
    <cellStyle name="40% - Accent2 4 2 2 3 4 3" xfId="53162"/>
    <cellStyle name="40% - Accent2 4 2 2 3 5" xfId="16123"/>
    <cellStyle name="40% - Accent2 4 2 2 3 6" xfId="16124"/>
    <cellStyle name="40% - Accent2 4 2 2 4" xfId="16125"/>
    <cellStyle name="40% - Accent2 4 2 2 4 2" xfId="16126"/>
    <cellStyle name="40% - Accent2 4 2 2 4 2 2" xfId="16127"/>
    <cellStyle name="40% - Accent2 4 2 2 4 2 3" xfId="53163"/>
    <cellStyle name="40% - Accent2 4 2 2 4 3" xfId="16128"/>
    <cellStyle name="40% - Accent2 4 2 2 4 4" xfId="16129"/>
    <cellStyle name="40% - Accent2 4 2 2 5" xfId="16130"/>
    <cellStyle name="40% - Accent2 4 2 2 5 2" xfId="16131"/>
    <cellStyle name="40% - Accent2 4 2 2 5 2 2" xfId="16132"/>
    <cellStyle name="40% - Accent2 4 2 2 5 2 3" xfId="53164"/>
    <cellStyle name="40% - Accent2 4 2 2 5 3" xfId="16133"/>
    <cellStyle name="40% - Accent2 4 2 2 5 4" xfId="16134"/>
    <cellStyle name="40% - Accent2 4 2 2 6" xfId="16135"/>
    <cellStyle name="40% - Accent2 4 2 2 6 2" xfId="16136"/>
    <cellStyle name="40% - Accent2 4 2 2 6 3" xfId="53165"/>
    <cellStyle name="40% - Accent2 4 2 2 7" xfId="16137"/>
    <cellStyle name="40% - Accent2 4 2 2 8" xfId="16138"/>
    <cellStyle name="40% - Accent2 4 2 2 9" xfId="60735"/>
    <cellStyle name="40% - Accent2 4 2 3" xfId="16139"/>
    <cellStyle name="40% - Accent2 4 2 3 2" xfId="16140"/>
    <cellStyle name="40% - Accent2 4 2 3 2 2" xfId="16141"/>
    <cellStyle name="40% - Accent2 4 2 3 2 2 2" xfId="16142"/>
    <cellStyle name="40% - Accent2 4 2 3 2 2 2 2" xfId="16143"/>
    <cellStyle name="40% - Accent2 4 2 3 2 2 2 3" xfId="53166"/>
    <cellStyle name="40% - Accent2 4 2 3 2 2 3" xfId="16144"/>
    <cellStyle name="40% - Accent2 4 2 3 2 2 4" xfId="16145"/>
    <cellStyle name="40% - Accent2 4 2 3 2 3" xfId="16146"/>
    <cellStyle name="40% - Accent2 4 2 3 2 3 2" xfId="16147"/>
    <cellStyle name="40% - Accent2 4 2 3 2 3 2 2" xfId="16148"/>
    <cellStyle name="40% - Accent2 4 2 3 2 3 2 3" xfId="53167"/>
    <cellStyle name="40% - Accent2 4 2 3 2 3 3" xfId="16149"/>
    <cellStyle name="40% - Accent2 4 2 3 2 3 4" xfId="16150"/>
    <cellStyle name="40% - Accent2 4 2 3 2 4" xfId="16151"/>
    <cellStyle name="40% - Accent2 4 2 3 2 4 2" xfId="16152"/>
    <cellStyle name="40% - Accent2 4 2 3 2 4 3" xfId="53168"/>
    <cellStyle name="40% - Accent2 4 2 3 2 5" xfId="16153"/>
    <cellStyle name="40% - Accent2 4 2 3 2 6" xfId="16154"/>
    <cellStyle name="40% - Accent2 4 2 3 3" xfId="16155"/>
    <cellStyle name="40% - Accent2 4 2 3 3 2" xfId="16156"/>
    <cellStyle name="40% - Accent2 4 2 3 3 2 2" xfId="16157"/>
    <cellStyle name="40% - Accent2 4 2 3 3 2 3" xfId="53169"/>
    <cellStyle name="40% - Accent2 4 2 3 3 3" xfId="16158"/>
    <cellStyle name="40% - Accent2 4 2 3 3 4" xfId="16159"/>
    <cellStyle name="40% - Accent2 4 2 3 4" xfId="16160"/>
    <cellStyle name="40% - Accent2 4 2 3 4 2" xfId="16161"/>
    <cellStyle name="40% - Accent2 4 2 3 4 2 2" xfId="16162"/>
    <cellStyle name="40% - Accent2 4 2 3 4 2 3" xfId="53170"/>
    <cellStyle name="40% - Accent2 4 2 3 4 3" xfId="16163"/>
    <cellStyle name="40% - Accent2 4 2 3 4 4" xfId="16164"/>
    <cellStyle name="40% - Accent2 4 2 3 5" xfId="16165"/>
    <cellStyle name="40% - Accent2 4 2 3 5 2" xfId="16166"/>
    <cellStyle name="40% - Accent2 4 2 3 5 3" xfId="53171"/>
    <cellStyle name="40% - Accent2 4 2 3 6" xfId="16167"/>
    <cellStyle name="40% - Accent2 4 2 3 7" xfId="16168"/>
    <cellStyle name="40% - Accent2 4 2 4" xfId="16169"/>
    <cellStyle name="40% - Accent2 4 2 4 2" xfId="16170"/>
    <cellStyle name="40% - Accent2 4 2 4 2 2" xfId="16171"/>
    <cellStyle name="40% - Accent2 4 2 4 2 2 2" xfId="16172"/>
    <cellStyle name="40% - Accent2 4 2 4 2 2 3" xfId="53172"/>
    <cellStyle name="40% - Accent2 4 2 4 2 3" xfId="16173"/>
    <cellStyle name="40% - Accent2 4 2 4 2 4" xfId="16174"/>
    <cellStyle name="40% - Accent2 4 2 4 3" xfId="16175"/>
    <cellStyle name="40% - Accent2 4 2 4 3 2" xfId="16176"/>
    <cellStyle name="40% - Accent2 4 2 4 3 2 2" xfId="16177"/>
    <cellStyle name="40% - Accent2 4 2 4 3 2 3" xfId="53173"/>
    <cellStyle name="40% - Accent2 4 2 4 3 3" xfId="16178"/>
    <cellStyle name="40% - Accent2 4 2 4 3 4" xfId="16179"/>
    <cellStyle name="40% - Accent2 4 2 4 4" xfId="16180"/>
    <cellStyle name="40% - Accent2 4 2 4 4 2" xfId="16181"/>
    <cellStyle name="40% - Accent2 4 2 4 4 3" xfId="53174"/>
    <cellStyle name="40% - Accent2 4 2 4 5" xfId="16182"/>
    <cellStyle name="40% - Accent2 4 2 4 6" xfId="16183"/>
    <cellStyle name="40% - Accent2 4 2 5" xfId="16184"/>
    <cellStyle name="40% - Accent2 4 2 5 2" xfId="16185"/>
    <cellStyle name="40% - Accent2 4 2 5 2 2" xfId="16186"/>
    <cellStyle name="40% - Accent2 4 2 5 2 2 2" xfId="16187"/>
    <cellStyle name="40% - Accent2 4 2 5 2 2 3" xfId="53175"/>
    <cellStyle name="40% - Accent2 4 2 5 2 3" xfId="16188"/>
    <cellStyle name="40% - Accent2 4 2 5 2 4" xfId="16189"/>
    <cellStyle name="40% - Accent2 4 2 5 3" xfId="16190"/>
    <cellStyle name="40% - Accent2 4 2 5 3 2" xfId="16191"/>
    <cellStyle name="40% - Accent2 4 2 5 3 3" xfId="53176"/>
    <cellStyle name="40% - Accent2 4 2 5 4" xfId="16192"/>
    <cellStyle name="40% - Accent2 4 2 5 5" xfId="16193"/>
    <cellStyle name="40% - Accent2 4 2 6" xfId="16194"/>
    <cellStyle name="40% - Accent2 4 2 6 2" xfId="16195"/>
    <cellStyle name="40% - Accent2 4 2 6 2 2" xfId="16196"/>
    <cellStyle name="40% - Accent2 4 2 6 2 3" xfId="53177"/>
    <cellStyle name="40% - Accent2 4 2 6 3" xfId="16197"/>
    <cellStyle name="40% - Accent2 4 2 6 4" xfId="16198"/>
    <cellStyle name="40% - Accent2 4 2 7" xfId="16199"/>
    <cellStyle name="40% - Accent2 4 2 7 2" xfId="16200"/>
    <cellStyle name="40% - Accent2 4 2 7 2 2" xfId="16201"/>
    <cellStyle name="40% - Accent2 4 2 7 2 3" xfId="53178"/>
    <cellStyle name="40% - Accent2 4 2 7 3" xfId="16202"/>
    <cellStyle name="40% - Accent2 4 2 7 4" xfId="16203"/>
    <cellStyle name="40% - Accent2 4 2 8" xfId="16204"/>
    <cellStyle name="40% - Accent2 4 2 8 2" xfId="16205"/>
    <cellStyle name="40% - Accent2 4 2 8 3" xfId="53179"/>
    <cellStyle name="40% - Accent2 4 2 9" xfId="16206"/>
    <cellStyle name="40% - Accent2 4 3" xfId="16207"/>
    <cellStyle name="40% - Accent2 4 3 2" xfId="16208"/>
    <cellStyle name="40% - Accent2 4 3 2 2" xfId="16209"/>
    <cellStyle name="40% - Accent2 4 3 2 2 2" xfId="16210"/>
    <cellStyle name="40% - Accent2 4 3 2 2 2 2" xfId="16211"/>
    <cellStyle name="40% - Accent2 4 3 2 2 2 2 2" xfId="16212"/>
    <cellStyle name="40% - Accent2 4 3 2 2 2 2 3" xfId="53180"/>
    <cellStyle name="40% - Accent2 4 3 2 2 2 3" xfId="16213"/>
    <cellStyle name="40% - Accent2 4 3 2 2 2 4" xfId="16214"/>
    <cellStyle name="40% - Accent2 4 3 2 2 3" xfId="16215"/>
    <cellStyle name="40% - Accent2 4 3 2 2 3 2" xfId="16216"/>
    <cellStyle name="40% - Accent2 4 3 2 2 3 2 2" xfId="16217"/>
    <cellStyle name="40% - Accent2 4 3 2 2 3 2 3" xfId="53181"/>
    <cellStyle name="40% - Accent2 4 3 2 2 3 3" xfId="16218"/>
    <cellStyle name="40% - Accent2 4 3 2 2 3 4" xfId="16219"/>
    <cellStyle name="40% - Accent2 4 3 2 2 4" xfId="16220"/>
    <cellStyle name="40% - Accent2 4 3 2 2 4 2" xfId="16221"/>
    <cellStyle name="40% - Accent2 4 3 2 2 4 3" xfId="53182"/>
    <cellStyle name="40% - Accent2 4 3 2 2 5" xfId="16222"/>
    <cellStyle name="40% - Accent2 4 3 2 2 6" xfId="16223"/>
    <cellStyle name="40% - Accent2 4 3 2 3" xfId="16224"/>
    <cellStyle name="40% - Accent2 4 3 2 3 2" xfId="16225"/>
    <cellStyle name="40% - Accent2 4 3 2 3 2 2" xfId="16226"/>
    <cellStyle name="40% - Accent2 4 3 2 3 2 3" xfId="53183"/>
    <cellStyle name="40% - Accent2 4 3 2 3 3" xfId="16227"/>
    <cellStyle name="40% - Accent2 4 3 2 3 4" xfId="16228"/>
    <cellStyle name="40% - Accent2 4 3 2 4" xfId="16229"/>
    <cellStyle name="40% - Accent2 4 3 2 4 2" xfId="16230"/>
    <cellStyle name="40% - Accent2 4 3 2 4 2 2" xfId="16231"/>
    <cellStyle name="40% - Accent2 4 3 2 4 2 3" xfId="53184"/>
    <cellStyle name="40% - Accent2 4 3 2 4 3" xfId="16232"/>
    <cellStyle name="40% - Accent2 4 3 2 4 4" xfId="16233"/>
    <cellStyle name="40% - Accent2 4 3 2 5" xfId="16234"/>
    <cellStyle name="40% - Accent2 4 3 2 5 2" xfId="16235"/>
    <cellStyle name="40% - Accent2 4 3 2 5 3" xfId="53185"/>
    <cellStyle name="40% - Accent2 4 3 2 6" xfId="16236"/>
    <cellStyle name="40% - Accent2 4 3 2 7" xfId="16237"/>
    <cellStyle name="40% - Accent2 4 3 3" xfId="16238"/>
    <cellStyle name="40% - Accent2 4 3 3 2" xfId="16239"/>
    <cellStyle name="40% - Accent2 4 3 3 2 2" xfId="16240"/>
    <cellStyle name="40% - Accent2 4 3 3 2 2 2" xfId="16241"/>
    <cellStyle name="40% - Accent2 4 3 3 2 2 3" xfId="53186"/>
    <cellStyle name="40% - Accent2 4 3 3 2 3" xfId="16242"/>
    <cellStyle name="40% - Accent2 4 3 3 2 4" xfId="16243"/>
    <cellStyle name="40% - Accent2 4 3 3 3" xfId="16244"/>
    <cellStyle name="40% - Accent2 4 3 3 3 2" xfId="16245"/>
    <cellStyle name="40% - Accent2 4 3 3 3 2 2" xfId="16246"/>
    <cellStyle name="40% - Accent2 4 3 3 3 2 3" xfId="53187"/>
    <cellStyle name="40% - Accent2 4 3 3 3 3" xfId="16247"/>
    <cellStyle name="40% - Accent2 4 3 3 3 4" xfId="16248"/>
    <cellStyle name="40% - Accent2 4 3 3 4" xfId="16249"/>
    <cellStyle name="40% - Accent2 4 3 3 4 2" xfId="16250"/>
    <cellStyle name="40% - Accent2 4 3 3 4 3" xfId="53188"/>
    <cellStyle name="40% - Accent2 4 3 3 5" xfId="16251"/>
    <cellStyle name="40% - Accent2 4 3 3 6" xfId="16252"/>
    <cellStyle name="40% - Accent2 4 3 4" xfId="16253"/>
    <cellStyle name="40% - Accent2 4 3 4 2" xfId="16254"/>
    <cellStyle name="40% - Accent2 4 3 4 2 2" xfId="16255"/>
    <cellStyle name="40% - Accent2 4 3 4 2 3" xfId="53189"/>
    <cellStyle name="40% - Accent2 4 3 4 3" xfId="16256"/>
    <cellStyle name="40% - Accent2 4 3 4 4" xfId="16257"/>
    <cellStyle name="40% - Accent2 4 3 5" xfId="16258"/>
    <cellStyle name="40% - Accent2 4 3 5 2" xfId="16259"/>
    <cellStyle name="40% - Accent2 4 3 5 2 2" xfId="16260"/>
    <cellStyle name="40% - Accent2 4 3 5 2 3" xfId="53190"/>
    <cellStyle name="40% - Accent2 4 3 5 3" xfId="16261"/>
    <cellStyle name="40% - Accent2 4 3 5 4" xfId="16262"/>
    <cellStyle name="40% - Accent2 4 3 6" xfId="16263"/>
    <cellStyle name="40% - Accent2 4 3 6 2" xfId="16264"/>
    <cellStyle name="40% - Accent2 4 3 6 3" xfId="53191"/>
    <cellStyle name="40% - Accent2 4 3 7" xfId="16265"/>
    <cellStyle name="40% - Accent2 4 3 8" xfId="16266"/>
    <cellStyle name="40% - Accent2 4 3 9" xfId="60552"/>
    <cellStyle name="40% - Accent2 4 4" xfId="16267"/>
    <cellStyle name="40% - Accent2 4 4 2" xfId="16268"/>
    <cellStyle name="40% - Accent2 4 4 2 2" xfId="16269"/>
    <cellStyle name="40% - Accent2 4 4 2 2 2" xfId="16270"/>
    <cellStyle name="40% - Accent2 4 4 2 2 2 2" xfId="16271"/>
    <cellStyle name="40% - Accent2 4 4 2 2 2 3" xfId="53192"/>
    <cellStyle name="40% - Accent2 4 4 2 2 3" xfId="16272"/>
    <cellStyle name="40% - Accent2 4 4 2 2 4" xfId="16273"/>
    <cellStyle name="40% - Accent2 4 4 2 3" xfId="16274"/>
    <cellStyle name="40% - Accent2 4 4 2 3 2" xfId="16275"/>
    <cellStyle name="40% - Accent2 4 4 2 3 2 2" xfId="16276"/>
    <cellStyle name="40% - Accent2 4 4 2 3 2 3" xfId="53193"/>
    <cellStyle name="40% - Accent2 4 4 2 3 3" xfId="16277"/>
    <cellStyle name="40% - Accent2 4 4 2 3 4" xfId="16278"/>
    <cellStyle name="40% - Accent2 4 4 2 4" xfId="16279"/>
    <cellStyle name="40% - Accent2 4 4 2 4 2" xfId="16280"/>
    <cellStyle name="40% - Accent2 4 4 2 4 3" xfId="53194"/>
    <cellStyle name="40% - Accent2 4 4 2 5" xfId="16281"/>
    <cellStyle name="40% - Accent2 4 4 2 6" xfId="16282"/>
    <cellStyle name="40% - Accent2 4 4 3" xfId="16283"/>
    <cellStyle name="40% - Accent2 4 4 3 2" xfId="16284"/>
    <cellStyle name="40% - Accent2 4 4 3 2 2" xfId="16285"/>
    <cellStyle name="40% - Accent2 4 4 3 2 3" xfId="53195"/>
    <cellStyle name="40% - Accent2 4 4 3 3" xfId="16286"/>
    <cellStyle name="40% - Accent2 4 4 3 4" xfId="16287"/>
    <cellStyle name="40% - Accent2 4 4 4" xfId="16288"/>
    <cellStyle name="40% - Accent2 4 4 4 2" xfId="16289"/>
    <cellStyle name="40% - Accent2 4 4 4 2 2" xfId="16290"/>
    <cellStyle name="40% - Accent2 4 4 4 2 3" xfId="53196"/>
    <cellStyle name="40% - Accent2 4 4 4 3" xfId="16291"/>
    <cellStyle name="40% - Accent2 4 4 4 4" xfId="16292"/>
    <cellStyle name="40% - Accent2 4 4 5" xfId="16293"/>
    <cellStyle name="40% - Accent2 4 4 5 2" xfId="16294"/>
    <cellStyle name="40% - Accent2 4 4 5 3" xfId="53197"/>
    <cellStyle name="40% - Accent2 4 4 6" xfId="16295"/>
    <cellStyle name="40% - Accent2 4 4 7" xfId="16296"/>
    <cellStyle name="40% - Accent2 4 5" xfId="16297"/>
    <cellStyle name="40% - Accent2 4 5 2" xfId="16298"/>
    <cellStyle name="40% - Accent2 4 5 2 2" xfId="16299"/>
    <cellStyle name="40% - Accent2 4 5 2 2 2" xfId="16300"/>
    <cellStyle name="40% - Accent2 4 5 2 2 3" xfId="53198"/>
    <cellStyle name="40% - Accent2 4 5 2 3" xfId="16301"/>
    <cellStyle name="40% - Accent2 4 5 2 4" xfId="16302"/>
    <cellStyle name="40% - Accent2 4 5 3" xfId="16303"/>
    <cellStyle name="40% - Accent2 4 5 3 2" xfId="16304"/>
    <cellStyle name="40% - Accent2 4 5 3 2 2" xfId="16305"/>
    <cellStyle name="40% - Accent2 4 5 3 2 3" xfId="53199"/>
    <cellStyle name="40% - Accent2 4 5 3 3" xfId="16306"/>
    <cellStyle name="40% - Accent2 4 5 3 4" xfId="16307"/>
    <cellStyle name="40% - Accent2 4 5 4" xfId="16308"/>
    <cellStyle name="40% - Accent2 4 5 4 2" xfId="16309"/>
    <cellStyle name="40% - Accent2 4 5 4 3" xfId="53200"/>
    <cellStyle name="40% - Accent2 4 5 5" xfId="16310"/>
    <cellStyle name="40% - Accent2 4 5 6" xfId="16311"/>
    <cellStyle name="40% - Accent2 4 6" xfId="16312"/>
    <cellStyle name="40% - Accent2 4 6 2" xfId="16313"/>
    <cellStyle name="40% - Accent2 4 6 2 2" xfId="16314"/>
    <cellStyle name="40% - Accent2 4 6 2 2 2" xfId="16315"/>
    <cellStyle name="40% - Accent2 4 6 2 2 3" xfId="53201"/>
    <cellStyle name="40% - Accent2 4 6 2 3" xfId="16316"/>
    <cellStyle name="40% - Accent2 4 6 2 4" xfId="16317"/>
    <cellStyle name="40% - Accent2 4 6 3" xfId="16318"/>
    <cellStyle name="40% - Accent2 4 6 3 2" xfId="16319"/>
    <cellStyle name="40% - Accent2 4 6 3 3" xfId="53202"/>
    <cellStyle name="40% - Accent2 4 6 4" xfId="16320"/>
    <cellStyle name="40% - Accent2 4 6 5" xfId="16321"/>
    <cellStyle name="40% - Accent2 4 7" xfId="16322"/>
    <cellStyle name="40% - Accent2 4 7 2" xfId="16323"/>
    <cellStyle name="40% - Accent2 4 7 2 2" xfId="16324"/>
    <cellStyle name="40% - Accent2 4 7 2 3" xfId="53203"/>
    <cellStyle name="40% - Accent2 4 7 3" xfId="16325"/>
    <cellStyle name="40% - Accent2 4 7 4" xfId="16326"/>
    <cellStyle name="40% - Accent2 4 8" xfId="16327"/>
    <cellStyle name="40% - Accent2 4 8 2" xfId="16328"/>
    <cellStyle name="40% - Accent2 4 8 2 2" xfId="16329"/>
    <cellStyle name="40% - Accent2 4 8 2 3" xfId="53204"/>
    <cellStyle name="40% - Accent2 4 8 3" xfId="16330"/>
    <cellStyle name="40% - Accent2 4 8 4" xfId="16331"/>
    <cellStyle name="40% - Accent2 4 9" xfId="16332"/>
    <cellStyle name="40% - Accent2 4 9 2" xfId="16333"/>
    <cellStyle name="40% - Accent2 4 9 3" xfId="53205"/>
    <cellStyle name="40% - Accent2 5" xfId="16334"/>
    <cellStyle name="40% - Accent2 5 10" xfId="16335"/>
    <cellStyle name="40% - Accent2 5 11" xfId="60198"/>
    <cellStyle name="40% - Accent2 5 2" xfId="16336"/>
    <cellStyle name="40% - Accent2 5 2 2" xfId="16337"/>
    <cellStyle name="40% - Accent2 5 2 2 2" xfId="16338"/>
    <cellStyle name="40% - Accent2 5 2 2 2 2" xfId="16339"/>
    <cellStyle name="40% - Accent2 5 2 2 2 2 2" xfId="16340"/>
    <cellStyle name="40% - Accent2 5 2 2 2 2 2 2" xfId="16341"/>
    <cellStyle name="40% - Accent2 5 2 2 2 2 2 3" xfId="53206"/>
    <cellStyle name="40% - Accent2 5 2 2 2 2 3" xfId="16342"/>
    <cellStyle name="40% - Accent2 5 2 2 2 2 4" xfId="16343"/>
    <cellStyle name="40% - Accent2 5 2 2 2 3" xfId="16344"/>
    <cellStyle name="40% - Accent2 5 2 2 2 3 2" xfId="16345"/>
    <cellStyle name="40% - Accent2 5 2 2 2 3 2 2" xfId="16346"/>
    <cellStyle name="40% - Accent2 5 2 2 2 3 2 3" xfId="53207"/>
    <cellStyle name="40% - Accent2 5 2 2 2 3 3" xfId="16347"/>
    <cellStyle name="40% - Accent2 5 2 2 2 3 4" xfId="16348"/>
    <cellStyle name="40% - Accent2 5 2 2 2 4" xfId="16349"/>
    <cellStyle name="40% - Accent2 5 2 2 2 4 2" xfId="16350"/>
    <cellStyle name="40% - Accent2 5 2 2 2 4 3" xfId="53208"/>
    <cellStyle name="40% - Accent2 5 2 2 2 5" xfId="16351"/>
    <cellStyle name="40% - Accent2 5 2 2 2 6" xfId="16352"/>
    <cellStyle name="40% - Accent2 5 2 2 3" xfId="16353"/>
    <cellStyle name="40% - Accent2 5 2 2 3 2" xfId="16354"/>
    <cellStyle name="40% - Accent2 5 2 2 3 2 2" xfId="16355"/>
    <cellStyle name="40% - Accent2 5 2 2 3 2 3" xfId="53209"/>
    <cellStyle name="40% - Accent2 5 2 2 3 3" xfId="16356"/>
    <cellStyle name="40% - Accent2 5 2 2 3 4" xfId="16357"/>
    <cellStyle name="40% - Accent2 5 2 2 4" xfId="16358"/>
    <cellStyle name="40% - Accent2 5 2 2 4 2" xfId="16359"/>
    <cellStyle name="40% - Accent2 5 2 2 4 2 2" xfId="16360"/>
    <cellStyle name="40% - Accent2 5 2 2 4 2 3" xfId="53210"/>
    <cellStyle name="40% - Accent2 5 2 2 4 3" xfId="16361"/>
    <cellStyle name="40% - Accent2 5 2 2 4 4" xfId="16362"/>
    <cellStyle name="40% - Accent2 5 2 2 5" xfId="16363"/>
    <cellStyle name="40% - Accent2 5 2 2 5 2" xfId="16364"/>
    <cellStyle name="40% - Accent2 5 2 2 5 3" xfId="53211"/>
    <cellStyle name="40% - Accent2 5 2 2 6" xfId="16365"/>
    <cellStyle name="40% - Accent2 5 2 2 7" xfId="16366"/>
    <cellStyle name="40% - Accent2 5 2 2 8" xfId="60749"/>
    <cellStyle name="40% - Accent2 5 2 3" xfId="16367"/>
    <cellStyle name="40% - Accent2 5 2 3 2" xfId="16368"/>
    <cellStyle name="40% - Accent2 5 2 3 2 2" xfId="16369"/>
    <cellStyle name="40% - Accent2 5 2 3 2 2 2" xfId="16370"/>
    <cellStyle name="40% - Accent2 5 2 3 2 2 3" xfId="53212"/>
    <cellStyle name="40% - Accent2 5 2 3 2 3" xfId="16371"/>
    <cellStyle name="40% - Accent2 5 2 3 2 4" xfId="16372"/>
    <cellStyle name="40% - Accent2 5 2 3 3" xfId="16373"/>
    <cellStyle name="40% - Accent2 5 2 3 3 2" xfId="16374"/>
    <cellStyle name="40% - Accent2 5 2 3 3 2 2" xfId="16375"/>
    <cellStyle name="40% - Accent2 5 2 3 3 2 3" xfId="53213"/>
    <cellStyle name="40% - Accent2 5 2 3 3 3" xfId="16376"/>
    <cellStyle name="40% - Accent2 5 2 3 3 4" xfId="16377"/>
    <cellStyle name="40% - Accent2 5 2 3 4" xfId="16378"/>
    <cellStyle name="40% - Accent2 5 2 3 4 2" xfId="16379"/>
    <cellStyle name="40% - Accent2 5 2 3 4 3" xfId="53214"/>
    <cellStyle name="40% - Accent2 5 2 3 5" xfId="16380"/>
    <cellStyle name="40% - Accent2 5 2 3 6" xfId="16381"/>
    <cellStyle name="40% - Accent2 5 2 4" xfId="16382"/>
    <cellStyle name="40% - Accent2 5 2 4 2" xfId="16383"/>
    <cellStyle name="40% - Accent2 5 2 4 2 2" xfId="16384"/>
    <cellStyle name="40% - Accent2 5 2 4 2 3" xfId="53215"/>
    <cellStyle name="40% - Accent2 5 2 4 3" xfId="16385"/>
    <cellStyle name="40% - Accent2 5 2 4 4" xfId="16386"/>
    <cellStyle name="40% - Accent2 5 2 5" xfId="16387"/>
    <cellStyle name="40% - Accent2 5 2 5 2" xfId="16388"/>
    <cellStyle name="40% - Accent2 5 2 5 2 2" xfId="16389"/>
    <cellStyle name="40% - Accent2 5 2 5 2 3" xfId="53216"/>
    <cellStyle name="40% - Accent2 5 2 5 3" xfId="16390"/>
    <cellStyle name="40% - Accent2 5 2 5 4" xfId="16391"/>
    <cellStyle name="40% - Accent2 5 2 6" xfId="16392"/>
    <cellStyle name="40% - Accent2 5 2 6 2" xfId="16393"/>
    <cellStyle name="40% - Accent2 5 2 6 3" xfId="53217"/>
    <cellStyle name="40% - Accent2 5 2 7" xfId="16394"/>
    <cellStyle name="40% - Accent2 5 2 8" xfId="16395"/>
    <cellStyle name="40% - Accent2 5 2 9" xfId="60381"/>
    <cellStyle name="40% - Accent2 5 3" xfId="16396"/>
    <cellStyle name="40% - Accent2 5 3 2" xfId="16397"/>
    <cellStyle name="40% - Accent2 5 3 2 2" xfId="16398"/>
    <cellStyle name="40% - Accent2 5 3 2 2 2" xfId="16399"/>
    <cellStyle name="40% - Accent2 5 3 2 2 2 2" xfId="16400"/>
    <cellStyle name="40% - Accent2 5 3 2 2 2 3" xfId="53218"/>
    <cellStyle name="40% - Accent2 5 3 2 2 3" xfId="16401"/>
    <cellStyle name="40% - Accent2 5 3 2 2 4" xfId="16402"/>
    <cellStyle name="40% - Accent2 5 3 2 3" xfId="16403"/>
    <cellStyle name="40% - Accent2 5 3 2 3 2" xfId="16404"/>
    <cellStyle name="40% - Accent2 5 3 2 3 2 2" xfId="16405"/>
    <cellStyle name="40% - Accent2 5 3 2 3 2 3" xfId="53219"/>
    <cellStyle name="40% - Accent2 5 3 2 3 3" xfId="16406"/>
    <cellStyle name="40% - Accent2 5 3 2 3 4" xfId="16407"/>
    <cellStyle name="40% - Accent2 5 3 2 4" xfId="16408"/>
    <cellStyle name="40% - Accent2 5 3 2 4 2" xfId="16409"/>
    <cellStyle name="40% - Accent2 5 3 2 4 3" xfId="53220"/>
    <cellStyle name="40% - Accent2 5 3 2 5" xfId="16410"/>
    <cellStyle name="40% - Accent2 5 3 2 6" xfId="16411"/>
    <cellStyle name="40% - Accent2 5 3 3" xfId="16412"/>
    <cellStyle name="40% - Accent2 5 3 3 2" xfId="16413"/>
    <cellStyle name="40% - Accent2 5 3 3 2 2" xfId="16414"/>
    <cellStyle name="40% - Accent2 5 3 3 2 3" xfId="53221"/>
    <cellStyle name="40% - Accent2 5 3 3 3" xfId="16415"/>
    <cellStyle name="40% - Accent2 5 3 3 4" xfId="16416"/>
    <cellStyle name="40% - Accent2 5 3 4" xfId="16417"/>
    <cellStyle name="40% - Accent2 5 3 4 2" xfId="16418"/>
    <cellStyle name="40% - Accent2 5 3 4 2 2" xfId="16419"/>
    <cellStyle name="40% - Accent2 5 3 4 2 3" xfId="53222"/>
    <cellStyle name="40% - Accent2 5 3 4 3" xfId="16420"/>
    <cellStyle name="40% - Accent2 5 3 4 4" xfId="16421"/>
    <cellStyle name="40% - Accent2 5 3 5" xfId="16422"/>
    <cellStyle name="40% - Accent2 5 3 5 2" xfId="16423"/>
    <cellStyle name="40% - Accent2 5 3 5 3" xfId="53223"/>
    <cellStyle name="40% - Accent2 5 3 6" xfId="16424"/>
    <cellStyle name="40% - Accent2 5 3 7" xfId="16425"/>
    <cellStyle name="40% - Accent2 5 3 8" xfId="60566"/>
    <cellStyle name="40% - Accent2 5 4" xfId="16426"/>
    <cellStyle name="40% - Accent2 5 4 2" xfId="16427"/>
    <cellStyle name="40% - Accent2 5 4 2 2" xfId="16428"/>
    <cellStyle name="40% - Accent2 5 4 2 2 2" xfId="16429"/>
    <cellStyle name="40% - Accent2 5 4 2 2 3" xfId="53224"/>
    <cellStyle name="40% - Accent2 5 4 2 3" xfId="16430"/>
    <cellStyle name="40% - Accent2 5 4 2 4" xfId="16431"/>
    <cellStyle name="40% - Accent2 5 4 3" xfId="16432"/>
    <cellStyle name="40% - Accent2 5 4 3 2" xfId="16433"/>
    <cellStyle name="40% - Accent2 5 4 3 2 2" xfId="16434"/>
    <cellStyle name="40% - Accent2 5 4 3 2 3" xfId="53225"/>
    <cellStyle name="40% - Accent2 5 4 3 3" xfId="16435"/>
    <cellStyle name="40% - Accent2 5 4 3 4" xfId="16436"/>
    <cellStyle name="40% - Accent2 5 4 4" xfId="16437"/>
    <cellStyle name="40% - Accent2 5 4 4 2" xfId="16438"/>
    <cellStyle name="40% - Accent2 5 4 4 3" xfId="53226"/>
    <cellStyle name="40% - Accent2 5 4 5" xfId="16439"/>
    <cellStyle name="40% - Accent2 5 4 6" xfId="16440"/>
    <cellStyle name="40% - Accent2 5 5" xfId="16441"/>
    <cellStyle name="40% - Accent2 5 5 2" xfId="16442"/>
    <cellStyle name="40% - Accent2 5 5 2 2" xfId="16443"/>
    <cellStyle name="40% - Accent2 5 5 2 2 2" xfId="16444"/>
    <cellStyle name="40% - Accent2 5 5 2 2 3" xfId="53227"/>
    <cellStyle name="40% - Accent2 5 5 2 3" xfId="16445"/>
    <cellStyle name="40% - Accent2 5 5 2 4" xfId="16446"/>
    <cellStyle name="40% - Accent2 5 5 3" xfId="16447"/>
    <cellStyle name="40% - Accent2 5 5 3 2" xfId="16448"/>
    <cellStyle name="40% - Accent2 5 5 3 3" xfId="53228"/>
    <cellStyle name="40% - Accent2 5 5 4" xfId="16449"/>
    <cellStyle name="40% - Accent2 5 5 5" xfId="16450"/>
    <cellStyle name="40% - Accent2 5 6" xfId="16451"/>
    <cellStyle name="40% - Accent2 5 6 2" xfId="16452"/>
    <cellStyle name="40% - Accent2 5 6 2 2" xfId="16453"/>
    <cellStyle name="40% - Accent2 5 6 2 3" xfId="53229"/>
    <cellStyle name="40% - Accent2 5 6 3" xfId="16454"/>
    <cellStyle name="40% - Accent2 5 6 4" xfId="16455"/>
    <cellStyle name="40% - Accent2 5 7" xfId="16456"/>
    <cellStyle name="40% - Accent2 5 7 2" xfId="16457"/>
    <cellStyle name="40% - Accent2 5 7 2 2" xfId="16458"/>
    <cellStyle name="40% - Accent2 5 7 2 3" xfId="53230"/>
    <cellStyle name="40% - Accent2 5 7 3" xfId="16459"/>
    <cellStyle name="40% - Accent2 5 7 4" xfId="16460"/>
    <cellStyle name="40% - Accent2 5 8" xfId="16461"/>
    <cellStyle name="40% - Accent2 5 8 2" xfId="16462"/>
    <cellStyle name="40% - Accent2 5 8 3" xfId="53231"/>
    <cellStyle name="40% - Accent2 5 9" xfId="16463"/>
    <cellStyle name="40% - Accent2 6" xfId="16464"/>
    <cellStyle name="40% - Accent2 6 10" xfId="16465"/>
    <cellStyle name="40% - Accent2 6 11" xfId="60212"/>
    <cellStyle name="40% - Accent2 6 2" xfId="16466"/>
    <cellStyle name="40% - Accent2 6 2 2" xfId="16467"/>
    <cellStyle name="40% - Accent2 6 2 2 2" xfId="16468"/>
    <cellStyle name="40% - Accent2 6 2 2 2 2" xfId="16469"/>
    <cellStyle name="40% - Accent2 6 2 2 2 2 2" xfId="16470"/>
    <cellStyle name="40% - Accent2 6 2 2 2 2 2 2" xfId="16471"/>
    <cellStyle name="40% - Accent2 6 2 2 2 2 2 3" xfId="53232"/>
    <cellStyle name="40% - Accent2 6 2 2 2 2 3" xfId="16472"/>
    <cellStyle name="40% - Accent2 6 2 2 2 2 4" xfId="16473"/>
    <cellStyle name="40% - Accent2 6 2 2 2 3" xfId="16474"/>
    <cellStyle name="40% - Accent2 6 2 2 2 3 2" xfId="16475"/>
    <cellStyle name="40% - Accent2 6 2 2 2 3 2 2" xfId="16476"/>
    <cellStyle name="40% - Accent2 6 2 2 2 3 2 3" xfId="53233"/>
    <cellStyle name="40% - Accent2 6 2 2 2 3 3" xfId="16477"/>
    <cellStyle name="40% - Accent2 6 2 2 2 3 4" xfId="16478"/>
    <cellStyle name="40% - Accent2 6 2 2 2 4" xfId="16479"/>
    <cellStyle name="40% - Accent2 6 2 2 2 4 2" xfId="16480"/>
    <cellStyle name="40% - Accent2 6 2 2 2 4 3" xfId="53234"/>
    <cellStyle name="40% - Accent2 6 2 2 2 5" xfId="16481"/>
    <cellStyle name="40% - Accent2 6 2 2 2 6" xfId="16482"/>
    <cellStyle name="40% - Accent2 6 2 2 3" xfId="16483"/>
    <cellStyle name="40% - Accent2 6 2 2 3 2" xfId="16484"/>
    <cellStyle name="40% - Accent2 6 2 2 3 2 2" xfId="16485"/>
    <cellStyle name="40% - Accent2 6 2 2 3 2 3" xfId="53235"/>
    <cellStyle name="40% - Accent2 6 2 2 3 3" xfId="16486"/>
    <cellStyle name="40% - Accent2 6 2 2 3 4" xfId="16487"/>
    <cellStyle name="40% - Accent2 6 2 2 4" xfId="16488"/>
    <cellStyle name="40% - Accent2 6 2 2 4 2" xfId="16489"/>
    <cellStyle name="40% - Accent2 6 2 2 4 2 2" xfId="16490"/>
    <cellStyle name="40% - Accent2 6 2 2 4 2 3" xfId="53236"/>
    <cellStyle name="40% - Accent2 6 2 2 4 3" xfId="16491"/>
    <cellStyle name="40% - Accent2 6 2 2 4 4" xfId="16492"/>
    <cellStyle name="40% - Accent2 6 2 2 5" xfId="16493"/>
    <cellStyle name="40% - Accent2 6 2 2 5 2" xfId="16494"/>
    <cellStyle name="40% - Accent2 6 2 2 5 3" xfId="53237"/>
    <cellStyle name="40% - Accent2 6 2 2 6" xfId="16495"/>
    <cellStyle name="40% - Accent2 6 2 2 7" xfId="16496"/>
    <cellStyle name="40% - Accent2 6 2 2 8" xfId="60763"/>
    <cellStyle name="40% - Accent2 6 2 3" xfId="16497"/>
    <cellStyle name="40% - Accent2 6 2 3 2" xfId="16498"/>
    <cellStyle name="40% - Accent2 6 2 3 2 2" xfId="16499"/>
    <cellStyle name="40% - Accent2 6 2 3 2 2 2" xfId="16500"/>
    <cellStyle name="40% - Accent2 6 2 3 2 2 3" xfId="53238"/>
    <cellStyle name="40% - Accent2 6 2 3 2 3" xfId="16501"/>
    <cellStyle name="40% - Accent2 6 2 3 2 4" xfId="16502"/>
    <cellStyle name="40% - Accent2 6 2 3 3" xfId="16503"/>
    <cellStyle name="40% - Accent2 6 2 3 3 2" xfId="16504"/>
    <cellStyle name="40% - Accent2 6 2 3 3 2 2" xfId="16505"/>
    <cellStyle name="40% - Accent2 6 2 3 3 2 3" xfId="53239"/>
    <cellStyle name="40% - Accent2 6 2 3 3 3" xfId="16506"/>
    <cellStyle name="40% - Accent2 6 2 3 3 4" xfId="16507"/>
    <cellStyle name="40% - Accent2 6 2 3 4" xfId="16508"/>
    <cellStyle name="40% - Accent2 6 2 3 4 2" xfId="16509"/>
    <cellStyle name="40% - Accent2 6 2 3 4 3" xfId="53240"/>
    <cellStyle name="40% - Accent2 6 2 3 5" xfId="16510"/>
    <cellStyle name="40% - Accent2 6 2 3 6" xfId="16511"/>
    <cellStyle name="40% - Accent2 6 2 4" xfId="16512"/>
    <cellStyle name="40% - Accent2 6 2 4 2" xfId="16513"/>
    <cellStyle name="40% - Accent2 6 2 4 2 2" xfId="16514"/>
    <cellStyle name="40% - Accent2 6 2 4 2 3" xfId="53241"/>
    <cellStyle name="40% - Accent2 6 2 4 3" xfId="16515"/>
    <cellStyle name="40% - Accent2 6 2 4 4" xfId="16516"/>
    <cellStyle name="40% - Accent2 6 2 5" xfId="16517"/>
    <cellStyle name="40% - Accent2 6 2 5 2" xfId="16518"/>
    <cellStyle name="40% - Accent2 6 2 5 2 2" xfId="16519"/>
    <cellStyle name="40% - Accent2 6 2 5 2 3" xfId="53242"/>
    <cellStyle name="40% - Accent2 6 2 5 3" xfId="16520"/>
    <cellStyle name="40% - Accent2 6 2 5 4" xfId="16521"/>
    <cellStyle name="40% - Accent2 6 2 6" xfId="16522"/>
    <cellStyle name="40% - Accent2 6 2 6 2" xfId="16523"/>
    <cellStyle name="40% - Accent2 6 2 6 3" xfId="53243"/>
    <cellStyle name="40% - Accent2 6 2 7" xfId="16524"/>
    <cellStyle name="40% - Accent2 6 2 8" xfId="16525"/>
    <cellStyle name="40% - Accent2 6 2 9" xfId="60395"/>
    <cellStyle name="40% - Accent2 6 3" xfId="16526"/>
    <cellStyle name="40% - Accent2 6 3 2" xfId="16527"/>
    <cellStyle name="40% - Accent2 6 3 2 2" xfId="16528"/>
    <cellStyle name="40% - Accent2 6 3 2 2 2" xfId="16529"/>
    <cellStyle name="40% - Accent2 6 3 2 2 2 2" xfId="16530"/>
    <cellStyle name="40% - Accent2 6 3 2 2 2 3" xfId="53244"/>
    <cellStyle name="40% - Accent2 6 3 2 2 3" xfId="16531"/>
    <cellStyle name="40% - Accent2 6 3 2 2 4" xfId="16532"/>
    <cellStyle name="40% - Accent2 6 3 2 3" xfId="16533"/>
    <cellStyle name="40% - Accent2 6 3 2 3 2" xfId="16534"/>
    <cellStyle name="40% - Accent2 6 3 2 3 2 2" xfId="16535"/>
    <cellStyle name="40% - Accent2 6 3 2 3 2 3" xfId="53245"/>
    <cellStyle name="40% - Accent2 6 3 2 3 3" xfId="16536"/>
    <cellStyle name="40% - Accent2 6 3 2 3 4" xfId="16537"/>
    <cellStyle name="40% - Accent2 6 3 2 4" xfId="16538"/>
    <cellStyle name="40% - Accent2 6 3 2 4 2" xfId="16539"/>
    <cellStyle name="40% - Accent2 6 3 2 4 3" xfId="53246"/>
    <cellStyle name="40% - Accent2 6 3 2 5" xfId="16540"/>
    <cellStyle name="40% - Accent2 6 3 2 6" xfId="16541"/>
    <cellStyle name="40% - Accent2 6 3 3" xfId="16542"/>
    <cellStyle name="40% - Accent2 6 3 3 2" xfId="16543"/>
    <cellStyle name="40% - Accent2 6 3 3 2 2" xfId="16544"/>
    <cellStyle name="40% - Accent2 6 3 3 2 3" xfId="53247"/>
    <cellStyle name="40% - Accent2 6 3 3 3" xfId="16545"/>
    <cellStyle name="40% - Accent2 6 3 3 4" xfId="16546"/>
    <cellStyle name="40% - Accent2 6 3 4" xfId="16547"/>
    <cellStyle name="40% - Accent2 6 3 4 2" xfId="16548"/>
    <cellStyle name="40% - Accent2 6 3 4 2 2" xfId="16549"/>
    <cellStyle name="40% - Accent2 6 3 4 2 3" xfId="53248"/>
    <cellStyle name="40% - Accent2 6 3 4 3" xfId="16550"/>
    <cellStyle name="40% - Accent2 6 3 4 4" xfId="16551"/>
    <cellStyle name="40% - Accent2 6 3 5" xfId="16552"/>
    <cellStyle name="40% - Accent2 6 3 5 2" xfId="16553"/>
    <cellStyle name="40% - Accent2 6 3 5 3" xfId="53249"/>
    <cellStyle name="40% - Accent2 6 3 6" xfId="16554"/>
    <cellStyle name="40% - Accent2 6 3 7" xfId="16555"/>
    <cellStyle name="40% - Accent2 6 3 8" xfId="60580"/>
    <cellStyle name="40% - Accent2 6 4" xfId="16556"/>
    <cellStyle name="40% - Accent2 6 4 2" xfId="16557"/>
    <cellStyle name="40% - Accent2 6 4 2 2" xfId="16558"/>
    <cellStyle name="40% - Accent2 6 4 2 2 2" xfId="16559"/>
    <cellStyle name="40% - Accent2 6 4 2 2 3" xfId="53250"/>
    <cellStyle name="40% - Accent2 6 4 2 3" xfId="16560"/>
    <cellStyle name="40% - Accent2 6 4 2 4" xfId="16561"/>
    <cellStyle name="40% - Accent2 6 4 3" xfId="16562"/>
    <cellStyle name="40% - Accent2 6 4 3 2" xfId="16563"/>
    <cellStyle name="40% - Accent2 6 4 3 2 2" xfId="16564"/>
    <cellStyle name="40% - Accent2 6 4 3 2 3" xfId="53251"/>
    <cellStyle name="40% - Accent2 6 4 3 3" xfId="16565"/>
    <cellStyle name="40% - Accent2 6 4 3 4" xfId="16566"/>
    <cellStyle name="40% - Accent2 6 4 4" xfId="16567"/>
    <cellStyle name="40% - Accent2 6 4 4 2" xfId="16568"/>
    <cellStyle name="40% - Accent2 6 4 4 3" xfId="53252"/>
    <cellStyle name="40% - Accent2 6 4 5" xfId="16569"/>
    <cellStyle name="40% - Accent2 6 4 6" xfId="16570"/>
    <cellStyle name="40% - Accent2 6 5" xfId="16571"/>
    <cellStyle name="40% - Accent2 6 5 2" xfId="16572"/>
    <cellStyle name="40% - Accent2 6 5 2 2" xfId="16573"/>
    <cellStyle name="40% - Accent2 6 5 2 2 2" xfId="16574"/>
    <cellStyle name="40% - Accent2 6 5 2 2 3" xfId="53253"/>
    <cellStyle name="40% - Accent2 6 5 2 3" xfId="16575"/>
    <cellStyle name="40% - Accent2 6 5 2 4" xfId="16576"/>
    <cellStyle name="40% - Accent2 6 5 3" xfId="16577"/>
    <cellStyle name="40% - Accent2 6 5 3 2" xfId="16578"/>
    <cellStyle name="40% - Accent2 6 5 3 3" xfId="53254"/>
    <cellStyle name="40% - Accent2 6 5 4" xfId="16579"/>
    <cellStyle name="40% - Accent2 6 5 5" xfId="16580"/>
    <cellStyle name="40% - Accent2 6 6" xfId="16581"/>
    <cellStyle name="40% - Accent2 6 6 2" xfId="16582"/>
    <cellStyle name="40% - Accent2 6 6 2 2" xfId="16583"/>
    <cellStyle name="40% - Accent2 6 6 2 3" xfId="53255"/>
    <cellStyle name="40% - Accent2 6 6 3" xfId="16584"/>
    <cellStyle name="40% - Accent2 6 6 4" xfId="16585"/>
    <cellStyle name="40% - Accent2 6 7" xfId="16586"/>
    <cellStyle name="40% - Accent2 6 7 2" xfId="16587"/>
    <cellStyle name="40% - Accent2 6 7 2 2" xfId="16588"/>
    <cellStyle name="40% - Accent2 6 7 2 3" xfId="53256"/>
    <cellStyle name="40% - Accent2 6 7 3" xfId="16589"/>
    <cellStyle name="40% - Accent2 6 7 4" xfId="16590"/>
    <cellStyle name="40% - Accent2 6 8" xfId="16591"/>
    <cellStyle name="40% - Accent2 6 8 2" xfId="16592"/>
    <cellStyle name="40% - Accent2 6 8 3" xfId="53257"/>
    <cellStyle name="40% - Accent2 6 9" xfId="16593"/>
    <cellStyle name="40% - Accent2 7" xfId="16594"/>
    <cellStyle name="40% - Accent2 7 10" xfId="16595"/>
    <cellStyle name="40% - Accent2 7 11" xfId="60226"/>
    <cellStyle name="40% - Accent2 7 2" xfId="16596"/>
    <cellStyle name="40% - Accent2 7 2 2" xfId="16597"/>
    <cellStyle name="40% - Accent2 7 2 2 2" xfId="16598"/>
    <cellStyle name="40% - Accent2 7 2 2 2 2" xfId="16599"/>
    <cellStyle name="40% - Accent2 7 2 2 2 2 2" xfId="16600"/>
    <cellStyle name="40% - Accent2 7 2 2 2 2 2 2" xfId="16601"/>
    <cellStyle name="40% - Accent2 7 2 2 2 2 2 3" xfId="53258"/>
    <cellStyle name="40% - Accent2 7 2 2 2 2 3" xfId="16602"/>
    <cellStyle name="40% - Accent2 7 2 2 2 2 4" xfId="16603"/>
    <cellStyle name="40% - Accent2 7 2 2 2 3" xfId="16604"/>
    <cellStyle name="40% - Accent2 7 2 2 2 3 2" xfId="16605"/>
    <cellStyle name="40% - Accent2 7 2 2 2 3 2 2" xfId="16606"/>
    <cellStyle name="40% - Accent2 7 2 2 2 3 2 3" xfId="53259"/>
    <cellStyle name="40% - Accent2 7 2 2 2 3 3" xfId="16607"/>
    <cellStyle name="40% - Accent2 7 2 2 2 3 4" xfId="16608"/>
    <cellStyle name="40% - Accent2 7 2 2 2 4" xfId="16609"/>
    <cellStyle name="40% - Accent2 7 2 2 2 4 2" xfId="16610"/>
    <cellStyle name="40% - Accent2 7 2 2 2 4 3" xfId="53260"/>
    <cellStyle name="40% - Accent2 7 2 2 2 5" xfId="16611"/>
    <cellStyle name="40% - Accent2 7 2 2 2 6" xfId="16612"/>
    <cellStyle name="40% - Accent2 7 2 2 3" xfId="16613"/>
    <cellStyle name="40% - Accent2 7 2 2 3 2" xfId="16614"/>
    <cellStyle name="40% - Accent2 7 2 2 3 2 2" xfId="16615"/>
    <cellStyle name="40% - Accent2 7 2 2 3 2 3" xfId="53261"/>
    <cellStyle name="40% - Accent2 7 2 2 3 3" xfId="16616"/>
    <cellStyle name="40% - Accent2 7 2 2 3 4" xfId="16617"/>
    <cellStyle name="40% - Accent2 7 2 2 4" xfId="16618"/>
    <cellStyle name="40% - Accent2 7 2 2 4 2" xfId="16619"/>
    <cellStyle name="40% - Accent2 7 2 2 4 2 2" xfId="16620"/>
    <cellStyle name="40% - Accent2 7 2 2 4 2 3" xfId="53262"/>
    <cellStyle name="40% - Accent2 7 2 2 4 3" xfId="16621"/>
    <cellStyle name="40% - Accent2 7 2 2 4 4" xfId="16622"/>
    <cellStyle name="40% - Accent2 7 2 2 5" xfId="16623"/>
    <cellStyle name="40% - Accent2 7 2 2 5 2" xfId="16624"/>
    <cellStyle name="40% - Accent2 7 2 2 5 3" xfId="53263"/>
    <cellStyle name="40% - Accent2 7 2 2 6" xfId="16625"/>
    <cellStyle name="40% - Accent2 7 2 2 7" xfId="16626"/>
    <cellStyle name="40% - Accent2 7 2 2 8" xfId="60777"/>
    <cellStyle name="40% - Accent2 7 2 3" xfId="16627"/>
    <cellStyle name="40% - Accent2 7 2 3 2" xfId="16628"/>
    <cellStyle name="40% - Accent2 7 2 3 2 2" xfId="16629"/>
    <cellStyle name="40% - Accent2 7 2 3 2 2 2" xfId="16630"/>
    <cellStyle name="40% - Accent2 7 2 3 2 2 3" xfId="53264"/>
    <cellStyle name="40% - Accent2 7 2 3 2 3" xfId="16631"/>
    <cellStyle name="40% - Accent2 7 2 3 2 4" xfId="16632"/>
    <cellStyle name="40% - Accent2 7 2 3 3" xfId="16633"/>
    <cellStyle name="40% - Accent2 7 2 3 3 2" xfId="16634"/>
    <cellStyle name="40% - Accent2 7 2 3 3 2 2" xfId="16635"/>
    <cellStyle name="40% - Accent2 7 2 3 3 2 3" xfId="53265"/>
    <cellStyle name="40% - Accent2 7 2 3 3 3" xfId="16636"/>
    <cellStyle name="40% - Accent2 7 2 3 3 4" xfId="16637"/>
    <cellStyle name="40% - Accent2 7 2 3 4" xfId="16638"/>
    <cellStyle name="40% - Accent2 7 2 3 4 2" xfId="16639"/>
    <cellStyle name="40% - Accent2 7 2 3 4 3" xfId="53266"/>
    <cellStyle name="40% - Accent2 7 2 3 5" xfId="16640"/>
    <cellStyle name="40% - Accent2 7 2 3 6" xfId="16641"/>
    <cellStyle name="40% - Accent2 7 2 4" xfId="16642"/>
    <cellStyle name="40% - Accent2 7 2 4 2" xfId="16643"/>
    <cellStyle name="40% - Accent2 7 2 4 2 2" xfId="16644"/>
    <cellStyle name="40% - Accent2 7 2 4 2 3" xfId="53267"/>
    <cellStyle name="40% - Accent2 7 2 4 3" xfId="16645"/>
    <cellStyle name="40% - Accent2 7 2 4 4" xfId="16646"/>
    <cellStyle name="40% - Accent2 7 2 5" xfId="16647"/>
    <cellStyle name="40% - Accent2 7 2 5 2" xfId="16648"/>
    <cellStyle name="40% - Accent2 7 2 5 2 2" xfId="16649"/>
    <cellStyle name="40% - Accent2 7 2 5 2 3" xfId="53268"/>
    <cellStyle name="40% - Accent2 7 2 5 3" xfId="16650"/>
    <cellStyle name="40% - Accent2 7 2 5 4" xfId="16651"/>
    <cellStyle name="40% - Accent2 7 2 6" xfId="16652"/>
    <cellStyle name="40% - Accent2 7 2 6 2" xfId="16653"/>
    <cellStyle name="40% - Accent2 7 2 6 3" xfId="53269"/>
    <cellStyle name="40% - Accent2 7 2 7" xfId="16654"/>
    <cellStyle name="40% - Accent2 7 2 8" xfId="16655"/>
    <cellStyle name="40% - Accent2 7 2 9" xfId="60409"/>
    <cellStyle name="40% - Accent2 7 3" xfId="16656"/>
    <cellStyle name="40% - Accent2 7 3 2" xfId="16657"/>
    <cellStyle name="40% - Accent2 7 3 2 2" xfId="16658"/>
    <cellStyle name="40% - Accent2 7 3 2 2 2" xfId="16659"/>
    <cellStyle name="40% - Accent2 7 3 2 2 2 2" xfId="16660"/>
    <cellStyle name="40% - Accent2 7 3 2 2 2 3" xfId="53270"/>
    <cellStyle name="40% - Accent2 7 3 2 2 3" xfId="16661"/>
    <cellStyle name="40% - Accent2 7 3 2 2 4" xfId="16662"/>
    <cellStyle name="40% - Accent2 7 3 2 3" xfId="16663"/>
    <cellStyle name="40% - Accent2 7 3 2 3 2" xfId="16664"/>
    <cellStyle name="40% - Accent2 7 3 2 3 2 2" xfId="16665"/>
    <cellStyle name="40% - Accent2 7 3 2 3 2 3" xfId="53271"/>
    <cellStyle name="40% - Accent2 7 3 2 3 3" xfId="16666"/>
    <cellStyle name="40% - Accent2 7 3 2 3 4" xfId="16667"/>
    <cellStyle name="40% - Accent2 7 3 2 4" xfId="16668"/>
    <cellStyle name="40% - Accent2 7 3 2 4 2" xfId="16669"/>
    <cellStyle name="40% - Accent2 7 3 2 4 3" xfId="53272"/>
    <cellStyle name="40% - Accent2 7 3 2 5" xfId="16670"/>
    <cellStyle name="40% - Accent2 7 3 2 6" xfId="16671"/>
    <cellStyle name="40% - Accent2 7 3 3" xfId="16672"/>
    <cellStyle name="40% - Accent2 7 3 3 2" xfId="16673"/>
    <cellStyle name="40% - Accent2 7 3 3 2 2" xfId="16674"/>
    <cellStyle name="40% - Accent2 7 3 3 2 3" xfId="53273"/>
    <cellStyle name="40% - Accent2 7 3 3 3" xfId="16675"/>
    <cellStyle name="40% - Accent2 7 3 3 4" xfId="16676"/>
    <cellStyle name="40% - Accent2 7 3 4" xfId="16677"/>
    <cellStyle name="40% - Accent2 7 3 4 2" xfId="16678"/>
    <cellStyle name="40% - Accent2 7 3 4 2 2" xfId="16679"/>
    <cellStyle name="40% - Accent2 7 3 4 2 3" xfId="53274"/>
    <cellStyle name="40% - Accent2 7 3 4 3" xfId="16680"/>
    <cellStyle name="40% - Accent2 7 3 4 4" xfId="16681"/>
    <cellStyle name="40% - Accent2 7 3 5" xfId="16682"/>
    <cellStyle name="40% - Accent2 7 3 5 2" xfId="16683"/>
    <cellStyle name="40% - Accent2 7 3 5 3" xfId="53275"/>
    <cellStyle name="40% - Accent2 7 3 6" xfId="16684"/>
    <cellStyle name="40% - Accent2 7 3 7" xfId="16685"/>
    <cellStyle name="40% - Accent2 7 3 8" xfId="60594"/>
    <cellStyle name="40% - Accent2 7 4" xfId="16686"/>
    <cellStyle name="40% - Accent2 7 4 2" xfId="16687"/>
    <cellStyle name="40% - Accent2 7 4 2 2" xfId="16688"/>
    <cellStyle name="40% - Accent2 7 4 2 2 2" xfId="16689"/>
    <cellStyle name="40% - Accent2 7 4 2 2 3" xfId="53276"/>
    <cellStyle name="40% - Accent2 7 4 2 3" xfId="16690"/>
    <cellStyle name="40% - Accent2 7 4 2 4" xfId="16691"/>
    <cellStyle name="40% - Accent2 7 4 3" xfId="16692"/>
    <cellStyle name="40% - Accent2 7 4 3 2" xfId="16693"/>
    <cellStyle name="40% - Accent2 7 4 3 2 2" xfId="16694"/>
    <cellStyle name="40% - Accent2 7 4 3 2 3" xfId="53277"/>
    <cellStyle name="40% - Accent2 7 4 3 3" xfId="16695"/>
    <cellStyle name="40% - Accent2 7 4 3 4" xfId="16696"/>
    <cellStyle name="40% - Accent2 7 4 4" xfId="16697"/>
    <cellStyle name="40% - Accent2 7 4 4 2" xfId="16698"/>
    <cellStyle name="40% - Accent2 7 4 4 3" xfId="53278"/>
    <cellStyle name="40% - Accent2 7 4 5" xfId="16699"/>
    <cellStyle name="40% - Accent2 7 4 6" xfId="16700"/>
    <cellStyle name="40% - Accent2 7 5" xfId="16701"/>
    <cellStyle name="40% - Accent2 7 5 2" xfId="16702"/>
    <cellStyle name="40% - Accent2 7 5 2 2" xfId="16703"/>
    <cellStyle name="40% - Accent2 7 5 2 2 2" xfId="16704"/>
    <cellStyle name="40% - Accent2 7 5 2 2 3" xfId="53279"/>
    <cellStyle name="40% - Accent2 7 5 2 3" xfId="16705"/>
    <cellStyle name="40% - Accent2 7 5 2 4" xfId="16706"/>
    <cellStyle name="40% - Accent2 7 5 3" xfId="16707"/>
    <cellStyle name="40% - Accent2 7 5 3 2" xfId="16708"/>
    <cellStyle name="40% - Accent2 7 5 3 3" xfId="53280"/>
    <cellStyle name="40% - Accent2 7 5 4" xfId="16709"/>
    <cellStyle name="40% - Accent2 7 5 5" xfId="16710"/>
    <cellStyle name="40% - Accent2 7 6" xfId="16711"/>
    <cellStyle name="40% - Accent2 7 6 2" xfId="16712"/>
    <cellStyle name="40% - Accent2 7 6 2 2" xfId="16713"/>
    <cellStyle name="40% - Accent2 7 6 2 3" xfId="53281"/>
    <cellStyle name="40% - Accent2 7 6 3" xfId="16714"/>
    <cellStyle name="40% - Accent2 7 6 4" xfId="16715"/>
    <cellStyle name="40% - Accent2 7 7" xfId="16716"/>
    <cellStyle name="40% - Accent2 7 7 2" xfId="16717"/>
    <cellStyle name="40% - Accent2 7 7 2 2" xfId="16718"/>
    <cellStyle name="40% - Accent2 7 7 2 3" xfId="53282"/>
    <cellStyle name="40% - Accent2 7 7 3" xfId="16719"/>
    <cellStyle name="40% - Accent2 7 7 4" xfId="16720"/>
    <cellStyle name="40% - Accent2 7 8" xfId="16721"/>
    <cellStyle name="40% - Accent2 7 8 2" xfId="16722"/>
    <cellStyle name="40% - Accent2 7 8 3" xfId="53283"/>
    <cellStyle name="40% - Accent2 7 9" xfId="16723"/>
    <cellStyle name="40% - Accent2 8" xfId="16724"/>
    <cellStyle name="40% - Accent2 8 2" xfId="16725"/>
    <cellStyle name="40% - Accent2 8 2 2" xfId="16726"/>
    <cellStyle name="40% - Accent2 8 2 2 2" xfId="16727"/>
    <cellStyle name="40% - Accent2 8 2 2 2 2" xfId="16728"/>
    <cellStyle name="40% - Accent2 8 2 2 2 2 2" xfId="16729"/>
    <cellStyle name="40% - Accent2 8 2 2 2 2 3" xfId="53284"/>
    <cellStyle name="40% - Accent2 8 2 2 2 3" xfId="16730"/>
    <cellStyle name="40% - Accent2 8 2 2 2 4" xfId="16731"/>
    <cellStyle name="40% - Accent2 8 2 2 3" xfId="16732"/>
    <cellStyle name="40% - Accent2 8 2 2 3 2" xfId="16733"/>
    <cellStyle name="40% - Accent2 8 2 2 3 2 2" xfId="16734"/>
    <cellStyle name="40% - Accent2 8 2 2 3 2 3" xfId="53285"/>
    <cellStyle name="40% - Accent2 8 2 2 3 3" xfId="16735"/>
    <cellStyle name="40% - Accent2 8 2 2 3 4" xfId="16736"/>
    <cellStyle name="40% - Accent2 8 2 2 4" xfId="16737"/>
    <cellStyle name="40% - Accent2 8 2 2 4 2" xfId="16738"/>
    <cellStyle name="40% - Accent2 8 2 2 4 3" xfId="53286"/>
    <cellStyle name="40% - Accent2 8 2 2 5" xfId="16739"/>
    <cellStyle name="40% - Accent2 8 2 2 6" xfId="16740"/>
    <cellStyle name="40% - Accent2 8 2 2 7" xfId="60791"/>
    <cellStyle name="40% - Accent2 8 2 3" xfId="16741"/>
    <cellStyle name="40% - Accent2 8 2 3 2" xfId="16742"/>
    <cellStyle name="40% - Accent2 8 2 3 2 2" xfId="16743"/>
    <cellStyle name="40% - Accent2 8 2 3 2 3" xfId="53287"/>
    <cellStyle name="40% - Accent2 8 2 3 3" xfId="16744"/>
    <cellStyle name="40% - Accent2 8 2 3 4" xfId="16745"/>
    <cellStyle name="40% - Accent2 8 2 4" xfId="16746"/>
    <cellStyle name="40% - Accent2 8 2 4 2" xfId="16747"/>
    <cellStyle name="40% - Accent2 8 2 4 2 2" xfId="16748"/>
    <cellStyle name="40% - Accent2 8 2 4 2 3" xfId="53288"/>
    <cellStyle name="40% - Accent2 8 2 4 3" xfId="16749"/>
    <cellStyle name="40% - Accent2 8 2 4 4" xfId="16750"/>
    <cellStyle name="40% - Accent2 8 2 5" xfId="16751"/>
    <cellStyle name="40% - Accent2 8 2 5 2" xfId="16752"/>
    <cellStyle name="40% - Accent2 8 2 5 3" xfId="53289"/>
    <cellStyle name="40% - Accent2 8 2 6" xfId="16753"/>
    <cellStyle name="40% - Accent2 8 2 7" xfId="16754"/>
    <cellStyle name="40% - Accent2 8 2 8" xfId="60423"/>
    <cellStyle name="40% - Accent2 8 3" xfId="16755"/>
    <cellStyle name="40% - Accent2 8 3 2" xfId="16756"/>
    <cellStyle name="40% - Accent2 8 3 2 2" xfId="16757"/>
    <cellStyle name="40% - Accent2 8 3 2 2 2" xfId="16758"/>
    <cellStyle name="40% - Accent2 8 3 2 2 3" xfId="53290"/>
    <cellStyle name="40% - Accent2 8 3 2 3" xfId="16759"/>
    <cellStyle name="40% - Accent2 8 3 2 4" xfId="16760"/>
    <cellStyle name="40% - Accent2 8 3 3" xfId="16761"/>
    <cellStyle name="40% - Accent2 8 3 3 2" xfId="16762"/>
    <cellStyle name="40% - Accent2 8 3 3 2 2" xfId="16763"/>
    <cellStyle name="40% - Accent2 8 3 3 2 3" xfId="53291"/>
    <cellStyle name="40% - Accent2 8 3 3 3" xfId="16764"/>
    <cellStyle name="40% - Accent2 8 3 3 4" xfId="16765"/>
    <cellStyle name="40% - Accent2 8 3 4" xfId="16766"/>
    <cellStyle name="40% - Accent2 8 3 4 2" xfId="16767"/>
    <cellStyle name="40% - Accent2 8 3 4 3" xfId="53292"/>
    <cellStyle name="40% - Accent2 8 3 5" xfId="16768"/>
    <cellStyle name="40% - Accent2 8 3 6" xfId="16769"/>
    <cellStyle name="40% - Accent2 8 3 7" xfId="60608"/>
    <cellStyle name="40% - Accent2 8 4" xfId="16770"/>
    <cellStyle name="40% - Accent2 8 4 2" xfId="16771"/>
    <cellStyle name="40% - Accent2 8 4 2 2" xfId="16772"/>
    <cellStyle name="40% - Accent2 8 4 2 3" xfId="53293"/>
    <cellStyle name="40% - Accent2 8 4 3" xfId="16773"/>
    <cellStyle name="40% - Accent2 8 4 4" xfId="16774"/>
    <cellStyle name="40% - Accent2 8 5" xfId="16775"/>
    <cellStyle name="40% - Accent2 8 5 2" xfId="16776"/>
    <cellStyle name="40% - Accent2 8 5 2 2" xfId="16777"/>
    <cellStyle name="40% - Accent2 8 5 2 3" xfId="53294"/>
    <cellStyle name="40% - Accent2 8 5 3" xfId="16778"/>
    <cellStyle name="40% - Accent2 8 5 4" xfId="16779"/>
    <cellStyle name="40% - Accent2 8 6" xfId="16780"/>
    <cellStyle name="40% - Accent2 8 6 2" xfId="16781"/>
    <cellStyle name="40% - Accent2 8 6 3" xfId="53295"/>
    <cellStyle name="40% - Accent2 8 7" xfId="16782"/>
    <cellStyle name="40% - Accent2 8 8" xfId="16783"/>
    <cellStyle name="40% - Accent2 8 9" xfId="60240"/>
    <cellStyle name="40% - Accent2 9" xfId="16784"/>
    <cellStyle name="40% - Accent2 9 2" xfId="16785"/>
    <cellStyle name="40% - Accent2 9 2 2" xfId="16786"/>
    <cellStyle name="40% - Accent2 9 2 2 2" xfId="16787"/>
    <cellStyle name="40% - Accent2 9 2 2 2 2" xfId="16788"/>
    <cellStyle name="40% - Accent2 9 2 2 2 3" xfId="53296"/>
    <cellStyle name="40% - Accent2 9 2 2 3" xfId="16789"/>
    <cellStyle name="40% - Accent2 9 2 2 4" xfId="16790"/>
    <cellStyle name="40% - Accent2 9 2 2 5" xfId="60805"/>
    <cellStyle name="40% - Accent2 9 2 3" xfId="16791"/>
    <cellStyle name="40% - Accent2 9 2 3 2" xfId="16792"/>
    <cellStyle name="40% - Accent2 9 2 3 2 2" xfId="16793"/>
    <cellStyle name="40% - Accent2 9 2 3 2 3" xfId="53297"/>
    <cellStyle name="40% - Accent2 9 2 3 3" xfId="16794"/>
    <cellStyle name="40% - Accent2 9 2 3 4" xfId="16795"/>
    <cellStyle name="40% - Accent2 9 2 4" xfId="16796"/>
    <cellStyle name="40% - Accent2 9 2 4 2" xfId="16797"/>
    <cellStyle name="40% - Accent2 9 2 4 3" xfId="53298"/>
    <cellStyle name="40% - Accent2 9 2 5" xfId="16798"/>
    <cellStyle name="40% - Accent2 9 2 6" xfId="16799"/>
    <cellStyle name="40% - Accent2 9 2 7" xfId="60437"/>
    <cellStyle name="40% - Accent2 9 3" xfId="16800"/>
    <cellStyle name="40% - Accent2 9 3 2" xfId="16801"/>
    <cellStyle name="40% - Accent2 9 3 2 2" xfId="16802"/>
    <cellStyle name="40% - Accent2 9 3 2 3" xfId="53299"/>
    <cellStyle name="40% - Accent2 9 3 3" xfId="16803"/>
    <cellStyle name="40% - Accent2 9 3 4" xfId="16804"/>
    <cellStyle name="40% - Accent2 9 3 5" xfId="60622"/>
    <cellStyle name="40% - Accent2 9 4" xfId="16805"/>
    <cellStyle name="40% - Accent2 9 4 2" xfId="16806"/>
    <cellStyle name="40% - Accent2 9 4 2 2" xfId="16807"/>
    <cellStyle name="40% - Accent2 9 4 2 3" xfId="53300"/>
    <cellStyle name="40% - Accent2 9 4 3" xfId="16808"/>
    <cellStyle name="40% - Accent2 9 4 4" xfId="16809"/>
    <cellStyle name="40% - Accent2 9 5" xfId="16810"/>
    <cellStyle name="40% - Accent2 9 5 2" xfId="16811"/>
    <cellStyle name="40% - Accent2 9 5 3" xfId="53301"/>
    <cellStyle name="40% - Accent2 9 6" xfId="16812"/>
    <cellStyle name="40% - Accent2 9 7" xfId="16813"/>
    <cellStyle name="40% - Accent2 9 8" xfId="60254"/>
    <cellStyle name="40% - Accent3 10" xfId="16814"/>
    <cellStyle name="40% - Accent3 10 2" xfId="16815"/>
    <cellStyle name="40% - Accent3 10 2 2" xfId="16816"/>
    <cellStyle name="40% - Accent3 10 2 2 2" xfId="16817"/>
    <cellStyle name="40% - Accent3 10 2 2 3" xfId="53302"/>
    <cellStyle name="40% - Accent3 10 2 2 4" xfId="60821"/>
    <cellStyle name="40% - Accent3 10 2 3" xfId="16818"/>
    <cellStyle name="40% - Accent3 10 2 4" xfId="16819"/>
    <cellStyle name="40% - Accent3 10 2 5" xfId="60453"/>
    <cellStyle name="40% - Accent3 10 3" xfId="16820"/>
    <cellStyle name="40% - Accent3 10 3 2" xfId="16821"/>
    <cellStyle name="40% - Accent3 10 3 2 2" xfId="16822"/>
    <cellStyle name="40% - Accent3 10 3 2 3" xfId="53303"/>
    <cellStyle name="40% - Accent3 10 3 3" xfId="16823"/>
    <cellStyle name="40% - Accent3 10 3 4" xfId="16824"/>
    <cellStyle name="40% - Accent3 10 3 5" xfId="60638"/>
    <cellStyle name="40% - Accent3 10 4" xfId="16825"/>
    <cellStyle name="40% - Accent3 10 4 2" xfId="16826"/>
    <cellStyle name="40% - Accent3 10 4 3" xfId="53304"/>
    <cellStyle name="40% - Accent3 10 5" xfId="16827"/>
    <cellStyle name="40% - Accent3 10 6" xfId="16828"/>
    <cellStyle name="40% - Accent3 10 7" xfId="60270"/>
    <cellStyle name="40% - Accent3 11" xfId="16829"/>
    <cellStyle name="40% - Accent3 11 2" xfId="16830"/>
    <cellStyle name="40% - Accent3 11 2 2" xfId="16831"/>
    <cellStyle name="40% - Accent3 11 2 2 2" xfId="16832"/>
    <cellStyle name="40% - Accent3 11 2 2 3" xfId="53305"/>
    <cellStyle name="40% - Accent3 11 2 2 4" xfId="60835"/>
    <cellStyle name="40% - Accent3 11 2 3" xfId="16833"/>
    <cellStyle name="40% - Accent3 11 2 4" xfId="16834"/>
    <cellStyle name="40% - Accent3 11 2 5" xfId="60467"/>
    <cellStyle name="40% - Accent3 11 3" xfId="16835"/>
    <cellStyle name="40% - Accent3 11 3 2" xfId="16836"/>
    <cellStyle name="40% - Accent3 11 3 3" xfId="53306"/>
    <cellStyle name="40% - Accent3 11 3 4" xfId="60652"/>
    <cellStyle name="40% - Accent3 11 4" xfId="16837"/>
    <cellStyle name="40% - Accent3 11 5" xfId="16838"/>
    <cellStyle name="40% - Accent3 11 6" xfId="60284"/>
    <cellStyle name="40% - Accent3 12" xfId="16839"/>
    <cellStyle name="40% - Accent3 12 2" xfId="16840"/>
    <cellStyle name="40% - Accent3 12 2 2" xfId="16841"/>
    <cellStyle name="40% - Accent3 12 2 2 2" xfId="60849"/>
    <cellStyle name="40% - Accent3 12 2 3" xfId="53307"/>
    <cellStyle name="40% - Accent3 12 2 4" xfId="60481"/>
    <cellStyle name="40% - Accent3 12 3" xfId="16842"/>
    <cellStyle name="40% - Accent3 12 3 2" xfId="60666"/>
    <cellStyle name="40% - Accent3 12 4" xfId="16843"/>
    <cellStyle name="40% - Accent3 12 5" xfId="60298"/>
    <cellStyle name="40% - Accent3 13" xfId="16844"/>
    <cellStyle name="40% - Accent3 13 2" xfId="16845"/>
    <cellStyle name="40% - Accent3 13 2 2" xfId="16846"/>
    <cellStyle name="40% - Accent3 13 2 2 2" xfId="60863"/>
    <cellStyle name="40% - Accent3 13 2 3" xfId="53308"/>
    <cellStyle name="40% - Accent3 13 2 4" xfId="60495"/>
    <cellStyle name="40% - Accent3 13 3" xfId="16847"/>
    <cellStyle name="40% - Accent3 13 3 2" xfId="60680"/>
    <cellStyle name="40% - Accent3 13 4" xfId="16848"/>
    <cellStyle name="40% - Accent3 13 5" xfId="60312"/>
    <cellStyle name="40% - Accent3 14" xfId="16849"/>
    <cellStyle name="40% - Accent3 14 2" xfId="16850"/>
    <cellStyle name="40% - Accent3 14 2 2" xfId="60693"/>
    <cellStyle name="40% - Accent3 14 3" xfId="53309"/>
    <cellStyle name="40% - Accent3 14 4" xfId="60325"/>
    <cellStyle name="40% - Accent3 15" xfId="16851"/>
    <cellStyle name="40% - Accent3 15 2" xfId="60509"/>
    <cellStyle name="40% - Accent3 16" xfId="16852"/>
    <cellStyle name="40% - Accent3 16 2" xfId="60877"/>
    <cellStyle name="40% - Accent3 17" xfId="53310"/>
    <cellStyle name="40% - Accent3 17 2" xfId="60891"/>
    <cellStyle name="40% - Accent3 18" xfId="53311"/>
    <cellStyle name="40% - Accent3 18 2" xfId="60905"/>
    <cellStyle name="40% - Accent3 19" xfId="60134"/>
    <cellStyle name="40% - Accent3 2" xfId="16853"/>
    <cellStyle name="40% - Accent3 2 10" xfId="16854"/>
    <cellStyle name="40% - Accent3 2 10 2" xfId="16855"/>
    <cellStyle name="40% - Accent3 2 10 2 2" xfId="16856"/>
    <cellStyle name="40% - Accent3 2 10 2 2 2" xfId="16857"/>
    <cellStyle name="40% - Accent3 2 10 2 2 3" xfId="53312"/>
    <cellStyle name="40% - Accent3 2 10 2 3" xfId="16858"/>
    <cellStyle name="40% - Accent3 2 10 2 4" xfId="16859"/>
    <cellStyle name="40% - Accent3 2 10 3" xfId="16860"/>
    <cellStyle name="40% - Accent3 2 10 3 2" xfId="16861"/>
    <cellStyle name="40% - Accent3 2 10 3 3" xfId="53313"/>
    <cellStyle name="40% - Accent3 2 10 4" xfId="16862"/>
    <cellStyle name="40% - Accent3 2 10 5" xfId="16863"/>
    <cellStyle name="40% - Accent3 2 11" xfId="16864"/>
    <cellStyle name="40% - Accent3 2 11 2" xfId="16865"/>
    <cellStyle name="40% - Accent3 2 11 2 2" xfId="16866"/>
    <cellStyle name="40% - Accent3 2 11 2 3" xfId="53314"/>
    <cellStyle name="40% - Accent3 2 11 3" xfId="16867"/>
    <cellStyle name="40% - Accent3 2 11 4" xfId="16868"/>
    <cellStyle name="40% - Accent3 2 12" xfId="16869"/>
    <cellStyle name="40% - Accent3 2 12 2" xfId="16870"/>
    <cellStyle name="40% - Accent3 2 12 2 2" xfId="16871"/>
    <cellStyle name="40% - Accent3 2 12 2 3" xfId="53315"/>
    <cellStyle name="40% - Accent3 2 12 3" xfId="16872"/>
    <cellStyle name="40% - Accent3 2 12 4" xfId="16873"/>
    <cellStyle name="40% - Accent3 2 13" xfId="16874"/>
    <cellStyle name="40% - Accent3 2 13 2" xfId="16875"/>
    <cellStyle name="40% - Accent3 2 13 3" xfId="53316"/>
    <cellStyle name="40% - Accent3 2 14" xfId="16876"/>
    <cellStyle name="40% - Accent3 2 15" xfId="16877"/>
    <cellStyle name="40% - Accent3 2 16" xfId="60157"/>
    <cellStyle name="40% - Accent3 2 2" xfId="16878"/>
    <cellStyle name="40% - Accent3 2 2 10" xfId="16879"/>
    <cellStyle name="40% - Accent3 2 2 11" xfId="16880"/>
    <cellStyle name="40% - Accent3 2 2 12" xfId="60341"/>
    <cellStyle name="40% - Accent3 2 2 2" xfId="16881"/>
    <cellStyle name="40% - Accent3 2 2 2 10" xfId="16882"/>
    <cellStyle name="40% - Accent3 2 2 2 11" xfId="60709"/>
    <cellStyle name="40% - Accent3 2 2 2 2" xfId="16883"/>
    <cellStyle name="40% - Accent3 2 2 2 2 2" xfId="16884"/>
    <cellStyle name="40% - Accent3 2 2 2 2 2 2" xfId="16885"/>
    <cellStyle name="40% - Accent3 2 2 2 2 2 2 2" xfId="16886"/>
    <cellStyle name="40% - Accent3 2 2 2 2 2 2 2 2" xfId="16887"/>
    <cellStyle name="40% - Accent3 2 2 2 2 2 2 2 2 2" xfId="16888"/>
    <cellStyle name="40% - Accent3 2 2 2 2 2 2 2 2 3" xfId="53317"/>
    <cellStyle name="40% - Accent3 2 2 2 2 2 2 2 3" xfId="16889"/>
    <cellStyle name="40% - Accent3 2 2 2 2 2 2 2 4" xfId="16890"/>
    <cellStyle name="40% - Accent3 2 2 2 2 2 2 3" xfId="16891"/>
    <cellStyle name="40% - Accent3 2 2 2 2 2 2 3 2" xfId="16892"/>
    <cellStyle name="40% - Accent3 2 2 2 2 2 2 3 2 2" xfId="16893"/>
    <cellStyle name="40% - Accent3 2 2 2 2 2 2 3 2 3" xfId="53318"/>
    <cellStyle name="40% - Accent3 2 2 2 2 2 2 3 3" xfId="16894"/>
    <cellStyle name="40% - Accent3 2 2 2 2 2 2 3 4" xfId="16895"/>
    <cellStyle name="40% - Accent3 2 2 2 2 2 2 4" xfId="16896"/>
    <cellStyle name="40% - Accent3 2 2 2 2 2 2 4 2" xfId="16897"/>
    <cellStyle name="40% - Accent3 2 2 2 2 2 2 4 3" xfId="53319"/>
    <cellStyle name="40% - Accent3 2 2 2 2 2 2 5" xfId="16898"/>
    <cellStyle name="40% - Accent3 2 2 2 2 2 2 6" xfId="16899"/>
    <cellStyle name="40% - Accent3 2 2 2 2 2 3" xfId="16900"/>
    <cellStyle name="40% - Accent3 2 2 2 2 2 3 2" xfId="16901"/>
    <cellStyle name="40% - Accent3 2 2 2 2 2 3 2 2" xfId="16902"/>
    <cellStyle name="40% - Accent3 2 2 2 2 2 3 2 3" xfId="53320"/>
    <cellStyle name="40% - Accent3 2 2 2 2 2 3 3" xfId="16903"/>
    <cellStyle name="40% - Accent3 2 2 2 2 2 3 4" xfId="16904"/>
    <cellStyle name="40% - Accent3 2 2 2 2 2 4" xfId="16905"/>
    <cellStyle name="40% - Accent3 2 2 2 2 2 4 2" xfId="16906"/>
    <cellStyle name="40% - Accent3 2 2 2 2 2 4 2 2" xfId="16907"/>
    <cellStyle name="40% - Accent3 2 2 2 2 2 4 2 3" xfId="53321"/>
    <cellStyle name="40% - Accent3 2 2 2 2 2 4 3" xfId="16908"/>
    <cellStyle name="40% - Accent3 2 2 2 2 2 4 4" xfId="16909"/>
    <cellStyle name="40% - Accent3 2 2 2 2 2 5" xfId="16910"/>
    <cellStyle name="40% - Accent3 2 2 2 2 2 5 2" xfId="16911"/>
    <cellStyle name="40% - Accent3 2 2 2 2 2 5 3" xfId="53322"/>
    <cellStyle name="40% - Accent3 2 2 2 2 2 6" xfId="16912"/>
    <cellStyle name="40% - Accent3 2 2 2 2 2 7" xfId="16913"/>
    <cellStyle name="40% - Accent3 2 2 2 2 3" xfId="16914"/>
    <cellStyle name="40% - Accent3 2 2 2 2 3 2" xfId="16915"/>
    <cellStyle name="40% - Accent3 2 2 2 2 3 2 2" xfId="16916"/>
    <cellStyle name="40% - Accent3 2 2 2 2 3 2 2 2" xfId="16917"/>
    <cellStyle name="40% - Accent3 2 2 2 2 3 2 2 3" xfId="53323"/>
    <cellStyle name="40% - Accent3 2 2 2 2 3 2 3" xfId="16918"/>
    <cellStyle name="40% - Accent3 2 2 2 2 3 2 4" xfId="16919"/>
    <cellStyle name="40% - Accent3 2 2 2 2 3 3" xfId="16920"/>
    <cellStyle name="40% - Accent3 2 2 2 2 3 3 2" xfId="16921"/>
    <cellStyle name="40% - Accent3 2 2 2 2 3 3 2 2" xfId="16922"/>
    <cellStyle name="40% - Accent3 2 2 2 2 3 3 2 3" xfId="53324"/>
    <cellStyle name="40% - Accent3 2 2 2 2 3 3 3" xfId="16923"/>
    <cellStyle name="40% - Accent3 2 2 2 2 3 3 4" xfId="16924"/>
    <cellStyle name="40% - Accent3 2 2 2 2 3 4" xfId="16925"/>
    <cellStyle name="40% - Accent3 2 2 2 2 3 4 2" xfId="16926"/>
    <cellStyle name="40% - Accent3 2 2 2 2 3 4 3" xfId="53325"/>
    <cellStyle name="40% - Accent3 2 2 2 2 3 5" xfId="16927"/>
    <cellStyle name="40% - Accent3 2 2 2 2 3 6" xfId="16928"/>
    <cellStyle name="40% - Accent3 2 2 2 2 4" xfId="16929"/>
    <cellStyle name="40% - Accent3 2 2 2 2 4 2" xfId="16930"/>
    <cellStyle name="40% - Accent3 2 2 2 2 4 2 2" xfId="16931"/>
    <cellStyle name="40% - Accent3 2 2 2 2 4 2 3" xfId="53326"/>
    <cellStyle name="40% - Accent3 2 2 2 2 4 3" xfId="16932"/>
    <cellStyle name="40% - Accent3 2 2 2 2 4 4" xfId="16933"/>
    <cellStyle name="40% - Accent3 2 2 2 2 5" xfId="16934"/>
    <cellStyle name="40% - Accent3 2 2 2 2 5 2" xfId="16935"/>
    <cellStyle name="40% - Accent3 2 2 2 2 5 2 2" xfId="16936"/>
    <cellStyle name="40% - Accent3 2 2 2 2 5 2 3" xfId="53327"/>
    <cellStyle name="40% - Accent3 2 2 2 2 5 3" xfId="16937"/>
    <cellStyle name="40% - Accent3 2 2 2 2 5 4" xfId="16938"/>
    <cellStyle name="40% - Accent3 2 2 2 2 6" xfId="16939"/>
    <cellStyle name="40% - Accent3 2 2 2 2 6 2" xfId="16940"/>
    <cellStyle name="40% - Accent3 2 2 2 2 6 3" xfId="53328"/>
    <cellStyle name="40% - Accent3 2 2 2 2 7" xfId="16941"/>
    <cellStyle name="40% - Accent3 2 2 2 2 8" xfId="16942"/>
    <cellStyle name="40% - Accent3 2 2 2 3" xfId="16943"/>
    <cellStyle name="40% - Accent3 2 2 2 3 2" xfId="16944"/>
    <cellStyle name="40% - Accent3 2 2 2 3 2 2" xfId="16945"/>
    <cellStyle name="40% - Accent3 2 2 2 3 2 2 2" xfId="16946"/>
    <cellStyle name="40% - Accent3 2 2 2 3 2 2 2 2" xfId="16947"/>
    <cellStyle name="40% - Accent3 2 2 2 3 2 2 2 3" xfId="53329"/>
    <cellStyle name="40% - Accent3 2 2 2 3 2 2 3" xfId="16948"/>
    <cellStyle name="40% - Accent3 2 2 2 3 2 2 4" xfId="16949"/>
    <cellStyle name="40% - Accent3 2 2 2 3 2 3" xfId="16950"/>
    <cellStyle name="40% - Accent3 2 2 2 3 2 3 2" xfId="16951"/>
    <cellStyle name="40% - Accent3 2 2 2 3 2 3 2 2" xfId="16952"/>
    <cellStyle name="40% - Accent3 2 2 2 3 2 3 2 3" xfId="53330"/>
    <cellStyle name="40% - Accent3 2 2 2 3 2 3 3" xfId="16953"/>
    <cellStyle name="40% - Accent3 2 2 2 3 2 3 4" xfId="16954"/>
    <cellStyle name="40% - Accent3 2 2 2 3 2 4" xfId="16955"/>
    <cellStyle name="40% - Accent3 2 2 2 3 2 4 2" xfId="16956"/>
    <cellStyle name="40% - Accent3 2 2 2 3 2 4 3" xfId="53331"/>
    <cellStyle name="40% - Accent3 2 2 2 3 2 5" xfId="16957"/>
    <cellStyle name="40% - Accent3 2 2 2 3 2 6" xfId="16958"/>
    <cellStyle name="40% - Accent3 2 2 2 3 3" xfId="16959"/>
    <cellStyle name="40% - Accent3 2 2 2 3 3 2" xfId="16960"/>
    <cellStyle name="40% - Accent3 2 2 2 3 3 2 2" xfId="16961"/>
    <cellStyle name="40% - Accent3 2 2 2 3 3 2 3" xfId="53332"/>
    <cellStyle name="40% - Accent3 2 2 2 3 3 3" xfId="16962"/>
    <cellStyle name="40% - Accent3 2 2 2 3 3 4" xfId="16963"/>
    <cellStyle name="40% - Accent3 2 2 2 3 4" xfId="16964"/>
    <cellStyle name="40% - Accent3 2 2 2 3 4 2" xfId="16965"/>
    <cellStyle name="40% - Accent3 2 2 2 3 4 2 2" xfId="16966"/>
    <cellStyle name="40% - Accent3 2 2 2 3 4 2 3" xfId="53333"/>
    <cellStyle name="40% - Accent3 2 2 2 3 4 3" xfId="16967"/>
    <cellStyle name="40% - Accent3 2 2 2 3 4 4" xfId="16968"/>
    <cellStyle name="40% - Accent3 2 2 2 3 5" xfId="16969"/>
    <cellStyle name="40% - Accent3 2 2 2 3 5 2" xfId="16970"/>
    <cellStyle name="40% - Accent3 2 2 2 3 5 3" xfId="53334"/>
    <cellStyle name="40% - Accent3 2 2 2 3 6" xfId="16971"/>
    <cellStyle name="40% - Accent3 2 2 2 3 7" xfId="16972"/>
    <cellStyle name="40% - Accent3 2 2 2 4" xfId="16973"/>
    <cellStyle name="40% - Accent3 2 2 2 4 2" xfId="16974"/>
    <cellStyle name="40% - Accent3 2 2 2 4 2 2" xfId="16975"/>
    <cellStyle name="40% - Accent3 2 2 2 4 2 2 2" xfId="16976"/>
    <cellStyle name="40% - Accent3 2 2 2 4 2 2 3" xfId="53335"/>
    <cellStyle name="40% - Accent3 2 2 2 4 2 3" xfId="16977"/>
    <cellStyle name="40% - Accent3 2 2 2 4 2 4" xfId="16978"/>
    <cellStyle name="40% - Accent3 2 2 2 4 3" xfId="16979"/>
    <cellStyle name="40% - Accent3 2 2 2 4 3 2" xfId="16980"/>
    <cellStyle name="40% - Accent3 2 2 2 4 3 2 2" xfId="16981"/>
    <cellStyle name="40% - Accent3 2 2 2 4 3 2 3" xfId="53336"/>
    <cellStyle name="40% - Accent3 2 2 2 4 3 3" xfId="16982"/>
    <cellStyle name="40% - Accent3 2 2 2 4 3 4" xfId="16983"/>
    <cellStyle name="40% - Accent3 2 2 2 4 4" xfId="16984"/>
    <cellStyle name="40% - Accent3 2 2 2 4 4 2" xfId="16985"/>
    <cellStyle name="40% - Accent3 2 2 2 4 4 3" xfId="53337"/>
    <cellStyle name="40% - Accent3 2 2 2 4 5" xfId="16986"/>
    <cellStyle name="40% - Accent3 2 2 2 4 6" xfId="16987"/>
    <cellStyle name="40% - Accent3 2 2 2 5" xfId="16988"/>
    <cellStyle name="40% - Accent3 2 2 2 5 2" xfId="16989"/>
    <cellStyle name="40% - Accent3 2 2 2 5 2 2" xfId="16990"/>
    <cellStyle name="40% - Accent3 2 2 2 5 2 2 2" xfId="16991"/>
    <cellStyle name="40% - Accent3 2 2 2 5 2 2 3" xfId="53338"/>
    <cellStyle name="40% - Accent3 2 2 2 5 2 3" xfId="16992"/>
    <cellStyle name="40% - Accent3 2 2 2 5 2 4" xfId="16993"/>
    <cellStyle name="40% - Accent3 2 2 2 5 3" xfId="16994"/>
    <cellStyle name="40% - Accent3 2 2 2 5 3 2" xfId="16995"/>
    <cellStyle name="40% - Accent3 2 2 2 5 3 3" xfId="53339"/>
    <cellStyle name="40% - Accent3 2 2 2 5 4" xfId="16996"/>
    <cellStyle name="40% - Accent3 2 2 2 5 5" xfId="16997"/>
    <cellStyle name="40% - Accent3 2 2 2 6" xfId="16998"/>
    <cellStyle name="40% - Accent3 2 2 2 6 2" xfId="16999"/>
    <cellStyle name="40% - Accent3 2 2 2 6 2 2" xfId="17000"/>
    <cellStyle name="40% - Accent3 2 2 2 6 2 3" xfId="53340"/>
    <cellStyle name="40% - Accent3 2 2 2 6 3" xfId="17001"/>
    <cellStyle name="40% - Accent3 2 2 2 6 4" xfId="17002"/>
    <cellStyle name="40% - Accent3 2 2 2 7" xfId="17003"/>
    <cellStyle name="40% - Accent3 2 2 2 7 2" xfId="17004"/>
    <cellStyle name="40% - Accent3 2 2 2 7 2 2" xfId="17005"/>
    <cellStyle name="40% - Accent3 2 2 2 7 2 3" xfId="53341"/>
    <cellStyle name="40% - Accent3 2 2 2 7 3" xfId="17006"/>
    <cellStyle name="40% - Accent3 2 2 2 7 4" xfId="17007"/>
    <cellStyle name="40% - Accent3 2 2 2 8" xfId="17008"/>
    <cellStyle name="40% - Accent3 2 2 2 8 2" xfId="17009"/>
    <cellStyle name="40% - Accent3 2 2 2 8 3" xfId="53342"/>
    <cellStyle name="40% - Accent3 2 2 2 9" xfId="17010"/>
    <cellStyle name="40% - Accent3 2 2 3" xfId="17011"/>
    <cellStyle name="40% - Accent3 2 2 3 2" xfId="17012"/>
    <cellStyle name="40% - Accent3 2 2 3 2 2" xfId="17013"/>
    <cellStyle name="40% - Accent3 2 2 3 2 2 2" xfId="17014"/>
    <cellStyle name="40% - Accent3 2 2 3 2 2 2 2" xfId="17015"/>
    <cellStyle name="40% - Accent3 2 2 3 2 2 2 2 2" xfId="17016"/>
    <cellStyle name="40% - Accent3 2 2 3 2 2 2 2 3" xfId="53343"/>
    <cellStyle name="40% - Accent3 2 2 3 2 2 2 3" xfId="17017"/>
    <cellStyle name="40% - Accent3 2 2 3 2 2 2 4" xfId="17018"/>
    <cellStyle name="40% - Accent3 2 2 3 2 2 3" xfId="17019"/>
    <cellStyle name="40% - Accent3 2 2 3 2 2 3 2" xfId="17020"/>
    <cellStyle name="40% - Accent3 2 2 3 2 2 3 2 2" xfId="17021"/>
    <cellStyle name="40% - Accent3 2 2 3 2 2 3 2 3" xfId="53344"/>
    <cellStyle name="40% - Accent3 2 2 3 2 2 3 3" xfId="17022"/>
    <cellStyle name="40% - Accent3 2 2 3 2 2 3 4" xfId="17023"/>
    <cellStyle name="40% - Accent3 2 2 3 2 2 4" xfId="17024"/>
    <cellStyle name="40% - Accent3 2 2 3 2 2 4 2" xfId="17025"/>
    <cellStyle name="40% - Accent3 2 2 3 2 2 4 3" xfId="53345"/>
    <cellStyle name="40% - Accent3 2 2 3 2 2 5" xfId="17026"/>
    <cellStyle name="40% - Accent3 2 2 3 2 2 6" xfId="17027"/>
    <cellStyle name="40% - Accent3 2 2 3 2 3" xfId="17028"/>
    <cellStyle name="40% - Accent3 2 2 3 2 3 2" xfId="17029"/>
    <cellStyle name="40% - Accent3 2 2 3 2 3 2 2" xfId="17030"/>
    <cellStyle name="40% - Accent3 2 2 3 2 3 2 3" xfId="53346"/>
    <cellStyle name="40% - Accent3 2 2 3 2 3 3" xfId="17031"/>
    <cellStyle name="40% - Accent3 2 2 3 2 3 4" xfId="17032"/>
    <cellStyle name="40% - Accent3 2 2 3 2 4" xfId="17033"/>
    <cellStyle name="40% - Accent3 2 2 3 2 4 2" xfId="17034"/>
    <cellStyle name="40% - Accent3 2 2 3 2 4 2 2" xfId="17035"/>
    <cellStyle name="40% - Accent3 2 2 3 2 4 2 3" xfId="53347"/>
    <cellStyle name="40% - Accent3 2 2 3 2 4 3" xfId="17036"/>
    <cellStyle name="40% - Accent3 2 2 3 2 4 4" xfId="17037"/>
    <cellStyle name="40% - Accent3 2 2 3 2 5" xfId="17038"/>
    <cellStyle name="40% - Accent3 2 2 3 2 5 2" xfId="17039"/>
    <cellStyle name="40% - Accent3 2 2 3 2 5 3" xfId="53348"/>
    <cellStyle name="40% - Accent3 2 2 3 2 6" xfId="17040"/>
    <cellStyle name="40% - Accent3 2 2 3 2 7" xfId="17041"/>
    <cellStyle name="40% - Accent3 2 2 3 3" xfId="17042"/>
    <cellStyle name="40% - Accent3 2 2 3 3 2" xfId="17043"/>
    <cellStyle name="40% - Accent3 2 2 3 3 2 2" xfId="17044"/>
    <cellStyle name="40% - Accent3 2 2 3 3 2 2 2" xfId="17045"/>
    <cellStyle name="40% - Accent3 2 2 3 3 2 2 3" xfId="53349"/>
    <cellStyle name="40% - Accent3 2 2 3 3 2 3" xfId="17046"/>
    <cellStyle name="40% - Accent3 2 2 3 3 2 4" xfId="17047"/>
    <cellStyle name="40% - Accent3 2 2 3 3 3" xfId="17048"/>
    <cellStyle name="40% - Accent3 2 2 3 3 3 2" xfId="17049"/>
    <cellStyle name="40% - Accent3 2 2 3 3 3 2 2" xfId="17050"/>
    <cellStyle name="40% - Accent3 2 2 3 3 3 2 3" xfId="53350"/>
    <cellStyle name="40% - Accent3 2 2 3 3 3 3" xfId="17051"/>
    <cellStyle name="40% - Accent3 2 2 3 3 3 4" xfId="17052"/>
    <cellStyle name="40% - Accent3 2 2 3 3 4" xfId="17053"/>
    <cellStyle name="40% - Accent3 2 2 3 3 4 2" xfId="17054"/>
    <cellStyle name="40% - Accent3 2 2 3 3 4 3" xfId="53351"/>
    <cellStyle name="40% - Accent3 2 2 3 3 5" xfId="17055"/>
    <cellStyle name="40% - Accent3 2 2 3 3 6" xfId="17056"/>
    <cellStyle name="40% - Accent3 2 2 3 4" xfId="17057"/>
    <cellStyle name="40% - Accent3 2 2 3 4 2" xfId="17058"/>
    <cellStyle name="40% - Accent3 2 2 3 4 2 2" xfId="17059"/>
    <cellStyle name="40% - Accent3 2 2 3 4 2 2 2" xfId="17060"/>
    <cellStyle name="40% - Accent3 2 2 3 4 2 2 3" xfId="53352"/>
    <cellStyle name="40% - Accent3 2 2 3 4 2 3" xfId="17061"/>
    <cellStyle name="40% - Accent3 2 2 3 4 2 4" xfId="17062"/>
    <cellStyle name="40% - Accent3 2 2 3 4 3" xfId="17063"/>
    <cellStyle name="40% - Accent3 2 2 3 4 3 2" xfId="17064"/>
    <cellStyle name="40% - Accent3 2 2 3 4 3 3" xfId="53353"/>
    <cellStyle name="40% - Accent3 2 2 3 4 4" xfId="17065"/>
    <cellStyle name="40% - Accent3 2 2 3 4 5" xfId="17066"/>
    <cellStyle name="40% - Accent3 2 2 3 5" xfId="17067"/>
    <cellStyle name="40% - Accent3 2 2 3 5 2" xfId="17068"/>
    <cellStyle name="40% - Accent3 2 2 3 5 2 2" xfId="17069"/>
    <cellStyle name="40% - Accent3 2 2 3 5 2 3" xfId="53354"/>
    <cellStyle name="40% - Accent3 2 2 3 5 3" xfId="17070"/>
    <cellStyle name="40% - Accent3 2 2 3 5 4" xfId="17071"/>
    <cellStyle name="40% - Accent3 2 2 3 6" xfId="17072"/>
    <cellStyle name="40% - Accent3 2 2 3 6 2" xfId="17073"/>
    <cellStyle name="40% - Accent3 2 2 3 6 2 2" xfId="17074"/>
    <cellStyle name="40% - Accent3 2 2 3 6 2 3" xfId="53355"/>
    <cellStyle name="40% - Accent3 2 2 3 6 3" xfId="17075"/>
    <cellStyle name="40% - Accent3 2 2 3 6 4" xfId="17076"/>
    <cellStyle name="40% - Accent3 2 2 3 7" xfId="17077"/>
    <cellStyle name="40% - Accent3 2 2 3 7 2" xfId="17078"/>
    <cellStyle name="40% - Accent3 2 2 3 7 3" xfId="53356"/>
    <cellStyle name="40% - Accent3 2 2 3 8" xfId="17079"/>
    <cellStyle name="40% - Accent3 2 2 3 9" xfId="17080"/>
    <cellStyle name="40% - Accent3 2 2 4" xfId="17081"/>
    <cellStyle name="40% - Accent3 2 2 4 2" xfId="17082"/>
    <cellStyle name="40% - Accent3 2 2 4 2 2" xfId="17083"/>
    <cellStyle name="40% - Accent3 2 2 4 2 2 2" xfId="17084"/>
    <cellStyle name="40% - Accent3 2 2 4 2 2 2 2" xfId="17085"/>
    <cellStyle name="40% - Accent3 2 2 4 2 2 2 3" xfId="53357"/>
    <cellStyle name="40% - Accent3 2 2 4 2 2 3" xfId="17086"/>
    <cellStyle name="40% - Accent3 2 2 4 2 2 4" xfId="17087"/>
    <cellStyle name="40% - Accent3 2 2 4 2 3" xfId="17088"/>
    <cellStyle name="40% - Accent3 2 2 4 2 3 2" xfId="17089"/>
    <cellStyle name="40% - Accent3 2 2 4 2 3 2 2" xfId="17090"/>
    <cellStyle name="40% - Accent3 2 2 4 2 3 2 3" xfId="53358"/>
    <cellStyle name="40% - Accent3 2 2 4 2 3 3" xfId="17091"/>
    <cellStyle name="40% - Accent3 2 2 4 2 3 4" xfId="17092"/>
    <cellStyle name="40% - Accent3 2 2 4 2 4" xfId="17093"/>
    <cellStyle name="40% - Accent3 2 2 4 2 4 2" xfId="17094"/>
    <cellStyle name="40% - Accent3 2 2 4 2 4 3" xfId="53359"/>
    <cellStyle name="40% - Accent3 2 2 4 2 5" xfId="17095"/>
    <cellStyle name="40% - Accent3 2 2 4 2 6" xfId="17096"/>
    <cellStyle name="40% - Accent3 2 2 4 3" xfId="17097"/>
    <cellStyle name="40% - Accent3 2 2 4 3 2" xfId="17098"/>
    <cellStyle name="40% - Accent3 2 2 4 3 2 2" xfId="17099"/>
    <cellStyle name="40% - Accent3 2 2 4 3 2 3" xfId="53360"/>
    <cellStyle name="40% - Accent3 2 2 4 3 3" xfId="17100"/>
    <cellStyle name="40% - Accent3 2 2 4 3 4" xfId="17101"/>
    <cellStyle name="40% - Accent3 2 2 4 4" xfId="17102"/>
    <cellStyle name="40% - Accent3 2 2 4 4 2" xfId="17103"/>
    <cellStyle name="40% - Accent3 2 2 4 4 2 2" xfId="17104"/>
    <cellStyle name="40% - Accent3 2 2 4 4 2 3" xfId="53361"/>
    <cellStyle name="40% - Accent3 2 2 4 4 3" xfId="17105"/>
    <cellStyle name="40% - Accent3 2 2 4 4 4" xfId="17106"/>
    <cellStyle name="40% - Accent3 2 2 4 5" xfId="17107"/>
    <cellStyle name="40% - Accent3 2 2 4 5 2" xfId="17108"/>
    <cellStyle name="40% - Accent3 2 2 4 5 3" xfId="53362"/>
    <cellStyle name="40% - Accent3 2 2 4 6" xfId="17109"/>
    <cellStyle name="40% - Accent3 2 2 4 7" xfId="17110"/>
    <cellStyle name="40% - Accent3 2 2 5" xfId="17111"/>
    <cellStyle name="40% - Accent3 2 2 5 2" xfId="17112"/>
    <cellStyle name="40% - Accent3 2 2 5 2 2" xfId="17113"/>
    <cellStyle name="40% - Accent3 2 2 5 2 2 2" xfId="17114"/>
    <cellStyle name="40% - Accent3 2 2 5 2 2 3" xfId="53363"/>
    <cellStyle name="40% - Accent3 2 2 5 2 3" xfId="17115"/>
    <cellStyle name="40% - Accent3 2 2 5 2 4" xfId="17116"/>
    <cellStyle name="40% - Accent3 2 2 5 3" xfId="17117"/>
    <cellStyle name="40% - Accent3 2 2 5 3 2" xfId="17118"/>
    <cellStyle name="40% - Accent3 2 2 5 3 2 2" xfId="17119"/>
    <cellStyle name="40% - Accent3 2 2 5 3 2 3" xfId="53364"/>
    <cellStyle name="40% - Accent3 2 2 5 3 3" xfId="17120"/>
    <cellStyle name="40% - Accent3 2 2 5 3 4" xfId="17121"/>
    <cellStyle name="40% - Accent3 2 2 5 4" xfId="17122"/>
    <cellStyle name="40% - Accent3 2 2 5 4 2" xfId="17123"/>
    <cellStyle name="40% - Accent3 2 2 5 4 3" xfId="53365"/>
    <cellStyle name="40% - Accent3 2 2 5 5" xfId="17124"/>
    <cellStyle name="40% - Accent3 2 2 5 6" xfId="17125"/>
    <cellStyle name="40% - Accent3 2 2 6" xfId="17126"/>
    <cellStyle name="40% - Accent3 2 2 6 2" xfId="17127"/>
    <cellStyle name="40% - Accent3 2 2 6 2 2" xfId="17128"/>
    <cellStyle name="40% - Accent3 2 2 6 2 2 2" xfId="17129"/>
    <cellStyle name="40% - Accent3 2 2 6 2 2 3" xfId="53366"/>
    <cellStyle name="40% - Accent3 2 2 6 2 3" xfId="17130"/>
    <cellStyle name="40% - Accent3 2 2 6 2 4" xfId="17131"/>
    <cellStyle name="40% - Accent3 2 2 6 3" xfId="17132"/>
    <cellStyle name="40% - Accent3 2 2 6 3 2" xfId="17133"/>
    <cellStyle name="40% - Accent3 2 2 6 3 3" xfId="53367"/>
    <cellStyle name="40% - Accent3 2 2 6 4" xfId="17134"/>
    <cellStyle name="40% - Accent3 2 2 6 5" xfId="17135"/>
    <cellStyle name="40% - Accent3 2 2 7" xfId="17136"/>
    <cellStyle name="40% - Accent3 2 2 7 2" xfId="17137"/>
    <cellStyle name="40% - Accent3 2 2 7 2 2" xfId="17138"/>
    <cellStyle name="40% - Accent3 2 2 7 2 3" xfId="53368"/>
    <cellStyle name="40% - Accent3 2 2 7 3" xfId="17139"/>
    <cellStyle name="40% - Accent3 2 2 7 4" xfId="17140"/>
    <cellStyle name="40% - Accent3 2 2 8" xfId="17141"/>
    <cellStyle name="40% - Accent3 2 2 8 2" xfId="17142"/>
    <cellStyle name="40% - Accent3 2 2 8 2 2" xfId="17143"/>
    <cellStyle name="40% - Accent3 2 2 8 2 3" xfId="53369"/>
    <cellStyle name="40% - Accent3 2 2 8 3" xfId="17144"/>
    <cellStyle name="40% - Accent3 2 2 8 4" xfId="17145"/>
    <cellStyle name="40% - Accent3 2 2 9" xfId="17146"/>
    <cellStyle name="40% - Accent3 2 2 9 2" xfId="17147"/>
    <cellStyle name="40% - Accent3 2 2 9 3" xfId="53370"/>
    <cellStyle name="40% - Accent3 2 3" xfId="17148"/>
    <cellStyle name="40% - Accent3 2 3 10" xfId="17149"/>
    <cellStyle name="40% - Accent3 2 3 11" xfId="17150"/>
    <cellStyle name="40% - Accent3 2 3 12" xfId="60526"/>
    <cellStyle name="40% - Accent3 2 3 2" xfId="17151"/>
    <cellStyle name="40% - Accent3 2 3 2 10" xfId="17152"/>
    <cellStyle name="40% - Accent3 2 3 2 2" xfId="17153"/>
    <cellStyle name="40% - Accent3 2 3 2 2 2" xfId="17154"/>
    <cellStyle name="40% - Accent3 2 3 2 2 2 2" xfId="17155"/>
    <cellStyle name="40% - Accent3 2 3 2 2 2 2 2" xfId="17156"/>
    <cellStyle name="40% - Accent3 2 3 2 2 2 2 2 2" xfId="17157"/>
    <cellStyle name="40% - Accent3 2 3 2 2 2 2 2 2 2" xfId="17158"/>
    <cellStyle name="40% - Accent3 2 3 2 2 2 2 2 2 3" xfId="53371"/>
    <cellStyle name="40% - Accent3 2 3 2 2 2 2 2 3" xfId="17159"/>
    <cellStyle name="40% - Accent3 2 3 2 2 2 2 2 4" xfId="17160"/>
    <cellStyle name="40% - Accent3 2 3 2 2 2 2 3" xfId="17161"/>
    <cellStyle name="40% - Accent3 2 3 2 2 2 2 3 2" xfId="17162"/>
    <cellStyle name="40% - Accent3 2 3 2 2 2 2 3 2 2" xfId="17163"/>
    <cellStyle name="40% - Accent3 2 3 2 2 2 2 3 2 3" xfId="53372"/>
    <cellStyle name="40% - Accent3 2 3 2 2 2 2 3 3" xfId="17164"/>
    <cellStyle name="40% - Accent3 2 3 2 2 2 2 3 4" xfId="17165"/>
    <cellStyle name="40% - Accent3 2 3 2 2 2 2 4" xfId="17166"/>
    <cellStyle name="40% - Accent3 2 3 2 2 2 2 4 2" xfId="17167"/>
    <cellStyle name="40% - Accent3 2 3 2 2 2 2 4 3" xfId="53373"/>
    <cellStyle name="40% - Accent3 2 3 2 2 2 2 5" xfId="17168"/>
    <cellStyle name="40% - Accent3 2 3 2 2 2 2 6" xfId="17169"/>
    <cellStyle name="40% - Accent3 2 3 2 2 2 3" xfId="17170"/>
    <cellStyle name="40% - Accent3 2 3 2 2 2 3 2" xfId="17171"/>
    <cellStyle name="40% - Accent3 2 3 2 2 2 3 2 2" xfId="17172"/>
    <cellStyle name="40% - Accent3 2 3 2 2 2 3 2 3" xfId="53374"/>
    <cellStyle name="40% - Accent3 2 3 2 2 2 3 3" xfId="17173"/>
    <cellStyle name="40% - Accent3 2 3 2 2 2 3 4" xfId="17174"/>
    <cellStyle name="40% - Accent3 2 3 2 2 2 4" xfId="17175"/>
    <cellStyle name="40% - Accent3 2 3 2 2 2 4 2" xfId="17176"/>
    <cellStyle name="40% - Accent3 2 3 2 2 2 4 2 2" xfId="17177"/>
    <cellStyle name="40% - Accent3 2 3 2 2 2 4 2 3" xfId="53375"/>
    <cellStyle name="40% - Accent3 2 3 2 2 2 4 3" xfId="17178"/>
    <cellStyle name="40% - Accent3 2 3 2 2 2 4 4" xfId="17179"/>
    <cellStyle name="40% - Accent3 2 3 2 2 2 5" xfId="17180"/>
    <cellStyle name="40% - Accent3 2 3 2 2 2 5 2" xfId="17181"/>
    <cellStyle name="40% - Accent3 2 3 2 2 2 5 3" xfId="53376"/>
    <cellStyle name="40% - Accent3 2 3 2 2 2 6" xfId="17182"/>
    <cellStyle name="40% - Accent3 2 3 2 2 2 7" xfId="17183"/>
    <cellStyle name="40% - Accent3 2 3 2 2 3" xfId="17184"/>
    <cellStyle name="40% - Accent3 2 3 2 2 3 2" xfId="17185"/>
    <cellStyle name="40% - Accent3 2 3 2 2 3 2 2" xfId="17186"/>
    <cellStyle name="40% - Accent3 2 3 2 2 3 2 2 2" xfId="17187"/>
    <cellStyle name="40% - Accent3 2 3 2 2 3 2 2 3" xfId="53377"/>
    <cellStyle name="40% - Accent3 2 3 2 2 3 2 3" xfId="17188"/>
    <cellStyle name="40% - Accent3 2 3 2 2 3 2 4" xfId="17189"/>
    <cellStyle name="40% - Accent3 2 3 2 2 3 3" xfId="17190"/>
    <cellStyle name="40% - Accent3 2 3 2 2 3 3 2" xfId="17191"/>
    <cellStyle name="40% - Accent3 2 3 2 2 3 3 2 2" xfId="17192"/>
    <cellStyle name="40% - Accent3 2 3 2 2 3 3 2 3" xfId="53378"/>
    <cellStyle name="40% - Accent3 2 3 2 2 3 3 3" xfId="17193"/>
    <cellStyle name="40% - Accent3 2 3 2 2 3 3 4" xfId="17194"/>
    <cellStyle name="40% - Accent3 2 3 2 2 3 4" xfId="17195"/>
    <cellStyle name="40% - Accent3 2 3 2 2 3 4 2" xfId="17196"/>
    <cellStyle name="40% - Accent3 2 3 2 2 3 4 3" xfId="53379"/>
    <cellStyle name="40% - Accent3 2 3 2 2 3 5" xfId="17197"/>
    <cellStyle name="40% - Accent3 2 3 2 2 3 6" xfId="17198"/>
    <cellStyle name="40% - Accent3 2 3 2 2 4" xfId="17199"/>
    <cellStyle name="40% - Accent3 2 3 2 2 4 2" xfId="17200"/>
    <cellStyle name="40% - Accent3 2 3 2 2 4 2 2" xfId="17201"/>
    <cellStyle name="40% - Accent3 2 3 2 2 4 2 3" xfId="53380"/>
    <cellStyle name="40% - Accent3 2 3 2 2 4 3" xfId="17202"/>
    <cellStyle name="40% - Accent3 2 3 2 2 4 4" xfId="17203"/>
    <cellStyle name="40% - Accent3 2 3 2 2 5" xfId="17204"/>
    <cellStyle name="40% - Accent3 2 3 2 2 5 2" xfId="17205"/>
    <cellStyle name="40% - Accent3 2 3 2 2 5 2 2" xfId="17206"/>
    <cellStyle name="40% - Accent3 2 3 2 2 5 2 3" xfId="53381"/>
    <cellStyle name="40% - Accent3 2 3 2 2 5 3" xfId="17207"/>
    <cellStyle name="40% - Accent3 2 3 2 2 5 4" xfId="17208"/>
    <cellStyle name="40% - Accent3 2 3 2 2 6" xfId="17209"/>
    <cellStyle name="40% - Accent3 2 3 2 2 6 2" xfId="17210"/>
    <cellStyle name="40% - Accent3 2 3 2 2 6 3" xfId="53382"/>
    <cellStyle name="40% - Accent3 2 3 2 2 7" xfId="17211"/>
    <cellStyle name="40% - Accent3 2 3 2 2 8" xfId="17212"/>
    <cellStyle name="40% - Accent3 2 3 2 3" xfId="17213"/>
    <cellStyle name="40% - Accent3 2 3 2 3 2" xfId="17214"/>
    <cellStyle name="40% - Accent3 2 3 2 3 2 2" xfId="17215"/>
    <cellStyle name="40% - Accent3 2 3 2 3 2 2 2" xfId="17216"/>
    <cellStyle name="40% - Accent3 2 3 2 3 2 2 2 2" xfId="17217"/>
    <cellStyle name="40% - Accent3 2 3 2 3 2 2 2 3" xfId="53383"/>
    <cellStyle name="40% - Accent3 2 3 2 3 2 2 3" xfId="17218"/>
    <cellStyle name="40% - Accent3 2 3 2 3 2 2 4" xfId="17219"/>
    <cellStyle name="40% - Accent3 2 3 2 3 2 3" xfId="17220"/>
    <cellStyle name="40% - Accent3 2 3 2 3 2 3 2" xfId="17221"/>
    <cellStyle name="40% - Accent3 2 3 2 3 2 3 2 2" xfId="17222"/>
    <cellStyle name="40% - Accent3 2 3 2 3 2 3 2 3" xfId="53384"/>
    <cellStyle name="40% - Accent3 2 3 2 3 2 3 3" xfId="17223"/>
    <cellStyle name="40% - Accent3 2 3 2 3 2 3 4" xfId="17224"/>
    <cellStyle name="40% - Accent3 2 3 2 3 2 4" xfId="17225"/>
    <cellStyle name="40% - Accent3 2 3 2 3 2 4 2" xfId="17226"/>
    <cellStyle name="40% - Accent3 2 3 2 3 2 4 3" xfId="53385"/>
    <cellStyle name="40% - Accent3 2 3 2 3 2 5" xfId="17227"/>
    <cellStyle name="40% - Accent3 2 3 2 3 2 6" xfId="17228"/>
    <cellStyle name="40% - Accent3 2 3 2 3 3" xfId="17229"/>
    <cellStyle name="40% - Accent3 2 3 2 3 3 2" xfId="17230"/>
    <cellStyle name="40% - Accent3 2 3 2 3 3 2 2" xfId="17231"/>
    <cellStyle name="40% - Accent3 2 3 2 3 3 2 3" xfId="53386"/>
    <cellStyle name="40% - Accent3 2 3 2 3 3 3" xfId="17232"/>
    <cellStyle name="40% - Accent3 2 3 2 3 3 4" xfId="17233"/>
    <cellStyle name="40% - Accent3 2 3 2 3 4" xfId="17234"/>
    <cellStyle name="40% - Accent3 2 3 2 3 4 2" xfId="17235"/>
    <cellStyle name="40% - Accent3 2 3 2 3 4 2 2" xfId="17236"/>
    <cellStyle name="40% - Accent3 2 3 2 3 4 2 3" xfId="53387"/>
    <cellStyle name="40% - Accent3 2 3 2 3 4 3" xfId="17237"/>
    <cellStyle name="40% - Accent3 2 3 2 3 4 4" xfId="17238"/>
    <cellStyle name="40% - Accent3 2 3 2 3 5" xfId="17239"/>
    <cellStyle name="40% - Accent3 2 3 2 3 5 2" xfId="17240"/>
    <cellStyle name="40% - Accent3 2 3 2 3 5 3" xfId="53388"/>
    <cellStyle name="40% - Accent3 2 3 2 3 6" xfId="17241"/>
    <cellStyle name="40% - Accent3 2 3 2 3 7" xfId="17242"/>
    <cellStyle name="40% - Accent3 2 3 2 4" xfId="17243"/>
    <cellStyle name="40% - Accent3 2 3 2 4 2" xfId="17244"/>
    <cellStyle name="40% - Accent3 2 3 2 4 2 2" xfId="17245"/>
    <cellStyle name="40% - Accent3 2 3 2 4 2 2 2" xfId="17246"/>
    <cellStyle name="40% - Accent3 2 3 2 4 2 2 3" xfId="53389"/>
    <cellStyle name="40% - Accent3 2 3 2 4 2 3" xfId="17247"/>
    <cellStyle name="40% - Accent3 2 3 2 4 2 4" xfId="17248"/>
    <cellStyle name="40% - Accent3 2 3 2 4 3" xfId="17249"/>
    <cellStyle name="40% - Accent3 2 3 2 4 3 2" xfId="17250"/>
    <cellStyle name="40% - Accent3 2 3 2 4 3 2 2" xfId="17251"/>
    <cellStyle name="40% - Accent3 2 3 2 4 3 2 3" xfId="53390"/>
    <cellStyle name="40% - Accent3 2 3 2 4 3 3" xfId="17252"/>
    <cellStyle name="40% - Accent3 2 3 2 4 3 4" xfId="17253"/>
    <cellStyle name="40% - Accent3 2 3 2 4 4" xfId="17254"/>
    <cellStyle name="40% - Accent3 2 3 2 4 4 2" xfId="17255"/>
    <cellStyle name="40% - Accent3 2 3 2 4 4 3" xfId="53391"/>
    <cellStyle name="40% - Accent3 2 3 2 4 5" xfId="17256"/>
    <cellStyle name="40% - Accent3 2 3 2 4 6" xfId="17257"/>
    <cellStyle name="40% - Accent3 2 3 2 5" xfId="17258"/>
    <cellStyle name="40% - Accent3 2 3 2 5 2" xfId="17259"/>
    <cellStyle name="40% - Accent3 2 3 2 5 2 2" xfId="17260"/>
    <cellStyle name="40% - Accent3 2 3 2 5 2 2 2" xfId="17261"/>
    <cellStyle name="40% - Accent3 2 3 2 5 2 2 3" xfId="53392"/>
    <cellStyle name="40% - Accent3 2 3 2 5 2 3" xfId="17262"/>
    <cellStyle name="40% - Accent3 2 3 2 5 2 4" xfId="17263"/>
    <cellStyle name="40% - Accent3 2 3 2 5 3" xfId="17264"/>
    <cellStyle name="40% - Accent3 2 3 2 5 3 2" xfId="17265"/>
    <cellStyle name="40% - Accent3 2 3 2 5 3 3" xfId="53393"/>
    <cellStyle name="40% - Accent3 2 3 2 5 4" xfId="17266"/>
    <cellStyle name="40% - Accent3 2 3 2 5 5" xfId="17267"/>
    <cellStyle name="40% - Accent3 2 3 2 6" xfId="17268"/>
    <cellStyle name="40% - Accent3 2 3 2 6 2" xfId="17269"/>
    <cellStyle name="40% - Accent3 2 3 2 6 2 2" xfId="17270"/>
    <cellStyle name="40% - Accent3 2 3 2 6 2 3" xfId="53394"/>
    <cellStyle name="40% - Accent3 2 3 2 6 3" xfId="17271"/>
    <cellStyle name="40% - Accent3 2 3 2 6 4" xfId="17272"/>
    <cellStyle name="40% - Accent3 2 3 2 7" xfId="17273"/>
    <cellStyle name="40% - Accent3 2 3 2 7 2" xfId="17274"/>
    <cellStyle name="40% - Accent3 2 3 2 7 2 2" xfId="17275"/>
    <cellStyle name="40% - Accent3 2 3 2 7 2 3" xfId="53395"/>
    <cellStyle name="40% - Accent3 2 3 2 7 3" xfId="17276"/>
    <cellStyle name="40% - Accent3 2 3 2 7 4" xfId="17277"/>
    <cellStyle name="40% - Accent3 2 3 2 8" xfId="17278"/>
    <cellStyle name="40% - Accent3 2 3 2 8 2" xfId="17279"/>
    <cellStyle name="40% - Accent3 2 3 2 8 3" xfId="53396"/>
    <cellStyle name="40% - Accent3 2 3 2 9" xfId="17280"/>
    <cellStyle name="40% - Accent3 2 3 3" xfId="17281"/>
    <cellStyle name="40% - Accent3 2 3 3 2" xfId="17282"/>
    <cellStyle name="40% - Accent3 2 3 3 2 2" xfId="17283"/>
    <cellStyle name="40% - Accent3 2 3 3 2 2 2" xfId="17284"/>
    <cellStyle name="40% - Accent3 2 3 3 2 2 2 2" xfId="17285"/>
    <cellStyle name="40% - Accent3 2 3 3 2 2 2 2 2" xfId="17286"/>
    <cellStyle name="40% - Accent3 2 3 3 2 2 2 2 3" xfId="53397"/>
    <cellStyle name="40% - Accent3 2 3 3 2 2 2 3" xfId="17287"/>
    <cellStyle name="40% - Accent3 2 3 3 2 2 2 4" xfId="17288"/>
    <cellStyle name="40% - Accent3 2 3 3 2 2 3" xfId="17289"/>
    <cellStyle name="40% - Accent3 2 3 3 2 2 3 2" xfId="17290"/>
    <cellStyle name="40% - Accent3 2 3 3 2 2 3 2 2" xfId="17291"/>
    <cellStyle name="40% - Accent3 2 3 3 2 2 3 2 3" xfId="53398"/>
    <cellStyle name="40% - Accent3 2 3 3 2 2 3 3" xfId="17292"/>
    <cellStyle name="40% - Accent3 2 3 3 2 2 3 4" xfId="17293"/>
    <cellStyle name="40% - Accent3 2 3 3 2 2 4" xfId="17294"/>
    <cellStyle name="40% - Accent3 2 3 3 2 2 4 2" xfId="17295"/>
    <cellStyle name="40% - Accent3 2 3 3 2 2 4 3" xfId="53399"/>
    <cellStyle name="40% - Accent3 2 3 3 2 2 5" xfId="17296"/>
    <cellStyle name="40% - Accent3 2 3 3 2 2 6" xfId="17297"/>
    <cellStyle name="40% - Accent3 2 3 3 2 3" xfId="17298"/>
    <cellStyle name="40% - Accent3 2 3 3 2 3 2" xfId="17299"/>
    <cellStyle name="40% - Accent3 2 3 3 2 3 2 2" xfId="17300"/>
    <cellStyle name="40% - Accent3 2 3 3 2 3 2 3" xfId="53400"/>
    <cellStyle name="40% - Accent3 2 3 3 2 3 3" xfId="17301"/>
    <cellStyle name="40% - Accent3 2 3 3 2 3 4" xfId="17302"/>
    <cellStyle name="40% - Accent3 2 3 3 2 4" xfId="17303"/>
    <cellStyle name="40% - Accent3 2 3 3 2 4 2" xfId="17304"/>
    <cellStyle name="40% - Accent3 2 3 3 2 4 2 2" xfId="17305"/>
    <cellStyle name="40% - Accent3 2 3 3 2 4 2 3" xfId="53401"/>
    <cellStyle name="40% - Accent3 2 3 3 2 4 3" xfId="17306"/>
    <cellStyle name="40% - Accent3 2 3 3 2 4 4" xfId="17307"/>
    <cellStyle name="40% - Accent3 2 3 3 2 5" xfId="17308"/>
    <cellStyle name="40% - Accent3 2 3 3 2 5 2" xfId="17309"/>
    <cellStyle name="40% - Accent3 2 3 3 2 5 3" xfId="53402"/>
    <cellStyle name="40% - Accent3 2 3 3 2 6" xfId="17310"/>
    <cellStyle name="40% - Accent3 2 3 3 2 7" xfId="17311"/>
    <cellStyle name="40% - Accent3 2 3 3 3" xfId="17312"/>
    <cellStyle name="40% - Accent3 2 3 3 3 2" xfId="17313"/>
    <cellStyle name="40% - Accent3 2 3 3 3 2 2" xfId="17314"/>
    <cellStyle name="40% - Accent3 2 3 3 3 2 2 2" xfId="17315"/>
    <cellStyle name="40% - Accent3 2 3 3 3 2 2 3" xfId="53403"/>
    <cellStyle name="40% - Accent3 2 3 3 3 2 3" xfId="17316"/>
    <cellStyle name="40% - Accent3 2 3 3 3 2 4" xfId="17317"/>
    <cellStyle name="40% - Accent3 2 3 3 3 3" xfId="17318"/>
    <cellStyle name="40% - Accent3 2 3 3 3 3 2" xfId="17319"/>
    <cellStyle name="40% - Accent3 2 3 3 3 3 2 2" xfId="17320"/>
    <cellStyle name="40% - Accent3 2 3 3 3 3 2 3" xfId="53404"/>
    <cellStyle name="40% - Accent3 2 3 3 3 3 3" xfId="17321"/>
    <cellStyle name="40% - Accent3 2 3 3 3 3 4" xfId="17322"/>
    <cellStyle name="40% - Accent3 2 3 3 3 4" xfId="17323"/>
    <cellStyle name="40% - Accent3 2 3 3 3 4 2" xfId="17324"/>
    <cellStyle name="40% - Accent3 2 3 3 3 4 3" xfId="53405"/>
    <cellStyle name="40% - Accent3 2 3 3 3 5" xfId="17325"/>
    <cellStyle name="40% - Accent3 2 3 3 3 6" xfId="17326"/>
    <cellStyle name="40% - Accent3 2 3 3 4" xfId="17327"/>
    <cellStyle name="40% - Accent3 2 3 3 4 2" xfId="17328"/>
    <cellStyle name="40% - Accent3 2 3 3 4 2 2" xfId="17329"/>
    <cellStyle name="40% - Accent3 2 3 3 4 2 3" xfId="53406"/>
    <cellStyle name="40% - Accent3 2 3 3 4 3" xfId="17330"/>
    <cellStyle name="40% - Accent3 2 3 3 4 4" xfId="17331"/>
    <cellStyle name="40% - Accent3 2 3 3 5" xfId="17332"/>
    <cellStyle name="40% - Accent3 2 3 3 5 2" xfId="17333"/>
    <cellStyle name="40% - Accent3 2 3 3 5 2 2" xfId="17334"/>
    <cellStyle name="40% - Accent3 2 3 3 5 2 3" xfId="53407"/>
    <cellStyle name="40% - Accent3 2 3 3 5 3" xfId="17335"/>
    <cellStyle name="40% - Accent3 2 3 3 5 4" xfId="17336"/>
    <cellStyle name="40% - Accent3 2 3 3 6" xfId="17337"/>
    <cellStyle name="40% - Accent3 2 3 3 6 2" xfId="17338"/>
    <cellStyle name="40% - Accent3 2 3 3 6 3" xfId="53408"/>
    <cellStyle name="40% - Accent3 2 3 3 7" xfId="17339"/>
    <cellStyle name="40% - Accent3 2 3 3 8" xfId="17340"/>
    <cellStyle name="40% - Accent3 2 3 4" xfId="17341"/>
    <cellStyle name="40% - Accent3 2 3 4 2" xfId="17342"/>
    <cellStyle name="40% - Accent3 2 3 4 2 2" xfId="17343"/>
    <cellStyle name="40% - Accent3 2 3 4 2 2 2" xfId="17344"/>
    <cellStyle name="40% - Accent3 2 3 4 2 2 2 2" xfId="17345"/>
    <cellStyle name="40% - Accent3 2 3 4 2 2 2 3" xfId="53409"/>
    <cellStyle name="40% - Accent3 2 3 4 2 2 3" xfId="17346"/>
    <cellStyle name="40% - Accent3 2 3 4 2 2 4" xfId="17347"/>
    <cellStyle name="40% - Accent3 2 3 4 2 3" xfId="17348"/>
    <cellStyle name="40% - Accent3 2 3 4 2 3 2" xfId="17349"/>
    <cellStyle name="40% - Accent3 2 3 4 2 3 2 2" xfId="17350"/>
    <cellStyle name="40% - Accent3 2 3 4 2 3 2 3" xfId="53410"/>
    <cellStyle name="40% - Accent3 2 3 4 2 3 3" xfId="17351"/>
    <cellStyle name="40% - Accent3 2 3 4 2 3 4" xfId="17352"/>
    <cellStyle name="40% - Accent3 2 3 4 2 4" xfId="17353"/>
    <cellStyle name="40% - Accent3 2 3 4 2 4 2" xfId="17354"/>
    <cellStyle name="40% - Accent3 2 3 4 2 4 3" xfId="53411"/>
    <cellStyle name="40% - Accent3 2 3 4 2 5" xfId="17355"/>
    <cellStyle name="40% - Accent3 2 3 4 2 6" xfId="17356"/>
    <cellStyle name="40% - Accent3 2 3 4 3" xfId="17357"/>
    <cellStyle name="40% - Accent3 2 3 4 3 2" xfId="17358"/>
    <cellStyle name="40% - Accent3 2 3 4 3 2 2" xfId="17359"/>
    <cellStyle name="40% - Accent3 2 3 4 3 2 3" xfId="53412"/>
    <cellStyle name="40% - Accent3 2 3 4 3 3" xfId="17360"/>
    <cellStyle name="40% - Accent3 2 3 4 3 4" xfId="17361"/>
    <cellStyle name="40% - Accent3 2 3 4 4" xfId="17362"/>
    <cellStyle name="40% - Accent3 2 3 4 4 2" xfId="17363"/>
    <cellStyle name="40% - Accent3 2 3 4 4 2 2" xfId="17364"/>
    <cellStyle name="40% - Accent3 2 3 4 4 2 3" xfId="53413"/>
    <cellStyle name="40% - Accent3 2 3 4 4 3" xfId="17365"/>
    <cellStyle name="40% - Accent3 2 3 4 4 4" xfId="17366"/>
    <cellStyle name="40% - Accent3 2 3 4 5" xfId="17367"/>
    <cellStyle name="40% - Accent3 2 3 4 5 2" xfId="17368"/>
    <cellStyle name="40% - Accent3 2 3 4 5 3" xfId="53414"/>
    <cellStyle name="40% - Accent3 2 3 4 6" xfId="17369"/>
    <cellStyle name="40% - Accent3 2 3 4 7" xfId="17370"/>
    <cellStyle name="40% - Accent3 2 3 5" xfId="17371"/>
    <cellStyle name="40% - Accent3 2 3 5 2" xfId="17372"/>
    <cellStyle name="40% - Accent3 2 3 5 2 2" xfId="17373"/>
    <cellStyle name="40% - Accent3 2 3 5 2 2 2" xfId="17374"/>
    <cellStyle name="40% - Accent3 2 3 5 2 2 3" xfId="53415"/>
    <cellStyle name="40% - Accent3 2 3 5 2 3" xfId="17375"/>
    <cellStyle name="40% - Accent3 2 3 5 2 4" xfId="17376"/>
    <cellStyle name="40% - Accent3 2 3 5 3" xfId="17377"/>
    <cellStyle name="40% - Accent3 2 3 5 3 2" xfId="17378"/>
    <cellStyle name="40% - Accent3 2 3 5 3 2 2" xfId="17379"/>
    <cellStyle name="40% - Accent3 2 3 5 3 2 3" xfId="53416"/>
    <cellStyle name="40% - Accent3 2 3 5 3 3" xfId="17380"/>
    <cellStyle name="40% - Accent3 2 3 5 3 4" xfId="17381"/>
    <cellStyle name="40% - Accent3 2 3 5 4" xfId="17382"/>
    <cellStyle name="40% - Accent3 2 3 5 4 2" xfId="17383"/>
    <cellStyle name="40% - Accent3 2 3 5 4 3" xfId="53417"/>
    <cellStyle name="40% - Accent3 2 3 5 5" xfId="17384"/>
    <cellStyle name="40% - Accent3 2 3 5 6" xfId="17385"/>
    <cellStyle name="40% - Accent3 2 3 6" xfId="17386"/>
    <cellStyle name="40% - Accent3 2 3 6 2" xfId="17387"/>
    <cellStyle name="40% - Accent3 2 3 6 2 2" xfId="17388"/>
    <cellStyle name="40% - Accent3 2 3 6 2 2 2" xfId="17389"/>
    <cellStyle name="40% - Accent3 2 3 6 2 2 3" xfId="53418"/>
    <cellStyle name="40% - Accent3 2 3 6 2 3" xfId="17390"/>
    <cellStyle name="40% - Accent3 2 3 6 2 4" xfId="17391"/>
    <cellStyle name="40% - Accent3 2 3 6 3" xfId="17392"/>
    <cellStyle name="40% - Accent3 2 3 6 3 2" xfId="17393"/>
    <cellStyle name="40% - Accent3 2 3 6 3 3" xfId="53419"/>
    <cellStyle name="40% - Accent3 2 3 6 4" xfId="17394"/>
    <cellStyle name="40% - Accent3 2 3 6 5" xfId="17395"/>
    <cellStyle name="40% - Accent3 2 3 7" xfId="17396"/>
    <cellStyle name="40% - Accent3 2 3 7 2" xfId="17397"/>
    <cellStyle name="40% - Accent3 2 3 7 2 2" xfId="17398"/>
    <cellStyle name="40% - Accent3 2 3 7 2 3" xfId="53420"/>
    <cellStyle name="40% - Accent3 2 3 7 3" xfId="17399"/>
    <cellStyle name="40% - Accent3 2 3 7 4" xfId="17400"/>
    <cellStyle name="40% - Accent3 2 3 8" xfId="17401"/>
    <cellStyle name="40% - Accent3 2 3 8 2" xfId="17402"/>
    <cellStyle name="40% - Accent3 2 3 8 2 2" xfId="17403"/>
    <cellStyle name="40% - Accent3 2 3 8 2 3" xfId="53421"/>
    <cellStyle name="40% - Accent3 2 3 8 3" xfId="17404"/>
    <cellStyle name="40% - Accent3 2 3 8 4" xfId="17405"/>
    <cellStyle name="40% - Accent3 2 3 9" xfId="17406"/>
    <cellStyle name="40% - Accent3 2 3 9 2" xfId="17407"/>
    <cellStyle name="40% - Accent3 2 3 9 3" xfId="53422"/>
    <cellStyle name="40% - Accent3 2 4" xfId="17408"/>
    <cellStyle name="40% - Accent3 2 4 10" xfId="17409"/>
    <cellStyle name="40% - Accent3 2 4 2" xfId="17410"/>
    <cellStyle name="40% - Accent3 2 4 2 2" xfId="17411"/>
    <cellStyle name="40% - Accent3 2 4 2 2 2" xfId="17412"/>
    <cellStyle name="40% - Accent3 2 4 2 2 2 2" xfId="17413"/>
    <cellStyle name="40% - Accent3 2 4 2 2 2 2 2" xfId="17414"/>
    <cellStyle name="40% - Accent3 2 4 2 2 2 2 2 2" xfId="17415"/>
    <cellStyle name="40% - Accent3 2 4 2 2 2 2 2 3" xfId="53423"/>
    <cellStyle name="40% - Accent3 2 4 2 2 2 2 3" xfId="17416"/>
    <cellStyle name="40% - Accent3 2 4 2 2 2 2 4" xfId="17417"/>
    <cellStyle name="40% - Accent3 2 4 2 2 2 3" xfId="17418"/>
    <cellStyle name="40% - Accent3 2 4 2 2 2 3 2" xfId="17419"/>
    <cellStyle name="40% - Accent3 2 4 2 2 2 3 2 2" xfId="17420"/>
    <cellStyle name="40% - Accent3 2 4 2 2 2 3 2 3" xfId="53424"/>
    <cellStyle name="40% - Accent3 2 4 2 2 2 3 3" xfId="17421"/>
    <cellStyle name="40% - Accent3 2 4 2 2 2 3 4" xfId="17422"/>
    <cellStyle name="40% - Accent3 2 4 2 2 2 4" xfId="17423"/>
    <cellStyle name="40% - Accent3 2 4 2 2 2 4 2" xfId="17424"/>
    <cellStyle name="40% - Accent3 2 4 2 2 2 4 3" xfId="53425"/>
    <cellStyle name="40% - Accent3 2 4 2 2 2 5" xfId="17425"/>
    <cellStyle name="40% - Accent3 2 4 2 2 2 6" xfId="17426"/>
    <cellStyle name="40% - Accent3 2 4 2 2 3" xfId="17427"/>
    <cellStyle name="40% - Accent3 2 4 2 2 3 2" xfId="17428"/>
    <cellStyle name="40% - Accent3 2 4 2 2 3 2 2" xfId="17429"/>
    <cellStyle name="40% - Accent3 2 4 2 2 3 2 3" xfId="53426"/>
    <cellStyle name="40% - Accent3 2 4 2 2 3 3" xfId="17430"/>
    <cellStyle name="40% - Accent3 2 4 2 2 3 4" xfId="17431"/>
    <cellStyle name="40% - Accent3 2 4 2 2 4" xfId="17432"/>
    <cellStyle name="40% - Accent3 2 4 2 2 4 2" xfId="17433"/>
    <cellStyle name="40% - Accent3 2 4 2 2 4 2 2" xfId="17434"/>
    <cellStyle name="40% - Accent3 2 4 2 2 4 2 3" xfId="53427"/>
    <cellStyle name="40% - Accent3 2 4 2 2 4 3" xfId="17435"/>
    <cellStyle name="40% - Accent3 2 4 2 2 4 4" xfId="17436"/>
    <cellStyle name="40% - Accent3 2 4 2 2 5" xfId="17437"/>
    <cellStyle name="40% - Accent3 2 4 2 2 5 2" xfId="17438"/>
    <cellStyle name="40% - Accent3 2 4 2 2 5 3" xfId="53428"/>
    <cellStyle name="40% - Accent3 2 4 2 2 6" xfId="17439"/>
    <cellStyle name="40% - Accent3 2 4 2 2 7" xfId="17440"/>
    <cellStyle name="40% - Accent3 2 4 2 3" xfId="17441"/>
    <cellStyle name="40% - Accent3 2 4 2 3 2" xfId="17442"/>
    <cellStyle name="40% - Accent3 2 4 2 3 2 2" xfId="17443"/>
    <cellStyle name="40% - Accent3 2 4 2 3 2 2 2" xfId="17444"/>
    <cellStyle name="40% - Accent3 2 4 2 3 2 2 3" xfId="53429"/>
    <cellStyle name="40% - Accent3 2 4 2 3 2 3" xfId="17445"/>
    <cellStyle name="40% - Accent3 2 4 2 3 2 4" xfId="17446"/>
    <cellStyle name="40% - Accent3 2 4 2 3 3" xfId="17447"/>
    <cellStyle name="40% - Accent3 2 4 2 3 3 2" xfId="17448"/>
    <cellStyle name="40% - Accent3 2 4 2 3 3 2 2" xfId="17449"/>
    <cellStyle name="40% - Accent3 2 4 2 3 3 2 3" xfId="53430"/>
    <cellStyle name="40% - Accent3 2 4 2 3 3 3" xfId="17450"/>
    <cellStyle name="40% - Accent3 2 4 2 3 3 4" xfId="17451"/>
    <cellStyle name="40% - Accent3 2 4 2 3 4" xfId="17452"/>
    <cellStyle name="40% - Accent3 2 4 2 3 4 2" xfId="17453"/>
    <cellStyle name="40% - Accent3 2 4 2 3 4 3" xfId="53431"/>
    <cellStyle name="40% - Accent3 2 4 2 3 5" xfId="17454"/>
    <cellStyle name="40% - Accent3 2 4 2 3 6" xfId="17455"/>
    <cellStyle name="40% - Accent3 2 4 2 4" xfId="17456"/>
    <cellStyle name="40% - Accent3 2 4 2 4 2" xfId="17457"/>
    <cellStyle name="40% - Accent3 2 4 2 4 2 2" xfId="17458"/>
    <cellStyle name="40% - Accent3 2 4 2 4 2 3" xfId="53432"/>
    <cellStyle name="40% - Accent3 2 4 2 4 3" xfId="17459"/>
    <cellStyle name="40% - Accent3 2 4 2 4 4" xfId="17460"/>
    <cellStyle name="40% - Accent3 2 4 2 5" xfId="17461"/>
    <cellStyle name="40% - Accent3 2 4 2 5 2" xfId="17462"/>
    <cellStyle name="40% - Accent3 2 4 2 5 2 2" xfId="17463"/>
    <cellStyle name="40% - Accent3 2 4 2 5 2 3" xfId="53433"/>
    <cellStyle name="40% - Accent3 2 4 2 5 3" xfId="17464"/>
    <cellStyle name="40% - Accent3 2 4 2 5 4" xfId="17465"/>
    <cellStyle name="40% - Accent3 2 4 2 6" xfId="17466"/>
    <cellStyle name="40% - Accent3 2 4 2 6 2" xfId="17467"/>
    <cellStyle name="40% - Accent3 2 4 2 6 3" xfId="53434"/>
    <cellStyle name="40% - Accent3 2 4 2 7" xfId="17468"/>
    <cellStyle name="40% - Accent3 2 4 2 8" xfId="17469"/>
    <cellStyle name="40% - Accent3 2 4 3" xfId="17470"/>
    <cellStyle name="40% - Accent3 2 4 3 2" xfId="17471"/>
    <cellStyle name="40% - Accent3 2 4 3 2 2" xfId="17472"/>
    <cellStyle name="40% - Accent3 2 4 3 2 2 2" xfId="17473"/>
    <cellStyle name="40% - Accent3 2 4 3 2 2 2 2" xfId="17474"/>
    <cellStyle name="40% - Accent3 2 4 3 2 2 2 3" xfId="53435"/>
    <cellStyle name="40% - Accent3 2 4 3 2 2 3" xfId="17475"/>
    <cellStyle name="40% - Accent3 2 4 3 2 2 4" xfId="17476"/>
    <cellStyle name="40% - Accent3 2 4 3 2 3" xfId="17477"/>
    <cellStyle name="40% - Accent3 2 4 3 2 3 2" xfId="17478"/>
    <cellStyle name="40% - Accent3 2 4 3 2 3 2 2" xfId="17479"/>
    <cellStyle name="40% - Accent3 2 4 3 2 3 2 3" xfId="53436"/>
    <cellStyle name="40% - Accent3 2 4 3 2 3 3" xfId="17480"/>
    <cellStyle name="40% - Accent3 2 4 3 2 3 4" xfId="17481"/>
    <cellStyle name="40% - Accent3 2 4 3 2 4" xfId="17482"/>
    <cellStyle name="40% - Accent3 2 4 3 2 4 2" xfId="17483"/>
    <cellStyle name="40% - Accent3 2 4 3 2 4 3" xfId="53437"/>
    <cellStyle name="40% - Accent3 2 4 3 2 5" xfId="17484"/>
    <cellStyle name="40% - Accent3 2 4 3 2 6" xfId="17485"/>
    <cellStyle name="40% - Accent3 2 4 3 3" xfId="17486"/>
    <cellStyle name="40% - Accent3 2 4 3 3 2" xfId="17487"/>
    <cellStyle name="40% - Accent3 2 4 3 3 2 2" xfId="17488"/>
    <cellStyle name="40% - Accent3 2 4 3 3 2 3" xfId="53438"/>
    <cellStyle name="40% - Accent3 2 4 3 3 3" xfId="17489"/>
    <cellStyle name="40% - Accent3 2 4 3 3 4" xfId="17490"/>
    <cellStyle name="40% - Accent3 2 4 3 4" xfId="17491"/>
    <cellStyle name="40% - Accent3 2 4 3 4 2" xfId="17492"/>
    <cellStyle name="40% - Accent3 2 4 3 4 2 2" xfId="17493"/>
    <cellStyle name="40% - Accent3 2 4 3 4 2 3" xfId="53439"/>
    <cellStyle name="40% - Accent3 2 4 3 4 3" xfId="17494"/>
    <cellStyle name="40% - Accent3 2 4 3 4 4" xfId="17495"/>
    <cellStyle name="40% - Accent3 2 4 3 5" xfId="17496"/>
    <cellStyle name="40% - Accent3 2 4 3 5 2" xfId="17497"/>
    <cellStyle name="40% - Accent3 2 4 3 5 3" xfId="53440"/>
    <cellStyle name="40% - Accent3 2 4 3 6" xfId="17498"/>
    <cellStyle name="40% - Accent3 2 4 3 7" xfId="17499"/>
    <cellStyle name="40% - Accent3 2 4 4" xfId="17500"/>
    <cellStyle name="40% - Accent3 2 4 4 2" xfId="17501"/>
    <cellStyle name="40% - Accent3 2 4 4 2 2" xfId="17502"/>
    <cellStyle name="40% - Accent3 2 4 4 2 2 2" xfId="17503"/>
    <cellStyle name="40% - Accent3 2 4 4 2 2 3" xfId="53441"/>
    <cellStyle name="40% - Accent3 2 4 4 2 3" xfId="17504"/>
    <cellStyle name="40% - Accent3 2 4 4 2 4" xfId="17505"/>
    <cellStyle name="40% - Accent3 2 4 4 3" xfId="17506"/>
    <cellStyle name="40% - Accent3 2 4 4 3 2" xfId="17507"/>
    <cellStyle name="40% - Accent3 2 4 4 3 2 2" xfId="17508"/>
    <cellStyle name="40% - Accent3 2 4 4 3 2 3" xfId="53442"/>
    <cellStyle name="40% - Accent3 2 4 4 3 3" xfId="17509"/>
    <cellStyle name="40% - Accent3 2 4 4 3 4" xfId="17510"/>
    <cellStyle name="40% - Accent3 2 4 4 4" xfId="17511"/>
    <cellStyle name="40% - Accent3 2 4 4 4 2" xfId="17512"/>
    <cellStyle name="40% - Accent3 2 4 4 4 3" xfId="53443"/>
    <cellStyle name="40% - Accent3 2 4 4 5" xfId="17513"/>
    <cellStyle name="40% - Accent3 2 4 4 6" xfId="17514"/>
    <cellStyle name="40% - Accent3 2 4 5" xfId="17515"/>
    <cellStyle name="40% - Accent3 2 4 5 2" xfId="17516"/>
    <cellStyle name="40% - Accent3 2 4 5 2 2" xfId="17517"/>
    <cellStyle name="40% - Accent3 2 4 5 2 2 2" xfId="17518"/>
    <cellStyle name="40% - Accent3 2 4 5 2 2 3" xfId="53444"/>
    <cellStyle name="40% - Accent3 2 4 5 2 3" xfId="17519"/>
    <cellStyle name="40% - Accent3 2 4 5 2 4" xfId="17520"/>
    <cellStyle name="40% - Accent3 2 4 5 3" xfId="17521"/>
    <cellStyle name="40% - Accent3 2 4 5 3 2" xfId="17522"/>
    <cellStyle name="40% - Accent3 2 4 5 3 3" xfId="53445"/>
    <cellStyle name="40% - Accent3 2 4 5 4" xfId="17523"/>
    <cellStyle name="40% - Accent3 2 4 5 5" xfId="17524"/>
    <cellStyle name="40% - Accent3 2 4 6" xfId="17525"/>
    <cellStyle name="40% - Accent3 2 4 6 2" xfId="17526"/>
    <cellStyle name="40% - Accent3 2 4 6 2 2" xfId="17527"/>
    <cellStyle name="40% - Accent3 2 4 6 2 3" xfId="53446"/>
    <cellStyle name="40% - Accent3 2 4 6 3" xfId="17528"/>
    <cellStyle name="40% - Accent3 2 4 6 4" xfId="17529"/>
    <cellStyle name="40% - Accent3 2 4 7" xfId="17530"/>
    <cellStyle name="40% - Accent3 2 4 7 2" xfId="17531"/>
    <cellStyle name="40% - Accent3 2 4 7 2 2" xfId="17532"/>
    <cellStyle name="40% - Accent3 2 4 7 2 3" xfId="53447"/>
    <cellStyle name="40% - Accent3 2 4 7 3" xfId="17533"/>
    <cellStyle name="40% - Accent3 2 4 7 4" xfId="17534"/>
    <cellStyle name="40% - Accent3 2 4 8" xfId="17535"/>
    <cellStyle name="40% - Accent3 2 4 8 2" xfId="17536"/>
    <cellStyle name="40% - Accent3 2 4 8 3" xfId="53448"/>
    <cellStyle name="40% - Accent3 2 4 9" xfId="17537"/>
    <cellStyle name="40% - Accent3 2 5" xfId="17538"/>
    <cellStyle name="40% - Accent3 2 5 10" xfId="17539"/>
    <cellStyle name="40% - Accent3 2 5 2" xfId="17540"/>
    <cellStyle name="40% - Accent3 2 5 2 2" xfId="17541"/>
    <cellStyle name="40% - Accent3 2 5 2 2 2" xfId="17542"/>
    <cellStyle name="40% - Accent3 2 5 2 2 2 2" xfId="17543"/>
    <cellStyle name="40% - Accent3 2 5 2 2 2 2 2" xfId="17544"/>
    <cellStyle name="40% - Accent3 2 5 2 2 2 2 2 2" xfId="17545"/>
    <cellStyle name="40% - Accent3 2 5 2 2 2 2 2 3" xfId="53449"/>
    <cellStyle name="40% - Accent3 2 5 2 2 2 2 3" xfId="17546"/>
    <cellStyle name="40% - Accent3 2 5 2 2 2 2 4" xfId="17547"/>
    <cellStyle name="40% - Accent3 2 5 2 2 2 3" xfId="17548"/>
    <cellStyle name="40% - Accent3 2 5 2 2 2 3 2" xfId="17549"/>
    <cellStyle name="40% - Accent3 2 5 2 2 2 3 2 2" xfId="17550"/>
    <cellStyle name="40% - Accent3 2 5 2 2 2 3 2 3" xfId="53450"/>
    <cellStyle name="40% - Accent3 2 5 2 2 2 3 3" xfId="17551"/>
    <cellStyle name="40% - Accent3 2 5 2 2 2 3 4" xfId="17552"/>
    <cellStyle name="40% - Accent3 2 5 2 2 2 4" xfId="17553"/>
    <cellStyle name="40% - Accent3 2 5 2 2 2 4 2" xfId="17554"/>
    <cellStyle name="40% - Accent3 2 5 2 2 2 4 3" xfId="53451"/>
    <cellStyle name="40% - Accent3 2 5 2 2 2 5" xfId="17555"/>
    <cellStyle name="40% - Accent3 2 5 2 2 2 6" xfId="17556"/>
    <cellStyle name="40% - Accent3 2 5 2 2 3" xfId="17557"/>
    <cellStyle name="40% - Accent3 2 5 2 2 3 2" xfId="17558"/>
    <cellStyle name="40% - Accent3 2 5 2 2 3 2 2" xfId="17559"/>
    <cellStyle name="40% - Accent3 2 5 2 2 3 2 3" xfId="53452"/>
    <cellStyle name="40% - Accent3 2 5 2 2 3 3" xfId="17560"/>
    <cellStyle name="40% - Accent3 2 5 2 2 3 4" xfId="17561"/>
    <cellStyle name="40% - Accent3 2 5 2 2 4" xfId="17562"/>
    <cellStyle name="40% - Accent3 2 5 2 2 4 2" xfId="17563"/>
    <cellStyle name="40% - Accent3 2 5 2 2 4 2 2" xfId="17564"/>
    <cellStyle name="40% - Accent3 2 5 2 2 4 2 3" xfId="53453"/>
    <cellStyle name="40% - Accent3 2 5 2 2 4 3" xfId="17565"/>
    <cellStyle name="40% - Accent3 2 5 2 2 4 4" xfId="17566"/>
    <cellStyle name="40% - Accent3 2 5 2 2 5" xfId="17567"/>
    <cellStyle name="40% - Accent3 2 5 2 2 5 2" xfId="17568"/>
    <cellStyle name="40% - Accent3 2 5 2 2 5 3" xfId="53454"/>
    <cellStyle name="40% - Accent3 2 5 2 2 6" xfId="17569"/>
    <cellStyle name="40% - Accent3 2 5 2 2 7" xfId="17570"/>
    <cellStyle name="40% - Accent3 2 5 2 3" xfId="17571"/>
    <cellStyle name="40% - Accent3 2 5 2 3 2" xfId="17572"/>
    <cellStyle name="40% - Accent3 2 5 2 3 2 2" xfId="17573"/>
    <cellStyle name="40% - Accent3 2 5 2 3 2 2 2" xfId="17574"/>
    <cellStyle name="40% - Accent3 2 5 2 3 2 2 3" xfId="53455"/>
    <cellStyle name="40% - Accent3 2 5 2 3 2 3" xfId="17575"/>
    <cellStyle name="40% - Accent3 2 5 2 3 2 4" xfId="17576"/>
    <cellStyle name="40% - Accent3 2 5 2 3 3" xfId="17577"/>
    <cellStyle name="40% - Accent3 2 5 2 3 3 2" xfId="17578"/>
    <cellStyle name="40% - Accent3 2 5 2 3 3 2 2" xfId="17579"/>
    <cellStyle name="40% - Accent3 2 5 2 3 3 2 3" xfId="53456"/>
    <cellStyle name="40% - Accent3 2 5 2 3 3 3" xfId="17580"/>
    <cellStyle name="40% - Accent3 2 5 2 3 3 4" xfId="17581"/>
    <cellStyle name="40% - Accent3 2 5 2 3 4" xfId="17582"/>
    <cellStyle name="40% - Accent3 2 5 2 3 4 2" xfId="17583"/>
    <cellStyle name="40% - Accent3 2 5 2 3 4 3" xfId="53457"/>
    <cellStyle name="40% - Accent3 2 5 2 3 5" xfId="17584"/>
    <cellStyle name="40% - Accent3 2 5 2 3 6" xfId="17585"/>
    <cellStyle name="40% - Accent3 2 5 2 4" xfId="17586"/>
    <cellStyle name="40% - Accent3 2 5 2 4 2" xfId="17587"/>
    <cellStyle name="40% - Accent3 2 5 2 4 2 2" xfId="17588"/>
    <cellStyle name="40% - Accent3 2 5 2 4 2 3" xfId="53458"/>
    <cellStyle name="40% - Accent3 2 5 2 4 3" xfId="17589"/>
    <cellStyle name="40% - Accent3 2 5 2 4 4" xfId="17590"/>
    <cellStyle name="40% - Accent3 2 5 2 5" xfId="17591"/>
    <cellStyle name="40% - Accent3 2 5 2 5 2" xfId="17592"/>
    <cellStyle name="40% - Accent3 2 5 2 5 2 2" xfId="17593"/>
    <cellStyle name="40% - Accent3 2 5 2 5 2 3" xfId="53459"/>
    <cellStyle name="40% - Accent3 2 5 2 5 3" xfId="17594"/>
    <cellStyle name="40% - Accent3 2 5 2 5 4" xfId="17595"/>
    <cellStyle name="40% - Accent3 2 5 2 6" xfId="17596"/>
    <cellStyle name="40% - Accent3 2 5 2 6 2" xfId="17597"/>
    <cellStyle name="40% - Accent3 2 5 2 6 3" xfId="53460"/>
    <cellStyle name="40% - Accent3 2 5 2 7" xfId="17598"/>
    <cellStyle name="40% - Accent3 2 5 2 8" xfId="17599"/>
    <cellStyle name="40% - Accent3 2 5 3" xfId="17600"/>
    <cellStyle name="40% - Accent3 2 5 3 2" xfId="17601"/>
    <cellStyle name="40% - Accent3 2 5 3 2 2" xfId="17602"/>
    <cellStyle name="40% - Accent3 2 5 3 2 2 2" xfId="17603"/>
    <cellStyle name="40% - Accent3 2 5 3 2 2 2 2" xfId="17604"/>
    <cellStyle name="40% - Accent3 2 5 3 2 2 2 3" xfId="53461"/>
    <cellStyle name="40% - Accent3 2 5 3 2 2 3" xfId="17605"/>
    <cellStyle name="40% - Accent3 2 5 3 2 2 4" xfId="17606"/>
    <cellStyle name="40% - Accent3 2 5 3 2 3" xfId="17607"/>
    <cellStyle name="40% - Accent3 2 5 3 2 3 2" xfId="17608"/>
    <cellStyle name="40% - Accent3 2 5 3 2 3 2 2" xfId="17609"/>
    <cellStyle name="40% - Accent3 2 5 3 2 3 2 3" xfId="53462"/>
    <cellStyle name="40% - Accent3 2 5 3 2 3 3" xfId="17610"/>
    <cellStyle name="40% - Accent3 2 5 3 2 3 4" xfId="17611"/>
    <cellStyle name="40% - Accent3 2 5 3 2 4" xfId="17612"/>
    <cellStyle name="40% - Accent3 2 5 3 2 4 2" xfId="17613"/>
    <cellStyle name="40% - Accent3 2 5 3 2 4 3" xfId="53463"/>
    <cellStyle name="40% - Accent3 2 5 3 2 5" xfId="17614"/>
    <cellStyle name="40% - Accent3 2 5 3 2 6" xfId="17615"/>
    <cellStyle name="40% - Accent3 2 5 3 3" xfId="17616"/>
    <cellStyle name="40% - Accent3 2 5 3 3 2" xfId="17617"/>
    <cellStyle name="40% - Accent3 2 5 3 3 2 2" xfId="17618"/>
    <cellStyle name="40% - Accent3 2 5 3 3 2 3" xfId="53464"/>
    <cellStyle name="40% - Accent3 2 5 3 3 3" xfId="17619"/>
    <cellStyle name="40% - Accent3 2 5 3 3 4" xfId="17620"/>
    <cellStyle name="40% - Accent3 2 5 3 4" xfId="17621"/>
    <cellStyle name="40% - Accent3 2 5 3 4 2" xfId="17622"/>
    <cellStyle name="40% - Accent3 2 5 3 4 2 2" xfId="17623"/>
    <cellStyle name="40% - Accent3 2 5 3 4 2 3" xfId="53465"/>
    <cellStyle name="40% - Accent3 2 5 3 4 3" xfId="17624"/>
    <cellStyle name="40% - Accent3 2 5 3 4 4" xfId="17625"/>
    <cellStyle name="40% - Accent3 2 5 3 5" xfId="17626"/>
    <cellStyle name="40% - Accent3 2 5 3 5 2" xfId="17627"/>
    <cellStyle name="40% - Accent3 2 5 3 5 3" xfId="53466"/>
    <cellStyle name="40% - Accent3 2 5 3 6" xfId="17628"/>
    <cellStyle name="40% - Accent3 2 5 3 7" xfId="17629"/>
    <cellStyle name="40% - Accent3 2 5 4" xfId="17630"/>
    <cellStyle name="40% - Accent3 2 5 4 2" xfId="17631"/>
    <cellStyle name="40% - Accent3 2 5 4 2 2" xfId="17632"/>
    <cellStyle name="40% - Accent3 2 5 4 2 2 2" xfId="17633"/>
    <cellStyle name="40% - Accent3 2 5 4 2 2 3" xfId="53467"/>
    <cellStyle name="40% - Accent3 2 5 4 2 3" xfId="17634"/>
    <cellStyle name="40% - Accent3 2 5 4 2 4" xfId="17635"/>
    <cellStyle name="40% - Accent3 2 5 4 3" xfId="17636"/>
    <cellStyle name="40% - Accent3 2 5 4 3 2" xfId="17637"/>
    <cellStyle name="40% - Accent3 2 5 4 3 2 2" xfId="17638"/>
    <cellStyle name="40% - Accent3 2 5 4 3 2 3" xfId="53468"/>
    <cellStyle name="40% - Accent3 2 5 4 3 3" xfId="17639"/>
    <cellStyle name="40% - Accent3 2 5 4 3 4" xfId="17640"/>
    <cellStyle name="40% - Accent3 2 5 4 4" xfId="17641"/>
    <cellStyle name="40% - Accent3 2 5 4 4 2" xfId="17642"/>
    <cellStyle name="40% - Accent3 2 5 4 4 3" xfId="53469"/>
    <cellStyle name="40% - Accent3 2 5 4 5" xfId="17643"/>
    <cellStyle name="40% - Accent3 2 5 4 6" xfId="17644"/>
    <cellStyle name="40% - Accent3 2 5 5" xfId="17645"/>
    <cellStyle name="40% - Accent3 2 5 5 2" xfId="17646"/>
    <cellStyle name="40% - Accent3 2 5 5 2 2" xfId="17647"/>
    <cellStyle name="40% - Accent3 2 5 5 2 2 2" xfId="17648"/>
    <cellStyle name="40% - Accent3 2 5 5 2 2 3" xfId="53470"/>
    <cellStyle name="40% - Accent3 2 5 5 2 3" xfId="17649"/>
    <cellStyle name="40% - Accent3 2 5 5 2 4" xfId="17650"/>
    <cellStyle name="40% - Accent3 2 5 5 3" xfId="17651"/>
    <cellStyle name="40% - Accent3 2 5 5 3 2" xfId="17652"/>
    <cellStyle name="40% - Accent3 2 5 5 3 3" xfId="53471"/>
    <cellStyle name="40% - Accent3 2 5 5 4" xfId="17653"/>
    <cellStyle name="40% - Accent3 2 5 5 5" xfId="17654"/>
    <cellStyle name="40% - Accent3 2 5 6" xfId="17655"/>
    <cellStyle name="40% - Accent3 2 5 6 2" xfId="17656"/>
    <cellStyle name="40% - Accent3 2 5 6 2 2" xfId="17657"/>
    <cellStyle name="40% - Accent3 2 5 6 2 3" xfId="53472"/>
    <cellStyle name="40% - Accent3 2 5 6 3" xfId="17658"/>
    <cellStyle name="40% - Accent3 2 5 6 4" xfId="17659"/>
    <cellStyle name="40% - Accent3 2 5 7" xfId="17660"/>
    <cellStyle name="40% - Accent3 2 5 7 2" xfId="17661"/>
    <cellStyle name="40% - Accent3 2 5 7 2 2" xfId="17662"/>
    <cellStyle name="40% - Accent3 2 5 7 2 3" xfId="53473"/>
    <cellStyle name="40% - Accent3 2 5 7 3" xfId="17663"/>
    <cellStyle name="40% - Accent3 2 5 7 4" xfId="17664"/>
    <cellStyle name="40% - Accent3 2 5 8" xfId="17665"/>
    <cellStyle name="40% - Accent3 2 5 8 2" xfId="17666"/>
    <cellStyle name="40% - Accent3 2 5 8 3" xfId="53474"/>
    <cellStyle name="40% - Accent3 2 5 9" xfId="17667"/>
    <cellStyle name="40% - Accent3 2 6" xfId="17668"/>
    <cellStyle name="40% - Accent3 2 6 10" xfId="17669"/>
    <cellStyle name="40% - Accent3 2 6 2" xfId="17670"/>
    <cellStyle name="40% - Accent3 2 6 2 2" xfId="17671"/>
    <cellStyle name="40% - Accent3 2 6 2 2 2" xfId="17672"/>
    <cellStyle name="40% - Accent3 2 6 2 2 2 2" xfId="17673"/>
    <cellStyle name="40% - Accent3 2 6 2 2 2 2 2" xfId="17674"/>
    <cellStyle name="40% - Accent3 2 6 2 2 2 2 2 2" xfId="17675"/>
    <cellStyle name="40% - Accent3 2 6 2 2 2 2 2 3" xfId="53475"/>
    <cellStyle name="40% - Accent3 2 6 2 2 2 2 3" xfId="17676"/>
    <cellStyle name="40% - Accent3 2 6 2 2 2 2 4" xfId="17677"/>
    <cellStyle name="40% - Accent3 2 6 2 2 2 3" xfId="17678"/>
    <cellStyle name="40% - Accent3 2 6 2 2 2 3 2" xfId="17679"/>
    <cellStyle name="40% - Accent3 2 6 2 2 2 3 2 2" xfId="17680"/>
    <cellStyle name="40% - Accent3 2 6 2 2 2 3 2 3" xfId="53476"/>
    <cellStyle name="40% - Accent3 2 6 2 2 2 3 3" xfId="17681"/>
    <cellStyle name="40% - Accent3 2 6 2 2 2 3 4" xfId="17682"/>
    <cellStyle name="40% - Accent3 2 6 2 2 2 4" xfId="17683"/>
    <cellStyle name="40% - Accent3 2 6 2 2 2 4 2" xfId="17684"/>
    <cellStyle name="40% - Accent3 2 6 2 2 2 4 3" xfId="53477"/>
    <cellStyle name="40% - Accent3 2 6 2 2 2 5" xfId="17685"/>
    <cellStyle name="40% - Accent3 2 6 2 2 2 6" xfId="17686"/>
    <cellStyle name="40% - Accent3 2 6 2 2 3" xfId="17687"/>
    <cellStyle name="40% - Accent3 2 6 2 2 3 2" xfId="17688"/>
    <cellStyle name="40% - Accent3 2 6 2 2 3 2 2" xfId="17689"/>
    <cellStyle name="40% - Accent3 2 6 2 2 3 2 3" xfId="53478"/>
    <cellStyle name="40% - Accent3 2 6 2 2 3 3" xfId="17690"/>
    <cellStyle name="40% - Accent3 2 6 2 2 3 4" xfId="17691"/>
    <cellStyle name="40% - Accent3 2 6 2 2 4" xfId="17692"/>
    <cellStyle name="40% - Accent3 2 6 2 2 4 2" xfId="17693"/>
    <cellStyle name="40% - Accent3 2 6 2 2 4 2 2" xfId="17694"/>
    <cellStyle name="40% - Accent3 2 6 2 2 4 2 3" xfId="53479"/>
    <cellStyle name="40% - Accent3 2 6 2 2 4 3" xfId="17695"/>
    <cellStyle name="40% - Accent3 2 6 2 2 4 4" xfId="17696"/>
    <cellStyle name="40% - Accent3 2 6 2 2 5" xfId="17697"/>
    <cellStyle name="40% - Accent3 2 6 2 2 5 2" xfId="17698"/>
    <cellStyle name="40% - Accent3 2 6 2 2 5 3" xfId="53480"/>
    <cellStyle name="40% - Accent3 2 6 2 2 6" xfId="17699"/>
    <cellStyle name="40% - Accent3 2 6 2 2 7" xfId="17700"/>
    <cellStyle name="40% - Accent3 2 6 2 3" xfId="17701"/>
    <cellStyle name="40% - Accent3 2 6 2 3 2" xfId="17702"/>
    <cellStyle name="40% - Accent3 2 6 2 3 2 2" xfId="17703"/>
    <cellStyle name="40% - Accent3 2 6 2 3 2 2 2" xfId="17704"/>
    <cellStyle name="40% - Accent3 2 6 2 3 2 2 3" xfId="53481"/>
    <cellStyle name="40% - Accent3 2 6 2 3 2 3" xfId="17705"/>
    <cellStyle name="40% - Accent3 2 6 2 3 2 4" xfId="17706"/>
    <cellStyle name="40% - Accent3 2 6 2 3 3" xfId="17707"/>
    <cellStyle name="40% - Accent3 2 6 2 3 3 2" xfId="17708"/>
    <cellStyle name="40% - Accent3 2 6 2 3 3 2 2" xfId="17709"/>
    <cellStyle name="40% - Accent3 2 6 2 3 3 2 3" xfId="53482"/>
    <cellStyle name="40% - Accent3 2 6 2 3 3 3" xfId="17710"/>
    <cellStyle name="40% - Accent3 2 6 2 3 3 4" xfId="17711"/>
    <cellStyle name="40% - Accent3 2 6 2 3 4" xfId="17712"/>
    <cellStyle name="40% - Accent3 2 6 2 3 4 2" xfId="17713"/>
    <cellStyle name="40% - Accent3 2 6 2 3 4 3" xfId="53483"/>
    <cellStyle name="40% - Accent3 2 6 2 3 5" xfId="17714"/>
    <cellStyle name="40% - Accent3 2 6 2 3 6" xfId="17715"/>
    <cellStyle name="40% - Accent3 2 6 2 4" xfId="17716"/>
    <cellStyle name="40% - Accent3 2 6 2 4 2" xfId="17717"/>
    <cellStyle name="40% - Accent3 2 6 2 4 2 2" xfId="17718"/>
    <cellStyle name="40% - Accent3 2 6 2 4 2 3" xfId="53484"/>
    <cellStyle name="40% - Accent3 2 6 2 4 3" xfId="17719"/>
    <cellStyle name="40% - Accent3 2 6 2 4 4" xfId="17720"/>
    <cellStyle name="40% - Accent3 2 6 2 5" xfId="17721"/>
    <cellStyle name="40% - Accent3 2 6 2 5 2" xfId="17722"/>
    <cellStyle name="40% - Accent3 2 6 2 5 2 2" xfId="17723"/>
    <cellStyle name="40% - Accent3 2 6 2 5 2 3" xfId="53485"/>
    <cellStyle name="40% - Accent3 2 6 2 5 3" xfId="17724"/>
    <cellStyle name="40% - Accent3 2 6 2 5 4" xfId="17725"/>
    <cellStyle name="40% - Accent3 2 6 2 6" xfId="17726"/>
    <cellStyle name="40% - Accent3 2 6 2 6 2" xfId="17727"/>
    <cellStyle name="40% - Accent3 2 6 2 6 3" xfId="53486"/>
    <cellStyle name="40% - Accent3 2 6 2 7" xfId="17728"/>
    <cellStyle name="40% - Accent3 2 6 2 8" xfId="17729"/>
    <cellStyle name="40% - Accent3 2 6 3" xfId="17730"/>
    <cellStyle name="40% - Accent3 2 6 3 2" xfId="17731"/>
    <cellStyle name="40% - Accent3 2 6 3 2 2" xfId="17732"/>
    <cellStyle name="40% - Accent3 2 6 3 2 2 2" xfId="17733"/>
    <cellStyle name="40% - Accent3 2 6 3 2 2 2 2" xfId="17734"/>
    <cellStyle name="40% - Accent3 2 6 3 2 2 2 3" xfId="53487"/>
    <cellStyle name="40% - Accent3 2 6 3 2 2 3" xfId="17735"/>
    <cellStyle name="40% - Accent3 2 6 3 2 2 4" xfId="17736"/>
    <cellStyle name="40% - Accent3 2 6 3 2 3" xfId="17737"/>
    <cellStyle name="40% - Accent3 2 6 3 2 3 2" xfId="17738"/>
    <cellStyle name="40% - Accent3 2 6 3 2 3 2 2" xfId="17739"/>
    <cellStyle name="40% - Accent3 2 6 3 2 3 2 3" xfId="53488"/>
    <cellStyle name="40% - Accent3 2 6 3 2 3 3" xfId="17740"/>
    <cellStyle name="40% - Accent3 2 6 3 2 3 4" xfId="17741"/>
    <cellStyle name="40% - Accent3 2 6 3 2 4" xfId="17742"/>
    <cellStyle name="40% - Accent3 2 6 3 2 4 2" xfId="17743"/>
    <cellStyle name="40% - Accent3 2 6 3 2 4 3" xfId="53489"/>
    <cellStyle name="40% - Accent3 2 6 3 2 5" xfId="17744"/>
    <cellStyle name="40% - Accent3 2 6 3 2 6" xfId="17745"/>
    <cellStyle name="40% - Accent3 2 6 3 3" xfId="17746"/>
    <cellStyle name="40% - Accent3 2 6 3 3 2" xfId="17747"/>
    <cellStyle name="40% - Accent3 2 6 3 3 2 2" xfId="17748"/>
    <cellStyle name="40% - Accent3 2 6 3 3 2 3" xfId="53490"/>
    <cellStyle name="40% - Accent3 2 6 3 3 3" xfId="17749"/>
    <cellStyle name="40% - Accent3 2 6 3 3 4" xfId="17750"/>
    <cellStyle name="40% - Accent3 2 6 3 4" xfId="17751"/>
    <cellStyle name="40% - Accent3 2 6 3 4 2" xfId="17752"/>
    <cellStyle name="40% - Accent3 2 6 3 4 2 2" xfId="17753"/>
    <cellStyle name="40% - Accent3 2 6 3 4 2 3" xfId="53491"/>
    <cellStyle name="40% - Accent3 2 6 3 4 3" xfId="17754"/>
    <cellStyle name="40% - Accent3 2 6 3 4 4" xfId="17755"/>
    <cellStyle name="40% - Accent3 2 6 3 5" xfId="17756"/>
    <cellStyle name="40% - Accent3 2 6 3 5 2" xfId="17757"/>
    <cellStyle name="40% - Accent3 2 6 3 5 3" xfId="53492"/>
    <cellStyle name="40% - Accent3 2 6 3 6" xfId="17758"/>
    <cellStyle name="40% - Accent3 2 6 3 7" xfId="17759"/>
    <cellStyle name="40% - Accent3 2 6 4" xfId="17760"/>
    <cellStyle name="40% - Accent3 2 6 4 2" xfId="17761"/>
    <cellStyle name="40% - Accent3 2 6 4 2 2" xfId="17762"/>
    <cellStyle name="40% - Accent3 2 6 4 2 2 2" xfId="17763"/>
    <cellStyle name="40% - Accent3 2 6 4 2 2 3" xfId="53493"/>
    <cellStyle name="40% - Accent3 2 6 4 2 3" xfId="17764"/>
    <cellStyle name="40% - Accent3 2 6 4 2 4" xfId="17765"/>
    <cellStyle name="40% - Accent3 2 6 4 3" xfId="17766"/>
    <cellStyle name="40% - Accent3 2 6 4 3 2" xfId="17767"/>
    <cellStyle name="40% - Accent3 2 6 4 3 2 2" xfId="17768"/>
    <cellStyle name="40% - Accent3 2 6 4 3 2 3" xfId="53494"/>
    <cellStyle name="40% - Accent3 2 6 4 3 3" xfId="17769"/>
    <cellStyle name="40% - Accent3 2 6 4 3 4" xfId="17770"/>
    <cellStyle name="40% - Accent3 2 6 4 4" xfId="17771"/>
    <cellStyle name="40% - Accent3 2 6 4 4 2" xfId="17772"/>
    <cellStyle name="40% - Accent3 2 6 4 4 3" xfId="53495"/>
    <cellStyle name="40% - Accent3 2 6 4 5" xfId="17773"/>
    <cellStyle name="40% - Accent3 2 6 4 6" xfId="17774"/>
    <cellStyle name="40% - Accent3 2 6 5" xfId="17775"/>
    <cellStyle name="40% - Accent3 2 6 5 2" xfId="17776"/>
    <cellStyle name="40% - Accent3 2 6 5 2 2" xfId="17777"/>
    <cellStyle name="40% - Accent3 2 6 5 2 2 2" xfId="17778"/>
    <cellStyle name="40% - Accent3 2 6 5 2 2 3" xfId="53496"/>
    <cellStyle name="40% - Accent3 2 6 5 2 3" xfId="17779"/>
    <cellStyle name="40% - Accent3 2 6 5 2 4" xfId="17780"/>
    <cellStyle name="40% - Accent3 2 6 5 3" xfId="17781"/>
    <cellStyle name="40% - Accent3 2 6 5 3 2" xfId="17782"/>
    <cellStyle name="40% - Accent3 2 6 5 3 3" xfId="53497"/>
    <cellStyle name="40% - Accent3 2 6 5 4" xfId="17783"/>
    <cellStyle name="40% - Accent3 2 6 5 5" xfId="17784"/>
    <cellStyle name="40% - Accent3 2 6 6" xfId="17785"/>
    <cellStyle name="40% - Accent3 2 6 6 2" xfId="17786"/>
    <cellStyle name="40% - Accent3 2 6 6 2 2" xfId="17787"/>
    <cellStyle name="40% - Accent3 2 6 6 2 3" xfId="53498"/>
    <cellStyle name="40% - Accent3 2 6 6 3" xfId="17788"/>
    <cellStyle name="40% - Accent3 2 6 6 4" xfId="17789"/>
    <cellStyle name="40% - Accent3 2 6 7" xfId="17790"/>
    <cellStyle name="40% - Accent3 2 6 7 2" xfId="17791"/>
    <cellStyle name="40% - Accent3 2 6 7 2 2" xfId="17792"/>
    <cellStyle name="40% - Accent3 2 6 7 2 3" xfId="53499"/>
    <cellStyle name="40% - Accent3 2 6 7 3" xfId="17793"/>
    <cellStyle name="40% - Accent3 2 6 7 4" xfId="17794"/>
    <cellStyle name="40% - Accent3 2 6 8" xfId="17795"/>
    <cellStyle name="40% - Accent3 2 6 8 2" xfId="17796"/>
    <cellStyle name="40% - Accent3 2 6 8 3" xfId="53500"/>
    <cellStyle name="40% - Accent3 2 6 9" xfId="17797"/>
    <cellStyle name="40% - Accent3 2 7" xfId="17798"/>
    <cellStyle name="40% - Accent3 2 7 2" xfId="17799"/>
    <cellStyle name="40% - Accent3 2 7 2 2" xfId="17800"/>
    <cellStyle name="40% - Accent3 2 7 2 2 2" xfId="17801"/>
    <cellStyle name="40% - Accent3 2 7 2 2 2 2" xfId="17802"/>
    <cellStyle name="40% - Accent3 2 7 2 2 2 2 2" xfId="17803"/>
    <cellStyle name="40% - Accent3 2 7 2 2 2 2 3" xfId="53501"/>
    <cellStyle name="40% - Accent3 2 7 2 2 2 3" xfId="17804"/>
    <cellStyle name="40% - Accent3 2 7 2 2 2 4" xfId="17805"/>
    <cellStyle name="40% - Accent3 2 7 2 2 3" xfId="17806"/>
    <cellStyle name="40% - Accent3 2 7 2 2 3 2" xfId="17807"/>
    <cellStyle name="40% - Accent3 2 7 2 2 3 2 2" xfId="17808"/>
    <cellStyle name="40% - Accent3 2 7 2 2 3 2 3" xfId="53502"/>
    <cellStyle name="40% - Accent3 2 7 2 2 3 3" xfId="17809"/>
    <cellStyle name="40% - Accent3 2 7 2 2 3 4" xfId="17810"/>
    <cellStyle name="40% - Accent3 2 7 2 2 4" xfId="17811"/>
    <cellStyle name="40% - Accent3 2 7 2 2 4 2" xfId="17812"/>
    <cellStyle name="40% - Accent3 2 7 2 2 4 3" xfId="53503"/>
    <cellStyle name="40% - Accent3 2 7 2 2 5" xfId="17813"/>
    <cellStyle name="40% - Accent3 2 7 2 2 6" xfId="17814"/>
    <cellStyle name="40% - Accent3 2 7 2 3" xfId="17815"/>
    <cellStyle name="40% - Accent3 2 7 2 3 2" xfId="17816"/>
    <cellStyle name="40% - Accent3 2 7 2 3 2 2" xfId="17817"/>
    <cellStyle name="40% - Accent3 2 7 2 3 2 3" xfId="53504"/>
    <cellStyle name="40% - Accent3 2 7 2 3 3" xfId="17818"/>
    <cellStyle name="40% - Accent3 2 7 2 3 4" xfId="17819"/>
    <cellStyle name="40% - Accent3 2 7 2 4" xfId="17820"/>
    <cellStyle name="40% - Accent3 2 7 2 4 2" xfId="17821"/>
    <cellStyle name="40% - Accent3 2 7 2 4 2 2" xfId="17822"/>
    <cellStyle name="40% - Accent3 2 7 2 4 2 3" xfId="53505"/>
    <cellStyle name="40% - Accent3 2 7 2 4 3" xfId="17823"/>
    <cellStyle name="40% - Accent3 2 7 2 4 4" xfId="17824"/>
    <cellStyle name="40% - Accent3 2 7 2 5" xfId="17825"/>
    <cellStyle name="40% - Accent3 2 7 2 5 2" xfId="17826"/>
    <cellStyle name="40% - Accent3 2 7 2 5 3" xfId="53506"/>
    <cellStyle name="40% - Accent3 2 7 2 6" xfId="17827"/>
    <cellStyle name="40% - Accent3 2 7 2 7" xfId="17828"/>
    <cellStyle name="40% - Accent3 2 7 3" xfId="17829"/>
    <cellStyle name="40% - Accent3 2 7 3 2" xfId="17830"/>
    <cellStyle name="40% - Accent3 2 7 3 2 2" xfId="17831"/>
    <cellStyle name="40% - Accent3 2 7 3 2 2 2" xfId="17832"/>
    <cellStyle name="40% - Accent3 2 7 3 2 2 3" xfId="53507"/>
    <cellStyle name="40% - Accent3 2 7 3 2 3" xfId="17833"/>
    <cellStyle name="40% - Accent3 2 7 3 2 4" xfId="17834"/>
    <cellStyle name="40% - Accent3 2 7 3 3" xfId="17835"/>
    <cellStyle name="40% - Accent3 2 7 3 3 2" xfId="17836"/>
    <cellStyle name="40% - Accent3 2 7 3 3 2 2" xfId="17837"/>
    <cellStyle name="40% - Accent3 2 7 3 3 2 3" xfId="53508"/>
    <cellStyle name="40% - Accent3 2 7 3 3 3" xfId="17838"/>
    <cellStyle name="40% - Accent3 2 7 3 3 4" xfId="17839"/>
    <cellStyle name="40% - Accent3 2 7 3 4" xfId="17840"/>
    <cellStyle name="40% - Accent3 2 7 3 4 2" xfId="17841"/>
    <cellStyle name="40% - Accent3 2 7 3 4 3" xfId="53509"/>
    <cellStyle name="40% - Accent3 2 7 3 5" xfId="17842"/>
    <cellStyle name="40% - Accent3 2 7 3 6" xfId="17843"/>
    <cellStyle name="40% - Accent3 2 7 4" xfId="17844"/>
    <cellStyle name="40% - Accent3 2 7 4 2" xfId="17845"/>
    <cellStyle name="40% - Accent3 2 7 4 2 2" xfId="17846"/>
    <cellStyle name="40% - Accent3 2 7 4 2 3" xfId="53510"/>
    <cellStyle name="40% - Accent3 2 7 4 3" xfId="17847"/>
    <cellStyle name="40% - Accent3 2 7 4 4" xfId="17848"/>
    <cellStyle name="40% - Accent3 2 7 5" xfId="17849"/>
    <cellStyle name="40% - Accent3 2 7 5 2" xfId="17850"/>
    <cellStyle name="40% - Accent3 2 7 5 2 2" xfId="17851"/>
    <cellStyle name="40% - Accent3 2 7 5 2 3" xfId="53511"/>
    <cellStyle name="40% - Accent3 2 7 5 3" xfId="17852"/>
    <cellStyle name="40% - Accent3 2 7 5 4" xfId="17853"/>
    <cellStyle name="40% - Accent3 2 7 6" xfId="17854"/>
    <cellStyle name="40% - Accent3 2 7 6 2" xfId="17855"/>
    <cellStyle name="40% - Accent3 2 7 6 3" xfId="53512"/>
    <cellStyle name="40% - Accent3 2 7 7" xfId="17856"/>
    <cellStyle name="40% - Accent3 2 7 8" xfId="17857"/>
    <cellStyle name="40% - Accent3 2 8" xfId="17858"/>
    <cellStyle name="40% - Accent3 2 8 2" xfId="17859"/>
    <cellStyle name="40% - Accent3 2 8 2 2" xfId="17860"/>
    <cellStyle name="40% - Accent3 2 8 2 2 2" xfId="17861"/>
    <cellStyle name="40% - Accent3 2 8 2 2 2 2" xfId="17862"/>
    <cellStyle name="40% - Accent3 2 8 2 2 2 3" xfId="53513"/>
    <cellStyle name="40% - Accent3 2 8 2 2 3" xfId="17863"/>
    <cellStyle name="40% - Accent3 2 8 2 2 4" xfId="17864"/>
    <cellStyle name="40% - Accent3 2 8 2 3" xfId="17865"/>
    <cellStyle name="40% - Accent3 2 8 2 3 2" xfId="17866"/>
    <cellStyle name="40% - Accent3 2 8 2 3 2 2" xfId="17867"/>
    <cellStyle name="40% - Accent3 2 8 2 3 2 3" xfId="53514"/>
    <cellStyle name="40% - Accent3 2 8 2 3 3" xfId="17868"/>
    <cellStyle name="40% - Accent3 2 8 2 3 4" xfId="17869"/>
    <cellStyle name="40% - Accent3 2 8 2 4" xfId="17870"/>
    <cellStyle name="40% - Accent3 2 8 2 4 2" xfId="17871"/>
    <cellStyle name="40% - Accent3 2 8 2 4 3" xfId="53515"/>
    <cellStyle name="40% - Accent3 2 8 2 5" xfId="17872"/>
    <cellStyle name="40% - Accent3 2 8 2 6" xfId="17873"/>
    <cellStyle name="40% - Accent3 2 8 3" xfId="17874"/>
    <cellStyle name="40% - Accent3 2 8 3 2" xfId="17875"/>
    <cellStyle name="40% - Accent3 2 8 3 2 2" xfId="17876"/>
    <cellStyle name="40% - Accent3 2 8 3 2 3" xfId="53516"/>
    <cellStyle name="40% - Accent3 2 8 3 3" xfId="17877"/>
    <cellStyle name="40% - Accent3 2 8 3 4" xfId="17878"/>
    <cellStyle name="40% - Accent3 2 8 4" xfId="17879"/>
    <cellStyle name="40% - Accent3 2 8 4 2" xfId="17880"/>
    <cellStyle name="40% - Accent3 2 8 4 2 2" xfId="17881"/>
    <cellStyle name="40% - Accent3 2 8 4 2 3" xfId="53517"/>
    <cellStyle name="40% - Accent3 2 8 4 3" xfId="17882"/>
    <cellStyle name="40% - Accent3 2 8 4 4" xfId="17883"/>
    <cellStyle name="40% - Accent3 2 8 5" xfId="17884"/>
    <cellStyle name="40% - Accent3 2 8 5 2" xfId="17885"/>
    <cellStyle name="40% - Accent3 2 8 5 3" xfId="53518"/>
    <cellStyle name="40% - Accent3 2 8 6" xfId="17886"/>
    <cellStyle name="40% - Accent3 2 8 7" xfId="17887"/>
    <cellStyle name="40% - Accent3 2 9" xfId="17888"/>
    <cellStyle name="40% - Accent3 2 9 2" xfId="17889"/>
    <cellStyle name="40% - Accent3 2 9 2 2" xfId="17890"/>
    <cellStyle name="40% - Accent3 2 9 2 2 2" xfId="17891"/>
    <cellStyle name="40% - Accent3 2 9 2 2 3" xfId="53519"/>
    <cellStyle name="40% - Accent3 2 9 2 3" xfId="17892"/>
    <cellStyle name="40% - Accent3 2 9 2 4" xfId="17893"/>
    <cellStyle name="40% - Accent3 2 9 3" xfId="17894"/>
    <cellStyle name="40% - Accent3 2 9 3 2" xfId="17895"/>
    <cellStyle name="40% - Accent3 2 9 3 2 2" xfId="17896"/>
    <cellStyle name="40% - Accent3 2 9 3 2 3" xfId="53520"/>
    <cellStyle name="40% - Accent3 2 9 3 3" xfId="17897"/>
    <cellStyle name="40% - Accent3 2 9 3 4" xfId="17898"/>
    <cellStyle name="40% - Accent3 2 9 4" xfId="17899"/>
    <cellStyle name="40% - Accent3 2 9 4 2" xfId="17900"/>
    <cellStyle name="40% - Accent3 2 9 4 3" xfId="53521"/>
    <cellStyle name="40% - Accent3 2 9 5" xfId="17901"/>
    <cellStyle name="40% - Accent3 2 9 6" xfId="17902"/>
    <cellStyle name="40% - Accent3 3" xfId="17903"/>
    <cellStyle name="40% - Accent3 3 10" xfId="17904"/>
    <cellStyle name="40% - Accent3 3 11" xfId="17905"/>
    <cellStyle name="40% - Accent3 3 12" xfId="60172"/>
    <cellStyle name="40% - Accent3 3 2" xfId="17906"/>
    <cellStyle name="40% - Accent3 3 2 10" xfId="17907"/>
    <cellStyle name="40% - Accent3 3 2 11" xfId="60355"/>
    <cellStyle name="40% - Accent3 3 2 2" xfId="17908"/>
    <cellStyle name="40% - Accent3 3 2 2 2" xfId="17909"/>
    <cellStyle name="40% - Accent3 3 2 2 2 2" xfId="17910"/>
    <cellStyle name="40% - Accent3 3 2 2 2 2 2" xfId="17911"/>
    <cellStyle name="40% - Accent3 3 2 2 2 2 2 2" xfId="17912"/>
    <cellStyle name="40% - Accent3 3 2 2 2 2 2 2 2" xfId="17913"/>
    <cellStyle name="40% - Accent3 3 2 2 2 2 2 2 3" xfId="53522"/>
    <cellStyle name="40% - Accent3 3 2 2 2 2 2 3" xfId="17914"/>
    <cellStyle name="40% - Accent3 3 2 2 2 2 2 4" xfId="17915"/>
    <cellStyle name="40% - Accent3 3 2 2 2 2 3" xfId="17916"/>
    <cellStyle name="40% - Accent3 3 2 2 2 2 3 2" xfId="17917"/>
    <cellStyle name="40% - Accent3 3 2 2 2 2 3 2 2" xfId="17918"/>
    <cellStyle name="40% - Accent3 3 2 2 2 2 3 2 3" xfId="53523"/>
    <cellStyle name="40% - Accent3 3 2 2 2 2 3 3" xfId="17919"/>
    <cellStyle name="40% - Accent3 3 2 2 2 2 3 4" xfId="17920"/>
    <cellStyle name="40% - Accent3 3 2 2 2 2 4" xfId="17921"/>
    <cellStyle name="40% - Accent3 3 2 2 2 2 4 2" xfId="17922"/>
    <cellStyle name="40% - Accent3 3 2 2 2 2 4 3" xfId="53524"/>
    <cellStyle name="40% - Accent3 3 2 2 2 2 5" xfId="17923"/>
    <cellStyle name="40% - Accent3 3 2 2 2 2 6" xfId="17924"/>
    <cellStyle name="40% - Accent3 3 2 2 2 3" xfId="17925"/>
    <cellStyle name="40% - Accent3 3 2 2 2 3 2" xfId="17926"/>
    <cellStyle name="40% - Accent3 3 2 2 2 3 2 2" xfId="17927"/>
    <cellStyle name="40% - Accent3 3 2 2 2 3 2 3" xfId="53525"/>
    <cellStyle name="40% - Accent3 3 2 2 2 3 3" xfId="17928"/>
    <cellStyle name="40% - Accent3 3 2 2 2 3 4" xfId="17929"/>
    <cellStyle name="40% - Accent3 3 2 2 2 4" xfId="17930"/>
    <cellStyle name="40% - Accent3 3 2 2 2 4 2" xfId="17931"/>
    <cellStyle name="40% - Accent3 3 2 2 2 4 2 2" xfId="17932"/>
    <cellStyle name="40% - Accent3 3 2 2 2 4 2 3" xfId="53526"/>
    <cellStyle name="40% - Accent3 3 2 2 2 4 3" xfId="17933"/>
    <cellStyle name="40% - Accent3 3 2 2 2 4 4" xfId="17934"/>
    <cellStyle name="40% - Accent3 3 2 2 2 5" xfId="17935"/>
    <cellStyle name="40% - Accent3 3 2 2 2 5 2" xfId="17936"/>
    <cellStyle name="40% - Accent3 3 2 2 2 5 3" xfId="53527"/>
    <cellStyle name="40% - Accent3 3 2 2 2 6" xfId="17937"/>
    <cellStyle name="40% - Accent3 3 2 2 2 7" xfId="17938"/>
    <cellStyle name="40% - Accent3 3 2 2 3" xfId="17939"/>
    <cellStyle name="40% - Accent3 3 2 2 3 2" xfId="17940"/>
    <cellStyle name="40% - Accent3 3 2 2 3 2 2" xfId="17941"/>
    <cellStyle name="40% - Accent3 3 2 2 3 2 2 2" xfId="17942"/>
    <cellStyle name="40% - Accent3 3 2 2 3 2 2 3" xfId="53528"/>
    <cellStyle name="40% - Accent3 3 2 2 3 2 3" xfId="17943"/>
    <cellStyle name="40% - Accent3 3 2 2 3 2 4" xfId="17944"/>
    <cellStyle name="40% - Accent3 3 2 2 3 3" xfId="17945"/>
    <cellStyle name="40% - Accent3 3 2 2 3 3 2" xfId="17946"/>
    <cellStyle name="40% - Accent3 3 2 2 3 3 2 2" xfId="17947"/>
    <cellStyle name="40% - Accent3 3 2 2 3 3 2 3" xfId="53529"/>
    <cellStyle name="40% - Accent3 3 2 2 3 3 3" xfId="17948"/>
    <cellStyle name="40% - Accent3 3 2 2 3 3 4" xfId="17949"/>
    <cellStyle name="40% - Accent3 3 2 2 3 4" xfId="17950"/>
    <cellStyle name="40% - Accent3 3 2 2 3 4 2" xfId="17951"/>
    <cellStyle name="40% - Accent3 3 2 2 3 4 3" xfId="53530"/>
    <cellStyle name="40% - Accent3 3 2 2 3 5" xfId="17952"/>
    <cellStyle name="40% - Accent3 3 2 2 3 6" xfId="17953"/>
    <cellStyle name="40% - Accent3 3 2 2 4" xfId="17954"/>
    <cellStyle name="40% - Accent3 3 2 2 4 2" xfId="17955"/>
    <cellStyle name="40% - Accent3 3 2 2 4 2 2" xfId="17956"/>
    <cellStyle name="40% - Accent3 3 2 2 4 2 3" xfId="53531"/>
    <cellStyle name="40% - Accent3 3 2 2 4 3" xfId="17957"/>
    <cellStyle name="40% - Accent3 3 2 2 4 4" xfId="17958"/>
    <cellStyle name="40% - Accent3 3 2 2 5" xfId="17959"/>
    <cellStyle name="40% - Accent3 3 2 2 5 2" xfId="17960"/>
    <cellStyle name="40% - Accent3 3 2 2 5 2 2" xfId="17961"/>
    <cellStyle name="40% - Accent3 3 2 2 5 2 3" xfId="53532"/>
    <cellStyle name="40% - Accent3 3 2 2 5 3" xfId="17962"/>
    <cellStyle name="40% - Accent3 3 2 2 5 4" xfId="17963"/>
    <cellStyle name="40% - Accent3 3 2 2 6" xfId="17964"/>
    <cellStyle name="40% - Accent3 3 2 2 6 2" xfId="17965"/>
    <cellStyle name="40% - Accent3 3 2 2 6 3" xfId="53533"/>
    <cellStyle name="40% - Accent3 3 2 2 7" xfId="17966"/>
    <cellStyle name="40% - Accent3 3 2 2 8" xfId="17967"/>
    <cellStyle name="40% - Accent3 3 2 2 9" xfId="60723"/>
    <cellStyle name="40% - Accent3 3 2 3" xfId="17968"/>
    <cellStyle name="40% - Accent3 3 2 3 2" xfId="17969"/>
    <cellStyle name="40% - Accent3 3 2 3 2 2" xfId="17970"/>
    <cellStyle name="40% - Accent3 3 2 3 2 2 2" xfId="17971"/>
    <cellStyle name="40% - Accent3 3 2 3 2 2 2 2" xfId="17972"/>
    <cellStyle name="40% - Accent3 3 2 3 2 2 2 3" xfId="53534"/>
    <cellStyle name="40% - Accent3 3 2 3 2 2 3" xfId="17973"/>
    <cellStyle name="40% - Accent3 3 2 3 2 2 4" xfId="17974"/>
    <cellStyle name="40% - Accent3 3 2 3 2 3" xfId="17975"/>
    <cellStyle name="40% - Accent3 3 2 3 2 3 2" xfId="17976"/>
    <cellStyle name="40% - Accent3 3 2 3 2 3 2 2" xfId="17977"/>
    <cellStyle name="40% - Accent3 3 2 3 2 3 2 3" xfId="53535"/>
    <cellStyle name="40% - Accent3 3 2 3 2 3 3" xfId="17978"/>
    <cellStyle name="40% - Accent3 3 2 3 2 3 4" xfId="17979"/>
    <cellStyle name="40% - Accent3 3 2 3 2 4" xfId="17980"/>
    <cellStyle name="40% - Accent3 3 2 3 2 4 2" xfId="17981"/>
    <cellStyle name="40% - Accent3 3 2 3 2 4 3" xfId="53536"/>
    <cellStyle name="40% - Accent3 3 2 3 2 5" xfId="17982"/>
    <cellStyle name="40% - Accent3 3 2 3 2 6" xfId="17983"/>
    <cellStyle name="40% - Accent3 3 2 3 3" xfId="17984"/>
    <cellStyle name="40% - Accent3 3 2 3 3 2" xfId="17985"/>
    <cellStyle name="40% - Accent3 3 2 3 3 2 2" xfId="17986"/>
    <cellStyle name="40% - Accent3 3 2 3 3 2 3" xfId="53537"/>
    <cellStyle name="40% - Accent3 3 2 3 3 3" xfId="17987"/>
    <cellStyle name="40% - Accent3 3 2 3 3 4" xfId="17988"/>
    <cellStyle name="40% - Accent3 3 2 3 4" xfId="17989"/>
    <cellStyle name="40% - Accent3 3 2 3 4 2" xfId="17990"/>
    <cellStyle name="40% - Accent3 3 2 3 4 2 2" xfId="17991"/>
    <cellStyle name="40% - Accent3 3 2 3 4 2 3" xfId="53538"/>
    <cellStyle name="40% - Accent3 3 2 3 4 3" xfId="17992"/>
    <cellStyle name="40% - Accent3 3 2 3 4 4" xfId="17993"/>
    <cellStyle name="40% - Accent3 3 2 3 5" xfId="17994"/>
    <cellStyle name="40% - Accent3 3 2 3 5 2" xfId="17995"/>
    <cellStyle name="40% - Accent3 3 2 3 5 3" xfId="53539"/>
    <cellStyle name="40% - Accent3 3 2 3 6" xfId="17996"/>
    <cellStyle name="40% - Accent3 3 2 3 7" xfId="17997"/>
    <cellStyle name="40% - Accent3 3 2 4" xfId="17998"/>
    <cellStyle name="40% - Accent3 3 2 4 2" xfId="17999"/>
    <cellStyle name="40% - Accent3 3 2 4 2 2" xfId="18000"/>
    <cellStyle name="40% - Accent3 3 2 4 2 2 2" xfId="18001"/>
    <cellStyle name="40% - Accent3 3 2 4 2 2 3" xfId="53540"/>
    <cellStyle name="40% - Accent3 3 2 4 2 3" xfId="18002"/>
    <cellStyle name="40% - Accent3 3 2 4 2 4" xfId="18003"/>
    <cellStyle name="40% - Accent3 3 2 4 3" xfId="18004"/>
    <cellStyle name="40% - Accent3 3 2 4 3 2" xfId="18005"/>
    <cellStyle name="40% - Accent3 3 2 4 3 2 2" xfId="18006"/>
    <cellStyle name="40% - Accent3 3 2 4 3 2 3" xfId="53541"/>
    <cellStyle name="40% - Accent3 3 2 4 3 3" xfId="18007"/>
    <cellStyle name="40% - Accent3 3 2 4 3 4" xfId="18008"/>
    <cellStyle name="40% - Accent3 3 2 4 4" xfId="18009"/>
    <cellStyle name="40% - Accent3 3 2 4 4 2" xfId="18010"/>
    <cellStyle name="40% - Accent3 3 2 4 4 3" xfId="53542"/>
    <cellStyle name="40% - Accent3 3 2 4 5" xfId="18011"/>
    <cellStyle name="40% - Accent3 3 2 4 6" xfId="18012"/>
    <cellStyle name="40% - Accent3 3 2 5" xfId="18013"/>
    <cellStyle name="40% - Accent3 3 2 5 2" xfId="18014"/>
    <cellStyle name="40% - Accent3 3 2 5 2 2" xfId="18015"/>
    <cellStyle name="40% - Accent3 3 2 5 2 2 2" xfId="18016"/>
    <cellStyle name="40% - Accent3 3 2 5 2 2 3" xfId="53543"/>
    <cellStyle name="40% - Accent3 3 2 5 2 3" xfId="18017"/>
    <cellStyle name="40% - Accent3 3 2 5 2 4" xfId="18018"/>
    <cellStyle name="40% - Accent3 3 2 5 3" xfId="18019"/>
    <cellStyle name="40% - Accent3 3 2 5 3 2" xfId="18020"/>
    <cellStyle name="40% - Accent3 3 2 5 3 3" xfId="53544"/>
    <cellStyle name="40% - Accent3 3 2 5 4" xfId="18021"/>
    <cellStyle name="40% - Accent3 3 2 5 5" xfId="18022"/>
    <cellStyle name="40% - Accent3 3 2 6" xfId="18023"/>
    <cellStyle name="40% - Accent3 3 2 6 2" xfId="18024"/>
    <cellStyle name="40% - Accent3 3 2 6 2 2" xfId="18025"/>
    <cellStyle name="40% - Accent3 3 2 6 2 3" xfId="53545"/>
    <cellStyle name="40% - Accent3 3 2 6 3" xfId="18026"/>
    <cellStyle name="40% - Accent3 3 2 6 4" xfId="18027"/>
    <cellStyle name="40% - Accent3 3 2 7" xfId="18028"/>
    <cellStyle name="40% - Accent3 3 2 7 2" xfId="18029"/>
    <cellStyle name="40% - Accent3 3 2 7 2 2" xfId="18030"/>
    <cellStyle name="40% - Accent3 3 2 7 2 3" xfId="53546"/>
    <cellStyle name="40% - Accent3 3 2 7 3" xfId="18031"/>
    <cellStyle name="40% - Accent3 3 2 7 4" xfId="18032"/>
    <cellStyle name="40% - Accent3 3 2 8" xfId="18033"/>
    <cellStyle name="40% - Accent3 3 2 8 2" xfId="18034"/>
    <cellStyle name="40% - Accent3 3 2 8 3" xfId="53547"/>
    <cellStyle name="40% - Accent3 3 2 9" xfId="18035"/>
    <cellStyle name="40% - Accent3 3 3" xfId="18036"/>
    <cellStyle name="40% - Accent3 3 3 10" xfId="60540"/>
    <cellStyle name="40% - Accent3 3 3 2" xfId="18037"/>
    <cellStyle name="40% - Accent3 3 3 2 2" xfId="18038"/>
    <cellStyle name="40% - Accent3 3 3 2 2 2" xfId="18039"/>
    <cellStyle name="40% - Accent3 3 3 2 2 2 2" xfId="18040"/>
    <cellStyle name="40% - Accent3 3 3 2 2 2 2 2" xfId="18041"/>
    <cellStyle name="40% - Accent3 3 3 2 2 2 2 3" xfId="53548"/>
    <cellStyle name="40% - Accent3 3 3 2 2 2 3" xfId="18042"/>
    <cellStyle name="40% - Accent3 3 3 2 2 2 4" xfId="18043"/>
    <cellStyle name="40% - Accent3 3 3 2 2 3" xfId="18044"/>
    <cellStyle name="40% - Accent3 3 3 2 2 3 2" xfId="18045"/>
    <cellStyle name="40% - Accent3 3 3 2 2 3 2 2" xfId="18046"/>
    <cellStyle name="40% - Accent3 3 3 2 2 3 2 3" xfId="53549"/>
    <cellStyle name="40% - Accent3 3 3 2 2 3 3" xfId="18047"/>
    <cellStyle name="40% - Accent3 3 3 2 2 3 4" xfId="18048"/>
    <cellStyle name="40% - Accent3 3 3 2 2 4" xfId="18049"/>
    <cellStyle name="40% - Accent3 3 3 2 2 4 2" xfId="18050"/>
    <cellStyle name="40% - Accent3 3 3 2 2 4 3" xfId="53550"/>
    <cellStyle name="40% - Accent3 3 3 2 2 5" xfId="18051"/>
    <cellStyle name="40% - Accent3 3 3 2 2 6" xfId="18052"/>
    <cellStyle name="40% - Accent3 3 3 2 3" xfId="18053"/>
    <cellStyle name="40% - Accent3 3 3 2 3 2" xfId="18054"/>
    <cellStyle name="40% - Accent3 3 3 2 3 2 2" xfId="18055"/>
    <cellStyle name="40% - Accent3 3 3 2 3 2 3" xfId="53551"/>
    <cellStyle name="40% - Accent3 3 3 2 3 3" xfId="18056"/>
    <cellStyle name="40% - Accent3 3 3 2 3 4" xfId="18057"/>
    <cellStyle name="40% - Accent3 3 3 2 4" xfId="18058"/>
    <cellStyle name="40% - Accent3 3 3 2 4 2" xfId="18059"/>
    <cellStyle name="40% - Accent3 3 3 2 4 2 2" xfId="18060"/>
    <cellStyle name="40% - Accent3 3 3 2 4 2 3" xfId="53552"/>
    <cellStyle name="40% - Accent3 3 3 2 4 3" xfId="18061"/>
    <cellStyle name="40% - Accent3 3 3 2 4 4" xfId="18062"/>
    <cellStyle name="40% - Accent3 3 3 2 5" xfId="18063"/>
    <cellStyle name="40% - Accent3 3 3 2 5 2" xfId="18064"/>
    <cellStyle name="40% - Accent3 3 3 2 5 3" xfId="53553"/>
    <cellStyle name="40% - Accent3 3 3 2 6" xfId="18065"/>
    <cellStyle name="40% - Accent3 3 3 2 7" xfId="18066"/>
    <cellStyle name="40% - Accent3 3 3 3" xfId="18067"/>
    <cellStyle name="40% - Accent3 3 3 3 2" xfId="18068"/>
    <cellStyle name="40% - Accent3 3 3 3 2 2" xfId="18069"/>
    <cellStyle name="40% - Accent3 3 3 3 2 2 2" xfId="18070"/>
    <cellStyle name="40% - Accent3 3 3 3 2 2 3" xfId="53554"/>
    <cellStyle name="40% - Accent3 3 3 3 2 3" xfId="18071"/>
    <cellStyle name="40% - Accent3 3 3 3 2 4" xfId="18072"/>
    <cellStyle name="40% - Accent3 3 3 3 3" xfId="18073"/>
    <cellStyle name="40% - Accent3 3 3 3 3 2" xfId="18074"/>
    <cellStyle name="40% - Accent3 3 3 3 3 2 2" xfId="18075"/>
    <cellStyle name="40% - Accent3 3 3 3 3 2 3" xfId="53555"/>
    <cellStyle name="40% - Accent3 3 3 3 3 3" xfId="18076"/>
    <cellStyle name="40% - Accent3 3 3 3 3 4" xfId="18077"/>
    <cellStyle name="40% - Accent3 3 3 3 4" xfId="18078"/>
    <cellStyle name="40% - Accent3 3 3 3 4 2" xfId="18079"/>
    <cellStyle name="40% - Accent3 3 3 3 4 3" xfId="53556"/>
    <cellStyle name="40% - Accent3 3 3 3 5" xfId="18080"/>
    <cellStyle name="40% - Accent3 3 3 3 6" xfId="18081"/>
    <cellStyle name="40% - Accent3 3 3 4" xfId="18082"/>
    <cellStyle name="40% - Accent3 3 3 4 2" xfId="18083"/>
    <cellStyle name="40% - Accent3 3 3 4 2 2" xfId="18084"/>
    <cellStyle name="40% - Accent3 3 3 4 2 2 2" xfId="18085"/>
    <cellStyle name="40% - Accent3 3 3 4 2 2 3" xfId="53557"/>
    <cellStyle name="40% - Accent3 3 3 4 2 3" xfId="18086"/>
    <cellStyle name="40% - Accent3 3 3 4 2 4" xfId="18087"/>
    <cellStyle name="40% - Accent3 3 3 4 3" xfId="18088"/>
    <cellStyle name="40% - Accent3 3 3 4 3 2" xfId="18089"/>
    <cellStyle name="40% - Accent3 3 3 4 3 3" xfId="53558"/>
    <cellStyle name="40% - Accent3 3 3 4 4" xfId="18090"/>
    <cellStyle name="40% - Accent3 3 3 4 5" xfId="18091"/>
    <cellStyle name="40% - Accent3 3 3 5" xfId="18092"/>
    <cellStyle name="40% - Accent3 3 3 5 2" xfId="18093"/>
    <cellStyle name="40% - Accent3 3 3 5 2 2" xfId="18094"/>
    <cellStyle name="40% - Accent3 3 3 5 2 3" xfId="53559"/>
    <cellStyle name="40% - Accent3 3 3 5 3" xfId="18095"/>
    <cellStyle name="40% - Accent3 3 3 5 4" xfId="18096"/>
    <cellStyle name="40% - Accent3 3 3 6" xfId="18097"/>
    <cellStyle name="40% - Accent3 3 3 6 2" xfId="18098"/>
    <cellStyle name="40% - Accent3 3 3 6 2 2" xfId="18099"/>
    <cellStyle name="40% - Accent3 3 3 6 2 3" xfId="53560"/>
    <cellStyle name="40% - Accent3 3 3 6 3" xfId="18100"/>
    <cellStyle name="40% - Accent3 3 3 6 4" xfId="18101"/>
    <cellStyle name="40% - Accent3 3 3 7" xfId="18102"/>
    <cellStyle name="40% - Accent3 3 3 7 2" xfId="18103"/>
    <cellStyle name="40% - Accent3 3 3 7 3" xfId="53561"/>
    <cellStyle name="40% - Accent3 3 3 8" xfId="18104"/>
    <cellStyle name="40% - Accent3 3 3 9" xfId="18105"/>
    <cellStyle name="40% - Accent3 3 4" xfId="18106"/>
    <cellStyle name="40% - Accent3 3 4 2" xfId="18107"/>
    <cellStyle name="40% - Accent3 3 4 2 2" xfId="18108"/>
    <cellStyle name="40% - Accent3 3 4 2 2 2" xfId="18109"/>
    <cellStyle name="40% - Accent3 3 4 2 2 2 2" xfId="18110"/>
    <cellStyle name="40% - Accent3 3 4 2 2 2 3" xfId="53562"/>
    <cellStyle name="40% - Accent3 3 4 2 2 3" xfId="18111"/>
    <cellStyle name="40% - Accent3 3 4 2 2 4" xfId="18112"/>
    <cellStyle name="40% - Accent3 3 4 2 3" xfId="18113"/>
    <cellStyle name="40% - Accent3 3 4 2 3 2" xfId="18114"/>
    <cellStyle name="40% - Accent3 3 4 2 3 2 2" xfId="18115"/>
    <cellStyle name="40% - Accent3 3 4 2 3 2 3" xfId="53563"/>
    <cellStyle name="40% - Accent3 3 4 2 3 3" xfId="18116"/>
    <cellStyle name="40% - Accent3 3 4 2 3 4" xfId="18117"/>
    <cellStyle name="40% - Accent3 3 4 2 4" xfId="18118"/>
    <cellStyle name="40% - Accent3 3 4 2 4 2" xfId="18119"/>
    <cellStyle name="40% - Accent3 3 4 2 4 3" xfId="53564"/>
    <cellStyle name="40% - Accent3 3 4 2 5" xfId="18120"/>
    <cellStyle name="40% - Accent3 3 4 2 6" xfId="18121"/>
    <cellStyle name="40% - Accent3 3 4 3" xfId="18122"/>
    <cellStyle name="40% - Accent3 3 4 3 2" xfId="18123"/>
    <cellStyle name="40% - Accent3 3 4 3 2 2" xfId="18124"/>
    <cellStyle name="40% - Accent3 3 4 3 2 3" xfId="53565"/>
    <cellStyle name="40% - Accent3 3 4 3 3" xfId="18125"/>
    <cellStyle name="40% - Accent3 3 4 3 4" xfId="18126"/>
    <cellStyle name="40% - Accent3 3 4 4" xfId="18127"/>
    <cellStyle name="40% - Accent3 3 4 4 2" xfId="18128"/>
    <cellStyle name="40% - Accent3 3 4 4 2 2" xfId="18129"/>
    <cellStyle name="40% - Accent3 3 4 4 2 3" xfId="53566"/>
    <cellStyle name="40% - Accent3 3 4 4 3" xfId="18130"/>
    <cellStyle name="40% - Accent3 3 4 4 4" xfId="18131"/>
    <cellStyle name="40% - Accent3 3 4 5" xfId="18132"/>
    <cellStyle name="40% - Accent3 3 4 5 2" xfId="18133"/>
    <cellStyle name="40% - Accent3 3 4 5 3" xfId="53567"/>
    <cellStyle name="40% - Accent3 3 4 6" xfId="18134"/>
    <cellStyle name="40% - Accent3 3 4 7" xfId="18135"/>
    <cellStyle name="40% - Accent3 3 5" xfId="18136"/>
    <cellStyle name="40% - Accent3 3 5 2" xfId="18137"/>
    <cellStyle name="40% - Accent3 3 5 2 2" xfId="18138"/>
    <cellStyle name="40% - Accent3 3 5 2 2 2" xfId="18139"/>
    <cellStyle name="40% - Accent3 3 5 2 2 3" xfId="53568"/>
    <cellStyle name="40% - Accent3 3 5 2 3" xfId="18140"/>
    <cellStyle name="40% - Accent3 3 5 2 4" xfId="18141"/>
    <cellStyle name="40% - Accent3 3 5 3" xfId="18142"/>
    <cellStyle name="40% - Accent3 3 5 3 2" xfId="18143"/>
    <cellStyle name="40% - Accent3 3 5 3 2 2" xfId="18144"/>
    <cellStyle name="40% - Accent3 3 5 3 2 3" xfId="53569"/>
    <cellStyle name="40% - Accent3 3 5 3 3" xfId="18145"/>
    <cellStyle name="40% - Accent3 3 5 3 4" xfId="18146"/>
    <cellStyle name="40% - Accent3 3 5 4" xfId="18147"/>
    <cellStyle name="40% - Accent3 3 5 4 2" xfId="18148"/>
    <cellStyle name="40% - Accent3 3 5 4 3" xfId="53570"/>
    <cellStyle name="40% - Accent3 3 5 5" xfId="18149"/>
    <cellStyle name="40% - Accent3 3 5 6" xfId="18150"/>
    <cellStyle name="40% - Accent3 3 6" xfId="18151"/>
    <cellStyle name="40% - Accent3 3 6 2" xfId="18152"/>
    <cellStyle name="40% - Accent3 3 6 2 2" xfId="18153"/>
    <cellStyle name="40% - Accent3 3 6 2 2 2" xfId="18154"/>
    <cellStyle name="40% - Accent3 3 6 2 2 3" xfId="53571"/>
    <cellStyle name="40% - Accent3 3 6 2 3" xfId="18155"/>
    <cellStyle name="40% - Accent3 3 6 2 4" xfId="18156"/>
    <cellStyle name="40% - Accent3 3 6 3" xfId="18157"/>
    <cellStyle name="40% - Accent3 3 6 3 2" xfId="18158"/>
    <cellStyle name="40% - Accent3 3 6 3 3" xfId="53572"/>
    <cellStyle name="40% - Accent3 3 6 4" xfId="18159"/>
    <cellStyle name="40% - Accent3 3 6 5" xfId="18160"/>
    <cellStyle name="40% - Accent3 3 7" xfId="18161"/>
    <cellStyle name="40% - Accent3 3 7 2" xfId="18162"/>
    <cellStyle name="40% - Accent3 3 7 2 2" xfId="18163"/>
    <cellStyle name="40% - Accent3 3 7 2 3" xfId="53573"/>
    <cellStyle name="40% - Accent3 3 7 3" xfId="18164"/>
    <cellStyle name="40% - Accent3 3 7 4" xfId="18165"/>
    <cellStyle name="40% - Accent3 3 8" xfId="18166"/>
    <cellStyle name="40% - Accent3 3 8 2" xfId="18167"/>
    <cellStyle name="40% - Accent3 3 8 2 2" xfId="18168"/>
    <cellStyle name="40% - Accent3 3 8 2 3" xfId="53574"/>
    <cellStyle name="40% - Accent3 3 8 3" xfId="18169"/>
    <cellStyle name="40% - Accent3 3 8 4" xfId="18170"/>
    <cellStyle name="40% - Accent3 3 9" xfId="18171"/>
    <cellStyle name="40% - Accent3 3 9 2" xfId="18172"/>
    <cellStyle name="40% - Accent3 3 9 3" xfId="53575"/>
    <cellStyle name="40% - Accent3 4" xfId="18173"/>
    <cellStyle name="40% - Accent3 4 10" xfId="18174"/>
    <cellStyle name="40% - Accent3 4 11" xfId="18175"/>
    <cellStyle name="40% - Accent3 4 12" xfId="60186"/>
    <cellStyle name="40% - Accent3 4 2" xfId="18176"/>
    <cellStyle name="40% - Accent3 4 2 10" xfId="18177"/>
    <cellStyle name="40% - Accent3 4 2 11" xfId="60369"/>
    <cellStyle name="40% - Accent3 4 2 2" xfId="18178"/>
    <cellStyle name="40% - Accent3 4 2 2 2" xfId="18179"/>
    <cellStyle name="40% - Accent3 4 2 2 2 2" xfId="18180"/>
    <cellStyle name="40% - Accent3 4 2 2 2 2 2" xfId="18181"/>
    <cellStyle name="40% - Accent3 4 2 2 2 2 2 2" xfId="18182"/>
    <cellStyle name="40% - Accent3 4 2 2 2 2 2 2 2" xfId="18183"/>
    <cellStyle name="40% - Accent3 4 2 2 2 2 2 2 3" xfId="53576"/>
    <cellStyle name="40% - Accent3 4 2 2 2 2 2 3" xfId="18184"/>
    <cellStyle name="40% - Accent3 4 2 2 2 2 2 4" xfId="18185"/>
    <cellStyle name="40% - Accent3 4 2 2 2 2 3" xfId="18186"/>
    <cellStyle name="40% - Accent3 4 2 2 2 2 3 2" xfId="18187"/>
    <cellStyle name="40% - Accent3 4 2 2 2 2 3 2 2" xfId="18188"/>
    <cellStyle name="40% - Accent3 4 2 2 2 2 3 2 3" xfId="53577"/>
    <cellStyle name="40% - Accent3 4 2 2 2 2 3 3" xfId="18189"/>
    <cellStyle name="40% - Accent3 4 2 2 2 2 3 4" xfId="18190"/>
    <cellStyle name="40% - Accent3 4 2 2 2 2 4" xfId="18191"/>
    <cellStyle name="40% - Accent3 4 2 2 2 2 4 2" xfId="18192"/>
    <cellStyle name="40% - Accent3 4 2 2 2 2 4 3" xfId="53578"/>
    <cellStyle name="40% - Accent3 4 2 2 2 2 5" xfId="18193"/>
    <cellStyle name="40% - Accent3 4 2 2 2 2 6" xfId="18194"/>
    <cellStyle name="40% - Accent3 4 2 2 2 3" xfId="18195"/>
    <cellStyle name="40% - Accent3 4 2 2 2 3 2" xfId="18196"/>
    <cellStyle name="40% - Accent3 4 2 2 2 3 2 2" xfId="18197"/>
    <cellStyle name="40% - Accent3 4 2 2 2 3 2 3" xfId="53579"/>
    <cellStyle name="40% - Accent3 4 2 2 2 3 3" xfId="18198"/>
    <cellStyle name="40% - Accent3 4 2 2 2 3 4" xfId="18199"/>
    <cellStyle name="40% - Accent3 4 2 2 2 4" xfId="18200"/>
    <cellStyle name="40% - Accent3 4 2 2 2 4 2" xfId="18201"/>
    <cellStyle name="40% - Accent3 4 2 2 2 4 2 2" xfId="18202"/>
    <cellStyle name="40% - Accent3 4 2 2 2 4 2 3" xfId="53580"/>
    <cellStyle name="40% - Accent3 4 2 2 2 4 3" xfId="18203"/>
    <cellStyle name="40% - Accent3 4 2 2 2 4 4" xfId="18204"/>
    <cellStyle name="40% - Accent3 4 2 2 2 5" xfId="18205"/>
    <cellStyle name="40% - Accent3 4 2 2 2 5 2" xfId="18206"/>
    <cellStyle name="40% - Accent3 4 2 2 2 5 3" xfId="53581"/>
    <cellStyle name="40% - Accent3 4 2 2 2 6" xfId="18207"/>
    <cellStyle name="40% - Accent3 4 2 2 2 7" xfId="18208"/>
    <cellStyle name="40% - Accent3 4 2 2 3" xfId="18209"/>
    <cellStyle name="40% - Accent3 4 2 2 3 2" xfId="18210"/>
    <cellStyle name="40% - Accent3 4 2 2 3 2 2" xfId="18211"/>
    <cellStyle name="40% - Accent3 4 2 2 3 2 2 2" xfId="18212"/>
    <cellStyle name="40% - Accent3 4 2 2 3 2 2 3" xfId="53582"/>
    <cellStyle name="40% - Accent3 4 2 2 3 2 3" xfId="18213"/>
    <cellStyle name="40% - Accent3 4 2 2 3 2 4" xfId="18214"/>
    <cellStyle name="40% - Accent3 4 2 2 3 3" xfId="18215"/>
    <cellStyle name="40% - Accent3 4 2 2 3 3 2" xfId="18216"/>
    <cellStyle name="40% - Accent3 4 2 2 3 3 2 2" xfId="18217"/>
    <cellStyle name="40% - Accent3 4 2 2 3 3 2 3" xfId="53583"/>
    <cellStyle name="40% - Accent3 4 2 2 3 3 3" xfId="18218"/>
    <cellStyle name="40% - Accent3 4 2 2 3 3 4" xfId="18219"/>
    <cellStyle name="40% - Accent3 4 2 2 3 4" xfId="18220"/>
    <cellStyle name="40% - Accent3 4 2 2 3 4 2" xfId="18221"/>
    <cellStyle name="40% - Accent3 4 2 2 3 4 3" xfId="53584"/>
    <cellStyle name="40% - Accent3 4 2 2 3 5" xfId="18222"/>
    <cellStyle name="40% - Accent3 4 2 2 3 6" xfId="18223"/>
    <cellStyle name="40% - Accent3 4 2 2 4" xfId="18224"/>
    <cellStyle name="40% - Accent3 4 2 2 4 2" xfId="18225"/>
    <cellStyle name="40% - Accent3 4 2 2 4 2 2" xfId="18226"/>
    <cellStyle name="40% - Accent3 4 2 2 4 2 3" xfId="53585"/>
    <cellStyle name="40% - Accent3 4 2 2 4 3" xfId="18227"/>
    <cellStyle name="40% - Accent3 4 2 2 4 4" xfId="18228"/>
    <cellStyle name="40% - Accent3 4 2 2 5" xfId="18229"/>
    <cellStyle name="40% - Accent3 4 2 2 5 2" xfId="18230"/>
    <cellStyle name="40% - Accent3 4 2 2 5 2 2" xfId="18231"/>
    <cellStyle name="40% - Accent3 4 2 2 5 2 3" xfId="53586"/>
    <cellStyle name="40% - Accent3 4 2 2 5 3" xfId="18232"/>
    <cellStyle name="40% - Accent3 4 2 2 5 4" xfId="18233"/>
    <cellStyle name="40% - Accent3 4 2 2 6" xfId="18234"/>
    <cellStyle name="40% - Accent3 4 2 2 6 2" xfId="18235"/>
    <cellStyle name="40% - Accent3 4 2 2 6 3" xfId="53587"/>
    <cellStyle name="40% - Accent3 4 2 2 7" xfId="18236"/>
    <cellStyle name="40% - Accent3 4 2 2 8" xfId="18237"/>
    <cellStyle name="40% - Accent3 4 2 2 9" xfId="60737"/>
    <cellStyle name="40% - Accent3 4 2 3" xfId="18238"/>
    <cellStyle name="40% - Accent3 4 2 3 2" xfId="18239"/>
    <cellStyle name="40% - Accent3 4 2 3 2 2" xfId="18240"/>
    <cellStyle name="40% - Accent3 4 2 3 2 2 2" xfId="18241"/>
    <cellStyle name="40% - Accent3 4 2 3 2 2 2 2" xfId="18242"/>
    <cellStyle name="40% - Accent3 4 2 3 2 2 2 3" xfId="53588"/>
    <cellStyle name="40% - Accent3 4 2 3 2 2 3" xfId="18243"/>
    <cellStyle name="40% - Accent3 4 2 3 2 2 4" xfId="18244"/>
    <cellStyle name="40% - Accent3 4 2 3 2 3" xfId="18245"/>
    <cellStyle name="40% - Accent3 4 2 3 2 3 2" xfId="18246"/>
    <cellStyle name="40% - Accent3 4 2 3 2 3 2 2" xfId="18247"/>
    <cellStyle name="40% - Accent3 4 2 3 2 3 2 3" xfId="53589"/>
    <cellStyle name="40% - Accent3 4 2 3 2 3 3" xfId="18248"/>
    <cellStyle name="40% - Accent3 4 2 3 2 3 4" xfId="18249"/>
    <cellStyle name="40% - Accent3 4 2 3 2 4" xfId="18250"/>
    <cellStyle name="40% - Accent3 4 2 3 2 4 2" xfId="18251"/>
    <cellStyle name="40% - Accent3 4 2 3 2 4 3" xfId="53590"/>
    <cellStyle name="40% - Accent3 4 2 3 2 5" xfId="18252"/>
    <cellStyle name="40% - Accent3 4 2 3 2 6" xfId="18253"/>
    <cellStyle name="40% - Accent3 4 2 3 3" xfId="18254"/>
    <cellStyle name="40% - Accent3 4 2 3 3 2" xfId="18255"/>
    <cellStyle name="40% - Accent3 4 2 3 3 2 2" xfId="18256"/>
    <cellStyle name="40% - Accent3 4 2 3 3 2 3" xfId="53591"/>
    <cellStyle name="40% - Accent3 4 2 3 3 3" xfId="18257"/>
    <cellStyle name="40% - Accent3 4 2 3 3 4" xfId="18258"/>
    <cellStyle name="40% - Accent3 4 2 3 4" xfId="18259"/>
    <cellStyle name="40% - Accent3 4 2 3 4 2" xfId="18260"/>
    <cellStyle name="40% - Accent3 4 2 3 4 2 2" xfId="18261"/>
    <cellStyle name="40% - Accent3 4 2 3 4 2 3" xfId="53592"/>
    <cellStyle name="40% - Accent3 4 2 3 4 3" xfId="18262"/>
    <cellStyle name="40% - Accent3 4 2 3 4 4" xfId="18263"/>
    <cellStyle name="40% - Accent3 4 2 3 5" xfId="18264"/>
    <cellStyle name="40% - Accent3 4 2 3 5 2" xfId="18265"/>
    <cellStyle name="40% - Accent3 4 2 3 5 3" xfId="53593"/>
    <cellStyle name="40% - Accent3 4 2 3 6" xfId="18266"/>
    <cellStyle name="40% - Accent3 4 2 3 7" xfId="18267"/>
    <cellStyle name="40% - Accent3 4 2 4" xfId="18268"/>
    <cellStyle name="40% - Accent3 4 2 4 2" xfId="18269"/>
    <cellStyle name="40% - Accent3 4 2 4 2 2" xfId="18270"/>
    <cellStyle name="40% - Accent3 4 2 4 2 2 2" xfId="18271"/>
    <cellStyle name="40% - Accent3 4 2 4 2 2 3" xfId="53594"/>
    <cellStyle name="40% - Accent3 4 2 4 2 3" xfId="18272"/>
    <cellStyle name="40% - Accent3 4 2 4 2 4" xfId="18273"/>
    <cellStyle name="40% - Accent3 4 2 4 3" xfId="18274"/>
    <cellStyle name="40% - Accent3 4 2 4 3 2" xfId="18275"/>
    <cellStyle name="40% - Accent3 4 2 4 3 2 2" xfId="18276"/>
    <cellStyle name="40% - Accent3 4 2 4 3 2 3" xfId="53595"/>
    <cellStyle name="40% - Accent3 4 2 4 3 3" xfId="18277"/>
    <cellStyle name="40% - Accent3 4 2 4 3 4" xfId="18278"/>
    <cellStyle name="40% - Accent3 4 2 4 4" xfId="18279"/>
    <cellStyle name="40% - Accent3 4 2 4 4 2" xfId="18280"/>
    <cellStyle name="40% - Accent3 4 2 4 4 3" xfId="53596"/>
    <cellStyle name="40% - Accent3 4 2 4 5" xfId="18281"/>
    <cellStyle name="40% - Accent3 4 2 4 6" xfId="18282"/>
    <cellStyle name="40% - Accent3 4 2 5" xfId="18283"/>
    <cellStyle name="40% - Accent3 4 2 5 2" xfId="18284"/>
    <cellStyle name="40% - Accent3 4 2 5 2 2" xfId="18285"/>
    <cellStyle name="40% - Accent3 4 2 5 2 2 2" xfId="18286"/>
    <cellStyle name="40% - Accent3 4 2 5 2 2 3" xfId="53597"/>
    <cellStyle name="40% - Accent3 4 2 5 2 3" xfId="18287"/>
    <cellStyle name="40% - Accent3 4 2 5 2 4" xfId="18288"/>
    <cellStyle name="40% - Accent3 4 2 5 3" xfId="18289"/>
    <cellStyle name="40% - Accent3 4 2 5 3 2" xfId="18290"/>
    <cellStyle name="40% - Accent3 4 2 5 3 3" xfId="53598"/>
    <cellStyle name="40% - Accent3 4 2 5 4" xfId="18291"/>
    <cellStyle name="40% - Accent3 4 2 5 5" xfId="18292"/>
    <cellStyle name="40% - Accent3 4 2 6" xfId="18293"/>
    <cellStyle name="40% - Accent3 4 2 6 2" xfId="18294"/>
    <cellStyle name="40% - Accent3 4 2 6 2 2" xfId="18295"/>
    <cellStyle name="40% - Accent3 4 2 6 2 3" xfId="53599"/>
    <cellStyle name="40% - Accent3 4 2 6 3" xfId="18296"/>
    <cellStyle name="40% - Accent3 4 2 6 4" xfId="18297"/>
    <cellStyle name="40% - Accent3 4 2 7" xfId="18298"/>
    <cellStyle name="40% - Accent3 4 2 7 2" xfId="18299"/>
    <cellStyle name="40% - Accent3 4 2 7 2 2" xfId="18300"/>
    <cellStyle name="40% - Accent3 4 2 7 2 3" xfId="53600"/>
    <cellStyle name="40% - Accent3 4 2 7 3" xfId="18301"/>
    <cellStyle name="40% - Accent3 4 2 7 4" xfId="18302"/>
    <cellStyle name="40% - Accent3 4 2 8" xfId="18303"/>
    <cellStyle name="40% - Accent3 4 2 8 2" xfId="18304"/>
    <cellStyle name="40% - Accent3 4 2 8 3" xfId="53601"/>
    <cellStyle name="40% - Accent3 4 2 9" xfId="18305"/>
    <cellStyle name="40% - Accent3 4 3" xfId="18306"/>
    <cellStyle name="40% - Accent3 4 3 2" xfId="18307"/>
    <cellStyle name="40% - Accent3 4 3 2 2" xfId="18308"/>
    <cellStyle name="40% - Accent3 4 3 2 2 2" xfId="18309"/>
    <cellStyle name="40% - Accent3 4 3 2 2 2 2" xfId="18310"/>
    <cellStyle name="40% - Accent3 4 3 2 2 2 2 2" xfId="18311"/>
    <cellStyle name="40% - Accent3 4 3 2 2 2 2 3" xfId="53602"/>
    <cellStyle name="40% - Accent3 4 3 2 2 2 3" xfId="18312"/>
    <cellStyle name="40% - Accent3 4 3 2 2 2 4" xfId="18313"/>
    <cellStyle name="40% - Accent3 4 3 2 2 3" xfId="18314"/>
    <cellStyle name="40% - Accent3 4 3 2 2 3 2" xfId="18315"/>
    <cellStyle name="40% - Accent3 4 3 2 2 3 2 2" xfId="18316"/>
    <cellStyle name="40% - Accent3 4 3 2 2 3 2 3" xfId="53603"/>
    <cellStyle name="40% - Accent3 4 3 2 2 3 3" xfId="18317"/>
    <cellStyle name="40% - Accent3 4 3 2 2 3 4" xfId="18318"/>
    <cellStyle name="40% - Accent3 4 3 2 2 4" xfId="18319"/>
    <cellStyle name="40% - Accent3 4 3 2 2 4 2" xfId="18320"/>
    <cellStyle name="40% - Accent3 4 3 2 2 4 3" xfId="53604"/>
    <cellStyle name="40% - Accent3 4 3 2 2 5" xfId="18321"/>
    <cellStyle name="40% - Accent3 4 3 2 2 6" xfId="18322"/>
    <cellStyle name="40% - Accent3 4 3 2 3" xfId="18323"/>
    <cellStyle name="40% - Accent3 4 3 2 3 2" xfId="18324"/>
    <cellStyle name="40% - Accent3 4 3 2 3 2 2" xfId="18325"/>
    <cellStyle name="40% - Accent3 4 3 2 3 2 3" xfId="53605"/>
    <cellStyle name="40% - Accent3 4 3 2 3 3" xfId="18326"/>
    <cellStyle name="40% - Accent3 4 3 2 3 4" xfId="18327"/>
    <cellStyle name="40% - Accent3 4 3 2 4" xfId="18328"/>
    <cellStyle name="40% - Accent3 4 3 2 4 2" xfId="18329"/>
    <cellStyle name="40% - Accent3 4 3 2 4 2 2" xfId="18330"/>
    <cellStyle name="40% - Accent3 4 3 2 4 2 3" xfId="53606"/>
    <cellStyle name="40% - Accent3 4 3 2 4 3" xfId="18331"/>
    <cellStyle name="40% - Accent3 4 3 2 4 4" xfId="18332"/>
    <cellStyle name="40% - Accent3 4 3 2 5" xfId="18333"/>
    <cellStyle name="40% - Accent3 4 3 2 5 2" xfId="18334"/>
    <cellStyle name="40% - Accent3 4 3 2 5 3" xfId="53607"/>
    <cellStyle name="40% - Accent3 4 3 2 6" xfId="18335"/>
    <cellStyle name="40% - Accent3 4 3 2 7" xfId="18336"/>
    <cellStyle name="40% - Accent3 4 3 3" xfId="18337"/>
    <cellStyle name="40% - Accent3 4 3 3 2" xfId="18338"/>
    <cellStyle name="40% - Accent3 4 3 3 2 2" xfId="18339"/>
    <cellStyle name="40% - Accent3 4 3 3 2 2 2" xfId="18340"/>
    <cellStyle name="40% - Accent3 4 3 3 2 2 3" xfId="53608"/>
    <cellStyle name="40% - Accent3 4 3 3 2 3" xfId="18341"/>
    <cellStyle name="40% - Accent3 4 3 3 2 4" xfId="18342"/>
    <cellStyle name="40% - Accent3 4 3 3 3" xfId="18343"/>
    <cellStyle name="40% - Accent3 4 3 3 3 2" xfId="18344"/>
    <cellStyle name="40% - Accent3 4 3 3 3 2 2" xfId="18345"/>
    <cellStyle name="40% - Accent3 4 3 3 3 2 3" xfId="53609"/>
    <cellStyle name="40% - Accent3 4 3 3 3 3" xfId="18346"/>
    <cellStyle name="40% - Accent3 4 3 3 3 4" xfId="18347"/>
    <cellStyle name="40% - Accent3 4 3 3 4" xfId="18348"/>
    <cellStyle name="40% - Accent3 4 3 3 4 2" xfId="18349"/>
    <cellStyle name="40% - Accent3 4 3 3 4 3" xfId="53610"/>
    <cellStyle name="40% - Accent3 4 3 3 5" xfId="18350"/>
    <cellStyle name="40% - Accent3 4 3 3 6" xfId="18351"/>
    <cellStyle name="40% - Accent3 4 3 4" xfId="18352"/>
    <cellStyle name="40% - Accent3 4 3 4 2" xfId="18353"/>
    <cellStyle name="40% - Accent3 4 3 4 2 2" xfId="18354"/>
    <cellStyle name="40% - Accent3 4 3 4 2 3" xfId="53611"/>
    <cellStyle name="40% - Accent3 4 3 4 3" xfId="18355"/>
    <cellStyle name="40% - Accent3 4 3 4 4" xfId="18356"/>
    <cellStyle name="40% - Accent3 4 3 5" xfId="18357"/>
    <cellStyle name="40% - Accent3 4 3 5 2" xfId="18358"/>
    <cellStyle name="40% - Accent3 4 3 5 2 2" xfId="18359"/>
    <cellStyle name="40% - Accent3 4 3 5 2 3" xfId="53612"/>
    <cellStyle name="40% - Accent3 4 3 5 3" xfId="18360"/>
    <cellStyle name="40% - Accent3 4 3 5 4" xfId="18361"/>
    <cellStyle name="40% - Accent3 4 3 6" xfId="18362"/>
    <cellStyle name="40% - Accent3 4 3 6 2" xfId="18363"/>
    <cellStyle name="40% - Accent3 4 3 6 3" xfId="53613"/>
    <cellStyle name="40% - Accent3 4 3 7" xfId="18364"/>
    <cellStyle name="40% - Accent3 4 3 8" xfId="18365"/>
    <cellStyle name="40% - Accent3 4 3 9" xfId="60554"/>
    <cellStyle name="40% - Accent3 4 4" xfId="18366"/>
    <cellStyle name="40% - Accent3 4 4 2" xfId="18367"/>
    <cellStyle name="40% - Accent3 4 4 2 2" xfId="18368"/>
    <cellStyle name="40% - Accent3 4 4 2 2 2" xfId="18369"/>
    <cellStyle name="40% - Accent3 4 4 2 2 2 2" xfId="18370"/>
    <cellStyle name="40% - Accent3 4 4 2 2 2 3" xfId="53614"/>
    <cellStyle name="40% - Accent3 4 4 2 2 3" xfId="18371"/>
    <cellStyle name="40% - Accent3 4 4 2 2 4" xfId="18372"/>
    <cellStyle name="40% - Accent3 4 4 2 3" xfId="18373"/>
    <cellStyle name="40% - Accent3 4 4 2 3 2" xfId="18374"/>
    <cellStyle name="40% - Accent3 4 4 2 3 2 2" xfId="18375"/>
    <cellStyle name="40% - Accent3 4 4 2 3 2 3" xfId="53615"/>
    <cellStyle name="40% - Accent3 4 4 2 3 3" xfId="18376"/>
    <cellStyle name="40% - Accent3 4 4 2 3 4" xfId="18377"/>
    <cellStyle name="40% - Accent3 4 4 2 4" xfId="18378"/>
    <cellStyle name="40% - Accent3 4 4 2 4 2" xfId="18379"/>
    <cellStyle name="40% - Accent3 4 4 2 4 3" xfId="53616"/>
    <cellStyle name="40% - Accent3 4 4 2 5" xfId="18380"/>
    <cellStyle name="40% - Accent3 4 4 2 6" xfId="18381"/>
    <cellStyle name="40% - Accent3 4 4 3" xfId="18382"/>
    <cellStyle name="40% - Accent3 4 4 3 2" xfId="18383"/>
    <cellStyle name="40% - Accent3 4 4 3 2 2" xfId="18384"/>
    <cellStyle name="40% - Accent3 4 4 3 2 3" xfId="53617"/>
    <cellStyle name="40% - Accent3 4 4 3 3" xfId="18385"/>
    <cellStyle name="40% - Accent3 4 4 3 4" xfId="18386"/>
    <cellStyle name="40% - Accent3 4 4 4" xfId="18387"/>
    <cellStyle name="40% - Accent3 4 4 4 2" xfId="18388"/>
    <cellStyle name="40% - Accent3 4 4 4 2 2" xfId="18389"/>
    <cellStyle name="40% - Accent3 4 4 4 2 3" xfId="53618"/>
    <cellStyle name="40% - Accent3 4 4 4 3" xfId="18390"/>
    <cellStyle name="40% - Accent3 4 4 4 4" xfId="18391"/>
    <cellStyle name="40% - Accent3 4 4 5" xfId="18392"/>
    <cellStyle name="40% - Accent3 4 4 5 2" xfId="18393"/>
    <cellStyle name="40% - Accent3 4 4 5 3" xfId="53619"/>
    <cellStyle name="40% - Accent3 4 4 6" xfId="18394"/>
    <cellStyle name="40% - Accent3 4 4 7" xfId="18395"/>
    <cellStyle name="40% - Accent3 4 5" xfId="18396"/>
    <cellStyle name="40% - Accent3 4 5 2" xfId="18397"/>
    <cellStyle name="40% - Accent3 4 5 2 2" xfId="18398"/>
    <cellStyle name="40% - Accent3 4 5 2 2 2" xfId="18399"/>
    <cellStyle name="40% - Accent3 4 5 2 2 3" xfId="53620"/>
    <cellStyle name="40% - Accent3 4 5 2 3" xfId="18400"/>
    <cellStyle name="40% - Accent3 4 5 2 4" xfId="18401"/>
    <cellStyle name="40% - Accent3 4 5 3" xfId="18402"/>
    <cellStyle name="40% - Accent3 4 5 3 2" xfId="18403"/>
    <cellStyle name="40% - Accent3 4 5 3 2 2" xfId="18404"/>
    <cellStyle name="40% - Accent3 4 5 3 2 3" xfId="53621"/>
    <cellStyle name="40% - Accent3 4 5 3 3" xfId="18405"/>
    <cellStyle name="40% - Accent3 4 5 3 4" xfId="18406"/>
    <cellStyle name="40% - Accent3 4 5 4" xfId="18407"/>
    <cellStyle name="40% - Accent3 4 5 4 2" xfId="18408"/>
    <cellStyle name="40% - Accent3 4 5 4 3" xfId="53622"/>
    <cellStyle name="40% - Accent3 4 5 5" xfId="18409"/>
    <cellStyle name="40% - Accent3 4 5 6" xfId="18410"/>
    <cellStyle name="40% - Accent3 4 6" xfId="18411"/>
    <cellStyle name="40% - Accent3 4 6 2" xfId="18412"/>
    <cellStyle name="40% - Accent3 4 6 2 2" xfId="18413"/>
    <cellStyle name="40% - Accent3 4 6 2 2 2" xfId="18414"/>
    <cellStyle name="40% - Accent3 4 6 2 2 3" xfId="53623"/>
    <cellStyle name="40% - Accent3 4 6 2 3" xfId="18415"/>
    <cellStyle name="40% - Accent3 4 6 2 4" xfId="18416"/>
    <cellStyle name="40% - Accent3 4 6 3" xfId="18417"/>
    <cellStyle name="40% - Accent3 4 6 3 2" xfId="18418"/>
    <cellStyle name="40% - Accent3 4 6 3 3" xfId="53624"/>
    <cellStyle name="40% - Accent3 4 6 4" xfId="18419"/>
    <cellStyle name="40% - Accent3 4 6 5" xfId="18420"/>
    <cellStyle name="40% - Accent3 4 7" xfId="18421"/>
    <cellStyle name="40% - Accent3 4 7 2" xfId="18422"/>
    <cellStyle name="40% - Accent3 4 7 2 2" xfId="18423"/>
    <cellStyle name="40% - Accent3 4 7 2 3" xfId="53625"/>
    <cellStyle name="40% - Accent3 4 7 3" xfId="18424"/>
    <cellStyle name="40% - Accent3 4 7 4" xfId="18425"/>
    <cellStyle name="40% - Accent3 4 8" xfId="18426"/>
    <cellStyle name="40% - Accent3 4 8 2" xfId="18427"/>
    <cellStyle name="40% - Accent3 4 8 2 2" xfId="18428"/>
    <cellStyle name="40% - Accent3 4 8 2 3" xfId="53626"/>
    <cellStyle name="40% - Accent3 4 8 3" xfId="18429"/>
    <cellStyle name="40% - Accent3 4 8 4" xfId="18430"/>
    <cellStyle name="40% - Accent3 4 9" xfId="18431"/>
    <cellStyle name="40% - Accent3 4 9 2" xfId="18432"/>
    <cellStyle name="40% - Accent3 4 9 3" xfId="53627"/>
    <cellStyle name="40% - Accent3 5" xfId="18433"/>
    <cellStyle name="40% - Accent3 5 10" xfId="18434"/>
    <cellStyle name="40% - Accent3 5 11" xfId="60200"/>
    <cellStyle name="40% - Accent3 5 2" xfId="18435"/>
    <cellStyle name="40% - Accent3 5 2 2" xfId="18436"/>
    <cellStyle name="40% - Accent3 5 2 2 2" xfId="18437"/>
    <cellStyle name="40% - Accent3 5 2 2 2 2" xfId="18438"/>
    <cellStyle name="40% - Accent3 5 2 2 2 2 2" xfId="18439"/>
    <cellStyle name="40% - Accent3 5 2 2 2 2 2 2" xfId="18440"/>
    <cellStyle name="40% - Accent3 5 2 2 2 2 2 3" xfId="53628"/>
    <cellStyle name="40% - Accent3 5 2 2 2 2 3" xfId="18441"/>
    <cellStyle name="40% - Accent3 5 2 2 2 2 4" xfId="18442"/>
    <cellStyle name="40% - Accent3 5 2 2 2 3" xfId="18443"/>
    <cellStyle name="40% - Accent3 5 2 2 2 3 2" xfId="18444"/>
    <cellStyle name="40% - Accent3 5 2 2 2 3 2 2" xfId="18445"/>
    <cellStyle name="40% - Accent3 5 2 2 2 3 2 3" xfId="53629"/>
    <cellStyle name="40% - Accent3 5 2 2 2 3 3" xfId="18446"/>
    <cellStyle name="40% - Accent3 5 2 2 2 3 4" xfId="18447"/>
    <cellStyle name="40% - Accent3 5 2 2 2 4" xfId="18448"/>
    <cellStyle name="40% - Accent3 5 2 2 2 4 2" xfId="18449"/>
    <cellStyle name="40% - Accent3 5 2 2 2 4 3" xfId="53630"/>
    <cellStyle name="40% - Accent3 5 2 2 2 5" xfId="18450"/>
    <cellStyle name="40% - Accent3 5 2 2 2 6" xfId="18451"/>
    <cellStyle name="40% - Accent3 5 2 2 3" xfId="18452"/>
    <cellStyle name="40% - Accent3 5 2 2 3 2" xfId="18453"/>
    <cellStyle name="40% - Accent3 5 2 2 3 2 2" xfId="18454"/>
    <cellStyle name="40% - Accent3 5 2 2 3 2 3" xfId="53631"/>
    <cellStyle name="40% - Accent3 5 2 2 3 3" xfId="18455"/>
    <cellStyle name="40% - Accent3 5 2 2 3 4" xfId="18456"/>
    <cellStyle name="40% - Accent3 5 2 2 4" xfId="18457"/>
    <cellStyle name="40% - Accent3 5 2 2 4 2" xfId="18458"/>
    <cellStyle name="40% - Accent3 5 2 2 4 2 2" xfId="18459"/>
    <cellStyle name="40% - Accent3 5 2 2 4 2 3" xfId="53632"/>
    <cellStyle name="40% - Accent3 5 2 2 4 3" xfId="18460"/>
    <cellStyle name="40% - Accent3 5 2 2 4 4" xfId="18461"/>
    <cellStyle name="40% - Accent3 5 2 2 5" xfId="18462"/>
    <cellStyle name="40% - Accent3 5 2 2 5 2" xfId="18463"/>
    <cellStyle name="40% - Accent3 5 2 2 5 3" xfId="53633"/>
    <cellStyle name="40% - Accent3 5 2 2 6" xfId="18464"/>
    <cellStyle name="40% - Accent3 5 2 2 7" xfId="18465"/>
    <cellStyle name="40% - Accent3 5 2 2 8" xfId="60751"/>
    <cellStyle name="40% - Accent3 5 2 3" xfId="18466"/>
    <cellStyle name="40% - Accent3 5 2 3 2" xfId="18467"/>
    <cellStyle name="40% - Accent3 5 2 3 2 2" xfId="18468"/>
    <cellStyle name="40% - Accent3 5 2 3 2 2 2" xfId="18469"/>
    <cellStyle name="40% - Accent3 5 2 3 2 2 3" xfId="53634"/>
    <cellStyle name="40% - Accent3 5 2 3 2 3" xfId="18470"/>
    <cellStyle name="40% - Accent3 5 2 3 2 4" xfId="18471"/>
    <cellStyle name="40% - Accent3 5 2 3 3" xfId="18472"/>
    <cellStyle name="40% - Accent3 5 2 3 3 2" xfId="18473"/>
    <cellStyle name="40% - Accent3 5 2 3 3 2 2" xfId="18474"/>
    <cellStyle name="40% - Accent3 5 2 3 3 2 3" xfId="53635"/>
    <cellStyle name="40% - Accent3 5 2 3 3 3" xfId="18475"/>
    <cellStyle name="40% - Accent3 5 2 3 3 4" xfId="18476"/>
    <cellStyle name="40% - Accent3 5 2 3 4" xfId="18477"/>
    <cellStyle name="40% - Accent3 5 2 3 4 2" xfId="18478"/>
    <cellStyle name="40% - Accent3 5 2 3 4 3" xfId="53636"/>
    <cellStyle name="40% - Accent3 5 2 3 5" xfId="18479"/>
    <cellStyle name="40% - Accent3 5 2 3 6" xfId="18480"/>
    <cellStyle name="40% - Accent3 5 2 4" xfId="18481"/>
    <cellStyle name="40% - Accent3 5 2 4 2" xfId="18482"/>
    <cellStyle name="40% - Accent3 5 2 4 2 2" xfId="18483"/>
    <cellStyle name="40% - Accent3 5 2 4 2 3" xfId="53637"/>
    <cellStyle name="40% - Accent3 5 2 4 3" xfId="18484"/>
    <cellStyle name="40% - Accent3 5 2 4 4" xfId="18485"/>
    <cellStyle name="40% - Accent3 5 2 5" xfId="18486"/>
    <cellStyle name="40% - Accent3 5 2 5 2" xfId="18487"/>
    <cellStyle name="40% - Accent3 5 2 5 2 2" xfId="18488"/>
    <cellStyle name="40% - Accent3 5 2 5 2 3" xfId="53638"/>
    <cellStyle name="40% - Accent3 5 2 5 3" xfId="18489"/>
    <cellStyle name="40% - Accent3 5 2 5 4" xfId="18490"/>
    <cellStyle name="40% - Accent3 5 2 6" xfId="18491"/>
    <cellStyle name="40% - Accent3 5 2 6 2" xfId="18492"/>
    <cellStyle name="40% - Accent3 5 2 6 3" xfId="53639"/>
    <cellStyle name="40% - Accent3 5 2 7" xfId="18493"/>
    <cellStyle name="40% - Accent3 5 2 8" xfId="18494"/>
    <cellStyle name="40% - Accent3 5 2 9" xfId="60383"/>
    <cellStyle name="40% - Accent3 5 3" xfId="18495"/>
    <cellStyle name="40% - Accent3 5 3 2" xfId="18496"/>
    <cellStyle name="40% - Accent3 5 3 2 2" xfId="18497"/>
    <cellStyle name="40% - Accent3 5 3 2 2 2" xfId="18498"/>
    <cellStyle name="40% - Accent3 5 3 2 2 2 2" xfId="18499"/>
    <cellStyle name="40% - Accent3 5 3 2 2 2 3" xfId="53640"/>
    <cellStyle name="40% - Accent3 5 3 2 2 3" xfId="18500"/>
    <cellStyle name="40% - Accent3 5 3 2 2 4" xfId="18501"/>
    <cellStyle name="40% - Accent3 5 3 2 3" xfId="18502"/>
    <cellStyle name="40% - Accent3 5 3 2 3 2" xfId="18503"/>
    <cellStyle name="40% - Accent3 5 3 2 3 2 2" xfId="18504"/>
    <cellStyle name="40% - Accent3 5 3 2 3 2 3" xfId="53641"/>
    <cellStyle name="40% - Accent3 5 3 2 3 3" xfId="18505"/>
    <cellStyle name="40% - Accent3 5 3 2 3 4" xfId="18506"/>
    <cellStyle name="40% - Accent3 5 3 2 4" xfId="18507"/>
    <cellStyle name="40% - Accent3 5 3 2 4 2" xfId="18508"/>
    <cellStyle name="40% - Accent3 5 3 2 4 3" xfId="53642"/>
    <cellStyle name="40% - Accent3 5 3 2 5" xfId="18509"/>
    <cellStyle name="40% - Accent3 5 3 2 6" xfId="18510"/>
    <cellStyle name="40% - Accent3 5 3 3" xfId="18511"/>
    <cellStyle name="40% - Accent3 5 3 3 2" xfId="18512"/>
    <cellStyle name="40% - Accent3 5 3 3 2 2" xfId="18513"/>
    <cellStyle name="40% - Accent3 5 3 3 2 3" xfId="53643"/>
    <cellStyle name="40% - Accent3 5 3 3 3" xfId="18514"/>
    <cellStyle name="40% - Accent3 5 3 3 4" xfId="18515"/>
    <cellStyle name="40% - Accent3 5 3 4" xfId="18516"/>
    <cellStyle name="40% - Accent3 5 3 4 2" xfId="18517"/>
    <cellStyle name="40% - Accent3 5 3 4 2 2" xfId="18518"/>
    <cellStyle name="40% - Accent3 5 3 4 2 3" xfId="53644"/>
    <cellStyle name="40% - Accent3 5 3 4 3" xfId="18519"/>
    <cellStyle name="40% - Accent3 5 3 4 4" xfId="18520"/>
    <cellStyle name="40% - Accent3 5 3 5" xfId="18521"/>
    <cellStyle name="40% - Accent3 5 3 5 2" xfId="18522"/>
    <cellStyle name="40% - Accent3 5 3 5 3" xfId="53645"/>
    <cellStyle name="40% - Accent3 5 3 6" xfId="18523"/>
    <cellStyle name="40% - Accent3 5 3 7" xfId="18524"/>
    <cellStyle name="40% - Accent3 5 3 8" xfId="60568"/>
    <cellStyle name="40% - Accent3 5 4" xfId="18525"/>
    <cellStyle name="40% - Accent3 5 4 2" xfId="18526"/>
    <cellStyle name="40% - Accent3 5 4 2 2" xfId="18527"/>
    <cellStyle name="40% - Accent3 5 4 2 2 2" xfId="18528"/>
    <cellStyle name="40% - Accent3 5 4 2 2 3" xfId="53646"/>
    <cellStyle name="40% - Accent3 5 4 2 3" xfId="18529"/>
    <cellStyle name="40% - Accent3 5 4 2 4" xfId="18530"/>
    <cellStyle name="40% - Accent3 5 4 3" xfId="18531"/>
    <cellStyle name="40% - Accent3 5 4 3 2" xfId="18532"/>
    <cellStyle name="40% - Accent3 5 4 3 2 2" xfId="18533"/>
    <cellStyle name="40% - Accent3 5 4 3 2 3" xfId="53647"/>
    <cellStyle name="40% - Accent3 5 4 3 3" xfId="18534"/>
    <cellStyle name="40% - Accent3 5 4 3 4" xfId="18535"/>
    <cellStyle name="40% - Accent3 5 4 4" xfId="18536"/>
    <cellStyle name="40% - Accent3 5 4 4 2" xfId="18537"/>
    <cellStyle name="40% - Accent3 5 4 4 3" xfId="53648"/>
    <cellStyle name="40% - Accent3 5 4 5" xfId="18538"/>
    <cellStyle name="40% - Accent3 5 4 6" xfId="18539"/>
    <cellStyle name="40% - Accent3 5 5" xfId="18540"/>
    <cellStyle name="40% - Accent3 5 5 2" xfId="18541"/>
    <cellStyle name="40% - Accent3 5 5 2 2" xfId="18542"/>
    <cellStyle name="40% - Accent3 5 5 2 2 2" xfId="18543"/>
    <cellStyle name="40% - Accent3 5 5 2 2 3" xfId="53649"/>
    <cellStyle name="40% - Accent3 5 5 2 3" xfId="18544"/>
    <cellStyle name="40% - Accent3 5 5 2 4" xfId="18545"/>
    <cellStyle name="40% - Accent3 5 5 3" xfId="18546"/>
    <cellStyle name="40% - Accent3 5 5 3 2" xfId="18547"/>
    <cellStyle name="40% - Accent3 5 5 3 3" xfId="53650"/>
    <cellStyle name="40% - Accent3 5 5 4" xfId="18548"/>
    <cellStyle name="40% - Accent3 5 5 5" xfId="18549"/>
    <cellStyle name="40% - Accent3 5 6" xfId="18550"/>
    <cellStyle name="40% - Accent3 5 6 2" xfId="18551"/>
    <cellStyle name="40% - Accent3 5 6 2 2" xfId="18552"/>
    <cellStyle name="40% - Accent3 5 6 2 3" xfId="53651"/>
    <cellStyle name="40% - Accent3 5 6 3" xfId="18553"/>
    <cellStyle name="40% - Accent3 5 6 4" xfId="18554"/>
    <cellStyle name="40% - Accent3 5 7" xfId="18555"/>
    <cellStyle name="40% - Accent3 5 7 2" xfId="18556"/>
    <cellStyle name="40% - Accent3 5 7 2 2" xfId="18557"/>
    <cellStyle name="40% - Accent3 5 7 2 3" xfId="53652"/>
    <cellStyle name="40% - Accent3 5 7 3" xfId="18558"/>
    <cellStyle name="40% - Accent3 5 7 4" xfId="18559"/>
    <cellStyle name="40% - Accent3 5 8" xfId="18560"/>
    <cellStyle name="40% - Accent3 5 8 2" xfId="18561"/>
    <cellStyle name="40% - Accent3 5 8 3" xfId="53653"/>
    <cellStyle name="40% - Accent3 5 9" xfId="18562"/>
    <cellStyle name="40% - Accent3 6" xfId="18563"/>
    <cellStyle name="40% - Accent3 6 10" xfId="18564"/>
    <cellStyle name="40% - Accent3 6 11" xfId="60214"/>
    <cellStyle name="40% - Accent3 6 2" xfId="18565"/>
    <cellStyle name="40% - Accent3 6 2 2" xfId="18566"/>
    <cellStyle name="40% - Accent3 6 2 2 2" xfId="18567"/>
    <cellStyle name="40% - Accent3 6 2 2 2 2" xfId="18568"/>
    <cellStyle name="40% - Accent3 6 2 2 2 2 2" xfId="18569"/>
    <cellStyle name="40% - Accent3 6 2 2 2 2 2 2" xfId="18570"/>
    <cellStyle name="40% - Accent3 6 2 2 2 2 2 3" xfId="53654"/>
    <cellStyle name="40% - Accent3 6 2 2 2 2 3" xfId="18571"/>
    <cellStyle name="40% - Accent3 6 2 2 2 2 4" xfId="18572"/>
    <cellStyle name="40% - Accent3 6 2 2 2 3" xfId="18573"/>
    <cellStyle name="40% - Accent3 6 2 2 2 3 2" xfId="18574"/>
    <cellStyle name="40% - Accent3 6 2 2 2 3 2 2" xfId="18575"/>
    <cellStyle name="40% - Accent3 6 2 2 2 3 2 3" xfId="53655"/>
    <cellStyle name="40% - Accent3 6 2 2 2 3 3" xfId="18576"/>
    <cellStyle name="40% - Accent3 6 2 2 2 3 4" xfId="18577"/>
    <cellStyle name="40% - Accent3 6 2 2 2 4" xfId="18578"/>
    <cellStyle name="40% - Accent3 6 2 2 2 4 2" xfId="18579"/>
    <cellStyle name="40% - Accent3 6 2 2 2 4 3" xfId="53656"/>
    <cellStyle name="40% - Accent3 6 2 2 2 5" xfId="18580"/>
    <cellStyle name="40% - Accent3 6 2 2 2 6" xfId="18581"/>
    <cellStyle name="40% - Accent3 6 2 2 3" xfId="18582"/>
    <cellStyle name="40% - Accent3 6 2 2 3 2" xfId="18583"/>
    <cellStyle name="40% - Accent3 6 2 2 3 2 2" xfId="18584"/>
    <cellStyle name="40% - Accent3 6 2 2 3 2 3" xfId="53657"/>
    <cellStyle name="40% - Accent3 6 2 2 3 3" xfId="18585"/>
    <cellStyle name="40% - Accent3 6 2 2 3 4" xfId="18586"/>
    <cellStyle name="40% - Accent3 6 2 2 4" xfId="18587"/>
    <cellStyle name="40% - Accent3 6 2 2 4 2" xfId="18588"/>
    <cellStyle name="40% - Accent3 6 2 2 4 2 2" xfId="18589"/>
    <cellStyle name="40% - Accent3 6 2 2 4 2 3" xfId="53658"/>
    <cellStyle name="40% - Accent3 6 2 2 4 3" xfId="18590"/>
    <cellStyle name="40% - Accent3 6 2 2 4 4" xfId="18591"/>
    <cellStyle name="40% - Accent3 6 2 2 5" xfId="18592"/>
    <cellStyle name="40% - Accent3 6 2 2 5 2" xfId="18593"/>
    <cellStyle name="40% - Accent3 6 2 2 5 3" xfId="53659"/>
    <cellStyle name="40% - Accent3 6 2 2 6" xfId="18594"/>
    <cellStyle name="40% - Accent3 6 2 2 7" xfId="18595"/>
    <cellStyle name="40% - Accent3 6 2 2 8" xfId="60765"/>
    <cellStyle name="40% - Accent3 6 2 3" xfId="18596"/>
    <cellStyle name="40% - Accent3 6 2 3 2" xfId="18597"/>
    <cellStyle name="40% - Accent3 6 2 3 2 2" xfId="18598"/>
    <cellStyle name="40% - Accent3 6 2 3 2 2 2" xfId="18599"/>
    <cellStyle name="40% - Accent3 6 2 3 2 2 3" xfId="53660"/>
    <cellStyle name="40% - Accent3 6 2 3 2 3" xfId="18600"/>
    <cellStyle name="40% - Accent3 6 2 3 2 4" xfId="18601"/>
    <cellStyle name="40% - Accent3 6 2 3 3" xfId="18602"/>
    <cellStyle name="40% - Accent3 6 2 3 3 2" xfId="18603"/>
    <cellStyle name="40% - Accent3 6 2 3 3 2 2" xfId="18604"/>
    <cellStyle name="40% - Accent3 6 2 3 3 2 3" xfId="53661"/>
    <cellStyle name="40% - Accent3 6 2 3 3 3" xfId="18605"/>
    <cellStyle name="40% - Accent3 6 2 3 3 4" xfId="18606"/>
    <cellStyle name="40% - Accent3 6 2 3 4" xfId="18607"/>
    <cellStyle name="40% - Accent3 6 2 3 4 2" xfId="18608"/>
    <cellStyle name="40% - Accent3 6 2 3 4 3" xfId="53662"/>
    <cellStyle name="40% - Accent3 6 2 3 5" xfId="18609"/>
    <cellStyle name="40% - Accent3 6 2 3 6" xfId="18610"/>
    <cellStyle name="40% - Accent3 6 2 4" xfId="18611"/>
    <cellStyle name="40% - Accent3 6 2 4 2" xfId="18612"/>
    <cellStyle name="40% - Accent3 6 2 4 2 2" xfId="18613"/>
    <cellStyle name="40% - Accent3 6 2 4 2 3" xfId="53663"/>
    <cellStyle name="40% - Accent3 6 2 4 3" xfId="18614"/>
    <cellStyle name="40% - Accent3 6 2 4 4" xfId="18615"/>
    <cellStyle name="40% - Accent3 6 2 5" xfId="18616"/>
    <cellStyle name="40% - Accent3 6 2 5 2" xfId="18617"/>
    <cellStyle name="40% - Accent3 6 2 5 2 2" xfId="18618"/>
    <cellStyle name="40% - Accent3 6 2 5 2 3" xfId="53664"/>
    <cellStyle name="40% - Accent3 6 2 5 3" xfId="18619"/>
    <cellStyle name="40% - Accent3 6 2 5 4" xfId="18620"/>
    <cellStyle name="40% - Accent3 6 2 6" xfId="18621"/>
    <cellStyle name="40% - Accent3 6 2 6 2" xfId="18622"/>
    <cellStyle name="40% - Accent3 6 2 6 3" xfId="53665"/>
    <cellStyle name="40% - Accent3 6 2 7" xfId="18623"/>
    <cellStyle name="40% - Accent3 6 2 8" xfId="18624"/>
    <cellStyle name="40% - Accent3 6 2 9" xfId="60397"/>
    <cellStyle name="40% - Accent3 6 3" xfId="18625"/>
    <cellStyle name="40% - Accent3 6 3 2" xfId="18626"/>
    <cellStyle name="40% - Accent3 6 3 2 2" xfId="18627"/>
    <cellStyle name="40% - Accent3 6 3 2 2 2" xfId="18628"/>
    <cellStyle name="40% - Accent3 6 3 2 2 2 2" xfId="18629"/>
    <cellStyle name="40% - Accent3 6 3 2 2 2 3" xfId="53666"/>
    <cellStyle name="40% - Accent3 6 3 2 2 3" xfId="18630"/>
    <cellStyle name="40% - Accent3 6 3 2 2 4" xfId="18631"/>
    <cellStyle name="40% - Accent3 6 3 2 3" xfId="18632"/>
    <cellStyle name="40% - Accent3 6 3 2 3 2" xfId="18633"/>
    <cellStyle name="40% - Accent3 6 3 2 3 2 2" xfId="18634"/>
    <cellStyle name="40% - Accent3 6 3 2 3 2 3" xfId="53667"/>
    <cellStyle name="40% - Accent3 6 3 2 3 3" xfId="18635"/>
    <cellStyle name="40% - Accent3 6 3 2 3 4" xfId="18636"/>
    <cellStyle name="40% - Accent3 6 3 2 4" xfId="18637"/>
    <cellStyle name="40% - Accent3 6 3 2 4 2" xfId="18638"/>
    <cellStyle name="40% - Accent3 6 3 2 4 3" xfId="53668"/>
    <cellStyle name="40% - Accent3 6 3 2 5" xfId="18639"/>
    <cellStyle name="40% - Accent3 6 3 2 6" xfId="18640"/>
    <cellStyle name="40% - Accent3 6 3 3" xfId="18641"/>
    <cellStyle name="40% - Accent3 6 3 3 2" xfId="18642"/>
    <cellStyle name="40% - Accent3 6 3 3 2 2" xfId="18643"/>
    <cellStyle name="40% - Accent3 6 3 3 2 3" xfId="53669"/>
    <cellStyle name="40% - Accent3 6 3 3 3" xfId="18644"/>
    <cellStyle name="40% - Accent3 6 3 3 4" xfId="18645"/>
    <cellStyle name="40% - Accent3 6 3 4" xfId="18646"/>
    <cellStyle name="40% - Accent3 6 3 4 2" xfId="18647"/>
    <cellStyle name="40% - Accent3 6 3 4 2 2" xfId="18648"/>
    <cellStyle name="40% - Accent3 6 3 4 2 3" xfId="53670"/>
    <cellStyle name="40% - Accent3 6 3 4 3" xfId="18649"/>
    <cellStyle name="40% - Accent3 6 3 4 4" xfId="18650"/>
    <cellStyle name="40% - Accent3 6 3 5" xfId="18651"/>
    <cellStyle name="40% - Accent3 6 3 5 2" xfId="18652"/>
    <cellStyle name="40% - Accent3 6 3 5 3" xfId="53671"/>
    <cellStyle name="40% - Accent3 6 3 6" xfId="18653"/>
    <cellStyle name="40% - Accent3 6 3 7" xfId="18654"/>
    <cellStyle name="40% - Accent3 6 3 8" xfId="60582"/>
    <cellStyle name="40% - Accent3 6 4" xfId="18655"/>
    <cellStyle name="40% - Accent3 6 4 2" xfId="18656"/>
    <cellStyle name="40% - Accent3 6 4 2 2" xfId="18657"/>
    <cellStyle name="40% - Accent3 6 4 2 2 2" xfId="18658"/>
    <cellStyle name="40% - Accent3 6 4 2 2 3" xfId="53672"/>
    <cellStyle name="40% - Accent3 6 4 2 3" xfId="18659"/>
    <cellStyle name="40% - Accent3 6 4 2 4" xfId="18660"/>
    <cellStyle name="40% - Accent3 6 4 3" xfId="18661"/>
    <cellStyle name="40% - Accent3 6 4 3 2" xfId="18662"/>
    <cellStyle name="40% - Accent3 6 4 3 2 2" xfId="18663"/>
    <cellStyle name="40% - Accent3 6 4 3 2 3" xfId="53673"/>
    <cellStyle name="40% - Accent3 6 4 3 3" xfId="18664"/>
    <cellStyle name="40% - Accent3 6 4 3 4" xfId="18665"/>
    <cellStyle name="40% - Accent3 6 4 4" xfId="18666"/>
    <cellStyle name="40% - Accent3 6 4 4 2" xfId="18667"/>
    <cellStyle name="40% - Accent3 6 4 4 3" xfId="53674"/>
    <cellStyle name="40% - Accent3 6 4 5" xfId="18668"/>
    <cellStyle name="40% - Accent3 6 4 6" xfId="18669"/>
    <cellStyle name="40% - Accent3 6 5" xfId="18670"/>
    <cellStyle name="40% - Accent3 6 5 2" xfId="18671"/>
    <cellStyle name="40% - Accent3 6 5 2 2" xfId="18672"/>
    <cellStyle name="40% - Accent3 6 5 2 2 2" xfId="18673"/>
    <cellStyle name="40% - Accent3 6 5 2 2 3" xfId="53675"/>
    <cellStyle name="40% - Accent3 6 5 2 3" xfId="18674"/>
    <cellStyle name="40% - Accent3 6 5 2 4" xfId="18675"/>
    <cellStyle name="40% - Accent3 6 5 3" xfId="18676"/>
    <cellStyle name="40% - Accent3 6 5 3 2" xfId="18677"/>
    <cellStyle name="40% - Accent3 6 5 3 3" xfId="53676"/>
    <cellStyle name="40% - Accent3 6 5 4" xfId="18678"/>
    <cellStyle name="40% - Accent3 6 5 5" xfId="18679"/>
    <cellStyle name="40% - Accent3 6 6" xfId="18680"/>
    <cellStyle name="40% - Accent3 6 6 2" xfId="18681"/>
    <cellStyle name="40% - Accent3 6 6 2 2" xfId="18682"/>
    <cellStyle name="40% - Accent3 6 6 2 3" xfId="53677"/>
    <cellStyle name="40% - Accent3 6 6 3" xfId="18683"/>
    <cellStyle name="40% - Accent3 6 6 4" xfId="18684"/>
    <cellStyle name="40% - Accent3 6 7" xfId="18685"/>
    <cellStyle name="40% - Accent3 6 7 2" xfId="18686"/>
    <cellStyle name="40% - Accent3 6 7 2 2" xfId="18687"/>
    <cellStyle name="40% - Accent3 6 7 2 3" xfId="53678"/>
    <cellStyle name="40% - Accent3 6 7 3" xfId="18688"/>
    <cellStyle name="40% - Accent3 6 7 4" xfId="18689"/>
    <cellStyle name="40% - Accent3 6 8" xfId="18690"/>
    <cellStyle name="40% - Accent3 6 8 2" xfId="18691"/>
    <cellStyle name="40% - Accent3 6 8 3" xfId="53679"/>
    <cellStyle name="40% - Accent3 6 9" xfId="18692"/>
    <cellStyle name="40% - Accent3 7" xfId="18693"/>
    <cellStyle name="40% - Accent3 7 10" xfId="18694"/>
    <cellStyle name="40% - Accent3 7 11" xfId="60228"/>
    <cellStyle name="40% - Accent3 7 2" xfId="18695"/>
    <cellStyle name="40% - Accent3 7 2 2" xfId="18696"/>
    <cellStyle name="40% - Accent3 7 2 2 2" xfId="18697"/>
    <cellStyle name="40% - Accent3 7 2 2 2 2" xfId="18698"/>
    <cellStyle name="40% - Accent3 7 2 2 2 2 2" xfId="18699"/>
    <cellStyle name="40% - Accent3 7 2 2 2 2 2 2" xfId="18700"/>
    <cellStyle name="40% - Accent3 7 2 2 2 2 2 3" xfId="53680"/>
    <cellStyle name="40% - Accent3 7 2 2 2 2 3" xfId="18701"/>
    <cellStyle name="40% - Accent3 7 2 2 2 2 4" xfId="18702"/>
    <cellStyle name="40% - Accent3 7 2 2 2 3" xfId="18703"/>
    <cellStyle name="40% - Accent3 7 2 2 2 3 2" xfId="18704"/>
    <cellStyle name="40% - Accent3 7 2 2 2 3 2 2" xfId="18705"/>
    <cellStyle name="40% - Accent3 7 2 2 2 3 2 3" xfId="53681"/>
    <cellStyle name="40% - Accent3 7 2 2 2 3 3" xfId="18706"/>
    <cellStyle name="40% - Accent3 7 2 2 2 3 4" xfId="18707"/>
    <cellStyle name="40% - Accent3 7 2 2 2 4" xfId="18708"/>
    <cellStyle name="40% - Accent3 7 2 2 2 4 2" xfId="18709"/>
    <cellStyle name="40% - Accent3 7 2 2 2 4 3" xfId="53682"/>
    <cellStyle name="40% - Accent3 7 2 2 2 5" xfId="18710"/>
    <cellStyle name="40% - Accent3 7 2 2 2 6" xfId="18711"/>
    <cellStyle name="40% - Accent3 7 2 2 3" xfId="18712"/>
    <cellStyle name="40% - Accent3 7 2 2 3 2" xfId="18713"/>
    <cellStyle name="40% - Accent3 7 2 2 3 2 2" xfId="18714"/>
    <cellStyle name="40% - Accent3 7 2 2 3 2 3" xfId="53683"/>
    <cellStyle name="40% - Accent3 7 2 2 3 3" xfId="18715"/>
    <cellStyle name="40% - Accent3 7 2 2 3 4" xfId="18716"/>
    <cellStyle name="40% - Accent3 7 2 2 4" xfId="18717"/>
    <cellStyle name="40% - Accent3 7 2 2 4 2" xfId="18718"/>
    <cellStyle name="40% - Accent3 7 2 2 4 2 2" xfId="18719"/>
    <cellStyle name="40% - Accent3 7 2 2 4 2 3" xfId="53684"/>
    <cellStyle name="40% - Accent3 7 2 2 4 3" xfId="18720"/>
    <cellStyle name="40% - Accent3 7 2 2 4 4" xfId="18721"/>
    <cellStyle name="40% - Accent3 7 2 2 5" xfId="18722"/>
    <cellStyle name="40% - Accent3 7 2 2 5 2" xfId="18723"/>
    <cellStyle name="40% - Accent3 7 2 2 5 3" xfId="53685"/>
    <cellStyle name="40% - Accent3 7 2 2 6" xfId="18724"/>
    <cellStyle name="40% - Accent3 7 2 2 7" xfId="18725"/>
    <cellStyle name="40% - Accent3 7 2 2 8" xfId="60779"/>
    <cellStyle name="40% - Accent3 7 2 3" xfId="18726"/>
    <cellStyle name="40% - Accent3 7 2 3 2" xfId="18727"/>
    <cellStyle name="40% - Accent3 7 2 3 2 2" xfId="18728"/>
    <cellStyle name="40% - Accent3 7 2 3 2 2 2" xfId="18729"/>
    <cellStyle name="40% - Accent3 7 2 3 2 2 3" xfId="53686"/>
    <cellStyle name="40% - Accent3 7 2 3 2 3" xfId="18730"/>
    <cellStyle name="40% - Accent3 7 2 3 2 4" xfId="18731"/>
    <cellStyle name="40% - Accent3 7 2 3 3" xfId="18732"/>
    <cellStyle name="40% - Accent3 7 2 3 3 2" xfId="18733"/>
    <cellStyle name="40% - Accent3 7 2 3 3 2 2" xfId="18734"/>
    <cellStyle name="40% - Accent3 7 2 3 3 2 3" xfId="53687"/>
    <cellStyle name="40% - Accent3 7 2 3 3 3" xfId="18735"/>
    <cellStyle name="40% - Accent3 7 2 3 3 4" xfId="18736"/>
    <cellStyle name="40% - Accent3 7 2 3 4" xfId="18737"/>
    <cellStyle name="40% - Accent3 7 2 3 4 2" xfId="18738"/>
    <cellStyle name="40% - Accent3 7 2 3 4 3" xfId="53688"/>
    <cellStyle name="40% - Accent3 7 2 3 5" xfId="18739"/>
    <cellStyle name="40% - Accent3 7 2 3 6" xfId="18740"/>
    <cellStyle name="40% - Accent3 7 2 4" xfId="18741"/>
    <cellStyle name="40% - Accent3 7 2 4 2" xfId="18742"/>
    <cellStyle name="40% - Accent3 7 2 4 2 2" xfId="18743"/>
    <cellStyle name="40% - Accent3 7 2 4 2 3" xfId="53689"/>
    <cellStyle name="40% - Accent3 7 2 4 3" xfId="18744"/>
    <cellStyle name="40% - Accent3 7 2 4 4" xfId="18745"/>
    <cellStyle name="40% - Accent3 7 2 5" xfId="18746"/>
    <cellStyle name="40% - Accent3 7 2 5 2" xfId="18747"/>
    <cellStyle name="40% - Accent3 7 2 5 2 2" xfId="18748"/>
    <cellStyle name="40% - Accent3 7 2 5 2 3" xfId="53690"/>
    <cellStyle name="40% - Accent3 7 2 5 3" xfId="18749"/>
    <cellStyle name="40% - Accent3 7 2 5 4" xfId="18750"/>
    <cellStyle name="40% - Accent3 7 2 6" xfId="18751"/>
    <cellStyle name="40% - Accent3 7 2 6 2" xfId="18752"/>
    <cellStyle name="40% - Accent3 7 2 6 3" xfId="53691"/>
    <cellStyle name="40% - Accent3 7 2 7" xfId="18753"/>
    <cellStyle name="40% - Accent3 7 2 8" xfId="18754"/>
    <cellStyle name="40% - Accent3 7 2 9" xfId="60411"/>
    <cellStyle name="40% - Accent3 7 3" xfId="18755"/>
    <cellStyle name="40% - Accent3 7 3 2" xfId="18756"/>
    <cellStyle name="40% - Accent3 7 3 2 2" xfId="18757"/>
    <cellStyle name="40% - Accent3 7 3 2 2 2" xfId="18758"/>
    <cellStyle name="40% - Accent3 7 3 2 2 2 2" xfId="18759"/>
    <cellStyle name="40% - Accent3 7 3 2 2 2 3" xfId="53692"/>
    <cellStyle name="40% - Accent3 7 3 2 2 3" xfId="18760"/>
    <cellStyle name="40% - Accent3 7 3 2 2 4" xfId="18761"/>
    <cellStyle name="40% - Accent3 7 3 2 3" xfId="18762"/>
    <cellStyle name="40% - Accent3 7 3 2 3 2" xfId="18763"/>
    <cellStyle name="40% - Accent3 7 3 2 3 2 2" xfId="18764"/>
    <cellStyle name="40% - Accent3 7 3 2 3 2 3" xfId="53693"/>
    <cellStyle name="40% - Accent3 7 3 2 3 3" xfId="18765"/>
    <cellStyle name="40% - Accent3 7 3 2 3 4" xfId="18766"/>
    <cellStyle name="40% - Accent3 7 3 2 4" xfId="18767"/>
    <cellStyle name="40% - Accent3 7 3 2 4 2" xfId="18768"/>
    <cellStyle name="40% - Accent3 7 3 2 4 3" xfId="53694"/>
    <cellStyle name="40% - Accent3 7 3 2 5" xfId="18769"/>
    <cellStyle name="40% - Accent3 7 3 2 6" xfId="18770"/>
    <cellStyle name="40% - Accent3 7 3 3" xfId="18771"/>
    <cellStyle name="40% - Accent3 7 3 3 2" xfId="18772"/>
    <cellStyle name="40% - Accent3 7 3 3 2 2" xfId="18773"/>
    <cellStyle name="40% - Accent3 7 3 3 2 3" xfId="53695"/>
    <cellStyle name="40% - Accent3 7 3 3 3" xfId="18774"/>
    <cellStyle name="40% - Accent3 7 3 3 4" xfId="18775"/>
    <cellStyle name="40% - Accent3 7 3 4" xfId="18776"/>
    <cellStyle name="40% - Accent3 7 3 4 2" xfId="18777"/>
    <cellStyle name="40% - Accent3 7 3 4 2 2" xfId="18778"/>
    <cellStyle name="40% - Accent3 7 3 4 2 3" xfId="53696"/>
    <cellStyle name="40% - Accent3 7 3 4 3" xfId="18779"/>
    <cellStyle name="40% - Accent3 7 3 4 4" xfId="18780"/>
    <cellStyle name="40% - Accent3 7 3 5" xfId="18781"/>
    <cellStyle name="40% - Accent3 7 3 5 2" xfId="18782"/>
    <cellStyle name="40% - Accent3 7 3 5 3" xfId="53697"/>
    <cellStyle name="40% - Accent3 7 3 6" xfId="18783"/>
    <cellStyle name="40% - Accent3 7 3 7" xfId="18784"/>
    <cellStyle name="40% - Accent3 7 3 8" xfId="60596"/>
    <cellStyle name="40% - Accent3 7 4" xfId="18785"/>
    <cellStyle name="40% - Accent3 7 4 2" xfId="18786"/>
    <cellStyle name="40% - Accent3 7 4 2 2" xfId="18787"/>
    <cellStyle name="40% - Accent3 7 4 2 2 2" xfId="18788"/>
    <cellStyle name="40% - Accent3 7 4 2 2 3" xfId="53698"/>
    <cellStyle name="40% - Accent3 7 4 2 3" xfId="18789"/>
    <cellStyle name="40% - Accent3 7 4 2 4" xfId="18790"/>
    <cellStyle name="40% - Accent3 7 4 3" xfId="18791"/>
    <cellStyle name="40% - Accent3 7 4 3 2" xfId="18792"/>
    <cellStyle name="40% - Accent3 7 4 3 2 2" xfId="18793"/>
    <cellStyle name="40% - Accent3 7 4 3 2 3" xfId="53699"/>
    <cellStyle name="40% - Accent3 7 4 3 3" xfId="18794"/>
    <cellStyle name="40% - Accent3 7 4 3 4" xfId="18795"/>
    <cellStyle name="40% - Accent3 7 4 4" xfId="18796"/>
    <cellStyle name="40% - Accent3 7 4 4 2" xfId="18797"/>
    <cellStyle name="40% - Accent3 7 4 4 3" xfId="53700"/>
    <cellStyle name="40% - Accent3 7 4 5" xfId="18798"/>
    <cellStyle name="40% - Accent3 7 4 6" xfId="18799"/>
    <cellStyle name="40% - Accent3 7 5" xfId="18800"/>
    <cellStyle name="40% - Accent3 7 5 2" xfId="18801"/>
    <cellStyle name="40% - Accent3 7 5 2 2" xfId="18802"/>
    <cellStyle name="40% - Accent3 7 5 2 2 2" xfId="18803"/>
    <cellStyle name="40% - Accent3 7 5 2 2 3" xfId="53701"/>
    <cellStyle name="40% - Accent3 7 5 2 3" xfId="18804"/>
    <cellStyle name="40% - Accent3 7 5 2 4" xfId="18805"/>
    <cellStyle name="40% - Accent3 7 5 3" xfId="18806"/>
    <cellStyle name="40% - Accent3 7 5 3 2" xfId="18807"/>
    <cellStyle name="40% - Accent3 7 5 3 3" xfId="53702"/>
    <cellStyle name="40% - Accent3 7 5 4" xfId="18808"/>
    <cellStyle name="40% - Accent3 7 5 5" xfId="18809"/>
    <cellStyle name="40% - Accent3 7 6" xfId="18810"/>
    <cellStyle name="40% - Accent3 7 6 2" xfId="18811"/>
    <cellStyle name="40% - Accent3 7 6 2 2" xfId="18812"/>
    <cellStyle name="40% - Accent3 7 6 2 3" xfId="53703"/>
    <cellStyle name="40% - Accent3 7 6 3" xfId="18813"/>
    <cellStyle name="40% - Accent3 7 6 4" xfId="18814"/>
    <cellStyle name="40% - Accent3 7 7" xfId="18815"/>
    <cellStyle name="40% - Accent3 7 7 2" xfId="18816"/>
    <cellStyle name="40% - Accent3 7 7 2 2" xfId="18817"/>
    <cellStyle name="40% - Accent3 7 7 2 3" xfId="53704"/>
    <cellStyle name="40% - Accent3 7 7 3" xfId="18818"/>
    <cellStyle name="40% - Accent3 7 7 4" xfId="18819"/>
    <cellStyle name="40% - Accent3 7 8" xfId="18820"/>
    <cellStyle name="40% - Accent3 7 8 2" xfId="18821"/>
    <cellStyle name="40% - Accent3 7 8 3" xfId="53705"/>
    <cellStyle name="40% - Accent3 7 9" xfId="18822"/>
    <cellStyle name="40% - Accent3 8" xfId="18823"/>
    <cellStyle name="40% - Accent3 8 2" xfId="18824"/>
    <cellStyle name="40% - Accent3 8 2 2" xfId="18825"/>
    <cellStyle name="40% - Accent3 8 2 2 2" xfId="18826"/>
    <cellStyle name="40% - Accent3 8 2 2 2 2" xfId="18827"/>
    <cellStyle name="40% - Accent3 8 2 2 2 2 2" xfId="18828"/>
    <cellStyle name="40% - Accent3 8 2 2 2 2 3" xfId="53706"/>
    <cellStyle name="40% - Accent3 8 2 2 2 3" xfId="18829"/>
    <cellStyle name="40% - Accent3 8 2 2 2 4" xfId="18830"/>
    <cellStyle name="40% - Accent3 8 2 2 3" xfId="18831"/>
    <cellStyle name="40% - Accent3 8 2 2 3 2" xfId="18832"/>
    <cellStyle name="40% - Accent3 8 2 2 3 2 2" xfId="18833"/>
    <cellStyle name="40% - Accent3 8 2 2 3 2 3" xfId="53707"/>
    <cellStyle name="40% - Accent3 8 2 2 3 3" xfId="18834"/>
    <cellStyle name="40% - Accent3 8 2 2 3 4" xfId="18835"/>
    <cellStyle name="40% - Accent3 8 2 2 4" xfId="18836"/>
    <cellStyle name="40% - Accent3 8 2 2 4 2" xfId="18837"/>
    <cellStyle name="40% - Accent3 8 2 2 4 3" xfId="53708"/>
    <cellStyle name="40% - Accent3 8 2 2 5" xfId="18838"/>
    <cellStyle name="40% - Accent3 8 2 2 6" xfId="18839"/>
    <cellStyle name="40% - Accent3 8 2 2 7" xfId="60793"/>
    <cellStyle name="40% - Accent3 8 2 3" xfId="18840"/>
    <cellStyle name="40% - Accent3 8 2 3 2" xfId="18841"/>
    <cellStyle name="40% - Accent3 8 2 3 2 2" xfId="18842"/>
    <cellStyle name="40% - Accent3 8 2 3 2 3" xfId="53709"/>
    <cellStyle name="40% - Accent3 8 2 3 3" xfId="18843"/>
    <cellStyle name="40% - Accent3 8 2 3 4" xfId="18844"/>
    <cellStyle name="40% - Accent3 8 2 4" xfId="18845"/>
    <cellStyle name="40% - Accent3 8 2 4 2" xfId="18846"/>
    <cellStyle name="40% - Accent3 8 2 4 2 2" xfId="18847"/>
    <cellStyle name="40% - Accent3 8 2 4 2 3" xfId="53710"/>
    <cellStyle name="40% - Accent3 8 2 4 3" xfId="18848"/>
    <cellStyle name="40% - Accent3 8 2 4 4" xfId="18849"/>
    <cellStyle name="40% - Accent3 8 2 5" xfId="18850"/>
    <cellStyle name="40% - Accent3 8 2 5 2" xfId="18851"/>
    <cellStyle name="40% - Accent3 8 2 5 3" xfId="53711"/>
    <cellStyle name="40% - Accent3 8 2 6" xfId="18852"/>
    <cellStyle name="40% - Accent3 8 2 7" xfId="18853"/>
    <cellStyle name="40% - Accent3 8 2 8" xfId="60425"/>
    <cellStyle name="40% - Accent3 8 3" xfId="18854"/>
    <cellStyle name="40% - Accent3 8 3 2" xfId="18855"/>
    <cellStyle name="40% - Accent3 8 3 2 2" xfId="18856"/>
    <cellStyle name="40% - Accent3 8 3 2 2 2" xfId="18857"/>
    <cellStyle name="40% - Accent3 8 3 2 2 3" xfId="53712"/>
    <cellStyle name="40% - Accent3 8 3 2 3" xfId="18858"/>
    <cellStyle name="40% - Accent3 8 3 2 4" xfId="18859"/>
    <cellStyle name="40% - Accent3 8 3 3" xfId="18860"/>
    <cellStyle name="40% - Accent3 8 3 3 2" xfId="18861"/>
    <cellStyle name="40% - Accent3 8 3 3 2 2" xfId="18862"/>
    <cellStyle name="40% - Accent3 8 3 3 2 3" xfId="53713"/>
    <cellStyle name="40% - Accent3 8 3 3 3" xfId="18863"/>
    <cellStyle name="40% - Accent3 8 3 3 4" xfId="18864"/>
    <cellStyle name="40% - Accent3 8 3 4" xfId="18865"/>
    <cellStyle name="40% - Accent3 8 3 4 2" xfId="18866"/>
    <cellStyle name="40% - Accent3 8 3 4 3" xfId="53714"/>
    <cellStyle name="40% - Accent3 8 3 5" xfId="18867"/>
    <cellStyle name="40% - Accent3 8 3 6" xfId="18868"/>
    <cellStyle name="40% - Accent3 8 3 7" xfId="60610"/>
    <cellStyle name="40% - Accent3 8 4" xfId="18869"/>
    <cellStyle name="40% - Accent3 8 4 2" xfId="18870"/>
    <cellStyle name="40% - Accent3 8 4 2 2" xfId="18871"/>
    <cellStyle name="40% - Accent3 8 4 2 3" xfId="53715"/>
    <cellStyle name="40% - Accent3 8 4 3" xfId="18872"/>
    <cellStyle name="40% - Accent3 8 4 4" xfId="18873"/>
    <cellStyle name="40% - Accent3 8 5" xfId="18874"/>
    <cellStyle name="40% - Accent3 8 5 2" xfId="18875"/>
    <cellStyle name="40% - Accent3 8 5 2 2" xfId="18876"/>
    <cellStyle name="40% - Accent3 8 5 2 3" xfId="53716"/>
    <cellStyle name="40% - Accent3 8 5 3" xfId="18877"/>
    <cellStyle name="40% - Accent3 8 5 4" xfId="18878"/>
    <cellStyle name="40% - Accent3 8 6" xfId="18879"/>
    <cellStyle name="40% - Accent3 8 6 2" xfId="18880"/>
    <cellStyle name="40% - Accent3 8 6 3" xfId="53717"/>
    <cellStyle name="40% - Accent3 8 7" xfId="18881"/>
    <cellStyle name="40% - Accent3 8 8" xfId="18882"/>
    <cellStyle name="40% - Accent3 8 9" xfId="60242"/>
    <cellStyle name="40% - Accent3 9" xfId="18883"/>
    <cellStyle name="40% - Accent3 9 2" xfId="18884"/>
    <cellStyle name="40% - Accent3 9 2 2" xfId="18885"/>
    <cellStyle name="40% - Accent3 9 2 2 2" xfId="18886"/>
    <cellStyle name="40% - Accent3 9 2 2 2 2" xfId="18887"/>
    <cellStyle name="40% - Accent3 9 2 2 2 3" xfId="53718"/>
    <cellStyle name="40% - Accent3 9 2 2 3" xfId="18888"/>
    <cellStyle name="40% - Accent3 9 2 2 4" xfId="18889"/>
    <cellStyle name="40% - Accent3 9 2 2 5" xfId="60807"/>
    <cellStyle name="40% - Accent3 9 2 3" xfId="18890"/>
    <cellStyle name="40% - Accent3 9 2 3 2" xfId="18891"/>
    <cellStyle name="40% - Accent3 9 2 3 2 2" xfId="18892"/>
    <cellStyle name="40% - Accent3 9 2 3 2 3" xfId="53719"/>
    <cellStyle name="40% - Accent3 9 2 3 3" xfId="18893"/>
    <cellStyle name="40% - Accent3 9 2 3 4" xfId="18894"/>
    <cellStyle name="40% - Accent3 9 2 4" xfId="18895"/>
    <cellStyle name="40% - Accent3 9 2 4 2" xfId="18896"/>
    <cellStyle name="40% - Accent3 9 2 4 3" xfId="53720"/>
    <cellStyle name="40% - Accent3 9 2 5" xfId="18897"/>
    <cellStyle name="40% - Accent3 9 2 6" xfId="18898"/>
    <cellStyle name="40% - Accent3 9 2 7" xfId="60439"/>
    <cellStyle name="40% - Accent3 9 3" xfId="18899"/>
    <cellStyle name="40% - Accent3 9 3 2" xfId="18900"/>
    <cellStyle name="40% - Accent3 9 3 2 2" xfId="18901"/>
    <cellStyle name="40% - Accent3 9 3 2 3" xfId="53721"/>
    <cellStyle name="40% - Accent3 9 3 3" xfId="18902"/>
    <cellStyle name="40% - Accent3 9 3 4" xfId="18903"/>
    <cellStyle name="40% - Accent3 9 3 5" xfId="60624"/>
    <cellStyle name="40% - Accent3 9 4" xfId="18904"/>
    <cellStyle name="40% - Accent3 9 4 2" xfId="18905"/>
    <cellStyle name="40% - Accent3 9 4 2 2" xfId="18906"/>
    <cellStyle name="40% - Accent3 9 4 2 3" xfId="53722"/>
    <cellStyle name="40% - Accent3 9 4 3" xfId="18907"/>
    <cellStyle name="40% - Accent3 9 4 4" xfId="18908"/>
    <cellStyle name="40% - Accent3 9 5" xfId="18909"/>
    <cellStyle name="40% - Accent3 9 5 2" xfId="18910"/>
    <cellStyle name="40% - Accent3 9 5 3" xfId="53723"/>
    <cellStyle name="40% - Accent3 9 6" xfId="18911"/>
    <cellStyle name="40% - Accent3 9 7" xfId="18912"/>
    <cellStyle name="40% - Accent3 9 8" xfId="60256"/>
    <cellStyle name="40% - Accent4 10" xfId="18913"/>
    <cellStyle name="40% - Accent4 10 2" xfId="18914"/>
    <cellStyle name="40% - Accent4 10 2 2" xfId="18915"/>
    <cellStyle name="40% - Accent4 10 2 2 2" xfId="18916"/>
    <cellStyle name="40% - Accent4 10 2 2 3" xfId="53724"/>
    <cellStyle name="40% - Accent4 10 2 2 4" xfId="60823"/>
    <cellStyle name="40% - Accent4 10 2 3" xfId="18917"/>
    <cellStyle name="40% - Accent4 10 2 4" xfId="18918"/>
    <cellStyle name="40% - Accent4 10 2 5" xfId="60455"/>
    <cellStyle name="40% - Accent4 10 3" xfId="18919"/>
    <cellStyle name="40% - Accent4 10 3 2" xfId="18920"/>
    <cellStyle name="40% - Accent4 10 3 2 2" xfId="18921"/>
    <cellStyle name="40% - Accent4 10 3 2 3" xfId="53725"/>
    <cellStyle name="40% - Accent4 10 3 3" xfId="18922"/>
    <cellStyle name="40% - Accent4 10 3 4" xfId="18923"/>
    <cellStyle name="40% - Accent4 10 3 5" xfId="60640"/>
    <cellStyle name="40% - Accent4 10 4" xfId="18924"/>
    <cellStyle name="40% - Accent4 10 4 2" xfId="18925"/>
    <cellStyle name="40% - Accent4 10 4 3" xfId="53726"/>
    <cellStyle name="40% - Accent4 10 5" xfId="18926"/>
    <cellStyle name="40% - Accent4 10 6" xfId="18927"/>
    <cellStyle name="40% - Accent4 10 7" xfId="60272"/>
    <cellStyle name="40% - Accent4 11" xfId="18928"/>
    <cellStyle name="40% - Accent4 11 2" xfId="18929"/>
    <cellStyle name="40% - Accent4 11 2 2" xfId="18930"/>
    <cellStyle name="40% - Accent4 11 2 2 2" xfId="18931"/>
    <cellStyle name="40% - Accent4 11 2 2 3" xfId="53727"/>
    <cellStyle name="40% - Accent4 11 2 2 4" xfId="60837"/>
    <cellStyle name="40% - Accent4 11 2 3" xfId="18932"/>
    <cellStyle name="40% - Accent4 11 2 4" xfId="18933"/>
    <cellStyle name="40% - Accent4 11 2 5" xfId="60469"/>
    <cellStyle name="40% - Accent4 11 3" xfId="18934"/>
    <cellStyle name="40% - Accent4 11 3 2" xfId="18935"/>
    <cellStyle name="40% - Accent4 11 3 3" xfId="53728"/>
    <cellStyle name="40% - Accent4 11 3 4" xfId="60654"/>
    <cellStyle name="40% - Accent4 11 4" xfId="18936"/>
    <cellStyle name="40% - Accent4 11 5" xfId="18937"/>
    <cellStyle name="40% - Accent4 11 6" xfId="60286"/>
    <cellStyle name="40% - Accent4 12" xfId="18938"/>
    <cellStyle name="40% - Accent4 12 2" xfId="18939"/>
    <cellStyle name="40% - Accent4 12 2 2" xfId="18940"/>
    <cellStyle name="40% - Accent4 12 2 2 2" xfId="60851"/>
    <cellStyle name="40% - Accent4 12 2 3" xfId="53729"/>
    <cellStyle name="40% - Accent4 12 2 4" xfId="60483"/>
    <cellStyle name="40% - Accent4 12 3" xfId="18941"/>
    <cellStyle name="40% - Accent4 12 3 2" xfId="60668"/>
    <cellStyle name="40% - Accent4 12 4" xfId="18942"/>
    <cellStyle name="40% - Accent4 12 5" xfId="60300"/>
    <cellStyle name="40% - Accent4 13" xfId="18943"/>
    <cellStyle name="40% - Accent4 13 2" xfId="18944"/>
    <cellStyle name="40% - Accent4 13 2 2" xfId="18945"/>
    <cellStyle name="40% - Accent4 13 2 2 2" xfId="60865"/>
    <cellStyle name="40% - Accent4 13 2 3" xfId="53730"/>
    <cellStyle name="40% - Accent4 13 2 4" xfId="60497"/>
    <cellStyle name="40% - Accent4 13 3" xfId="18946"/>
    <cellStyle name="40% - Accent4 13 3 2" xfId="60682"/>
    <cellStyle name="40% - Accent4 13 4" xfId="18947"/>
    <cellStyle name="40% - Accent4 13 5" xfId="60314"/>
    <cellStyle name="40% - Accent4 14" xfId="18948"/>
    <cellStyle name="40% - Accent4 14 2" xfId="18949"/>
    <cellStyle name="40% - Accent4 14 2 2" xfId="60695"/>
    <cellStyle name="40% - Accent4 14 3" xfId="53731"/>
    <cellStyle name="40% - Accent4 14 4" xfId="60327"/>
    <cellStyle name="40% - Accent4 15" xfId="18950"/>
    <cellStyle name="40% - Accent4 15 2" xfId="60511"/>
    <cellStyle name="40% - Accent4 16" xfId="18951"/>
    <cellStyle name="40% - Accent4 16 2" xfId="60879"/>
    <cellStyle name="40% - Accent4 17" xfId="53732"/>
    <cellStyle name="40% - Accent4 17 2" xfId="60893"/>
    <cellStyle name="40% - Accent4 18" xfId="53733"/>
    <cellStyle name="40% - Accent4 18 2" xfId="60907"/>
    <cellStyle name="40% - Accent4 19" xfId="60138"/>
    <cellStyle name="40% - Accent4 2" xfId="18952"/>
    <cellStyle name="40% - Accent4 2 10" xfId="18953"/>
    <cellStyle name="40% - Accent4 2 10 2" xfId="18954"/>
    <cellStyle name="40% - Accent4 2 10 2 2" xfId="18955"/>
    <cellStyle name="40% - Accent4 2 10 2 2 2" xfId="18956"/>
    <cellStyle name="40% - Accent4 2 10 2 2 3" xfId="53734"/>
    <cellStyle name="40% - Accent4 2 10 2 3" xfId="18957"/>
    <cellStyle name="40% - Accent4 2 10 2 4" xfId="18958"/>
    <cellStyle name="40% - Accent4 2 10 3" xfId="18959"/>
    <cellStyle name="40% - Accent4 2 10 3 2" xfId="18960"/>
    <cellStyle name="40% - Accent4 2 10 3 3" xfId="53735"/>
    <cellStyle name="40% - Accent4 2 10 4" xfId="18961"/>
    <cellStyle name="40% - Accent4 2 10 5" xfId="18962"/>
    <cellStyle name="40% - Accent4 2 11" xfId="18963"/>
    <cellStyle name="40% - Accent4 2 11 2" xfId="18964"/>
    <cellStyle name="40% - Accent4 2 11 2 2" xfId="18965"/>
    <cellStyle name="40% - Accent4 2 11 2 3" xfId="53736"/>
    <cellStyle name="40% - Accent4 2 11 3" xfId="18966"/>
    <cellStyle name="40% - Accent4 2 11 4" xfId="18967"/>
    <cellStyle name="40% - Accent4 2 12" xfId="18968"/>
    <cellStyle name="40% - Accent4 2 12 2" xfId="18969"/>
    <cellStyle name="40% - Accent4 2 12 2 2" xfId="18970"/>
    <cellStyle name="40% - Accent4 2 12 2 3" xfId="53737"/>
    <cellStyle name="40% - Accent4 2 12 3" xfId="18971"/>
    <cellStyle name="40% - Accent4 2 12 4" xfId="18972"/>
    <cellStyle name="40% - Accent4 2 13" xfId="18973"/>
    <cellStyle name="40% - Accent4 2 13 2" xfId="18974"/>
    <cellStyle name="40% - Accent4 2 13 3" xfId="53738"/>
    <cellStyle name="40% - Accent4 2 14" xfId="18975"/>
    <cellStyle name="40% - Accent4 2 15" xfId="18976"/>
    <cellStyle name="40% - Accent4 2 16" xfId="60159"/>
    <cellStyle name="40% - Accent4 2 2" xfId="18977"/>
    <cellStyle name="40% - Accent4 2 2 10" xfId="18978"/>
    <cellStyle name="40% - Accent4 2 2 11" xfId="18979"/>
    <cellStyle name="40% - Accent4 2 2 12" xfId="60343"/>
    <cellStyle name="40% - Accent4 2 2 2" xfId="18980"/>
    <cellStyle name="40% - Accent4 2 2 2 10" xfId="18981"/>
    <cellStyle name="40% - Accent4 2 2 2 11" xfId="60711"/>
    <cellStyle name="40% - Accent4 2 2 2 2" xfId="18982"/>
    <cellStyle name="40% - Accent4 2 2 2 2 2" xfId="18983"/>
    <cellStyle name="40% - Accent4 2 2 2 2 2 2" xfId="18984"/>
    <cellStyle name="40% - Accent4 2 2 2 2 2 2 2" xfId="18985"/>
    <cellStyle name="40% - Accent4 2 2 2 2 2 2 2 2" xfId="18986"/>
    <cellStyle name="40% - Accent4 2 2 2 2 2 2 2 2 2" xfId="18987"/>
    <cellStyle name="40% - Accent4 2 2 2 2 2 2 2 2 3" xfId="53739"/>
    <cellStyle name="40% - Accent4 2 2 2 2 2 2 2 3" xfId="18988"/>
    <cellStyle name="40% - Accent4 2 2 2 2 2 2 2 4" xfId="18989"/>
    <cellStyle name="40% - Accent4 2 2 2 2 2 2 3" xfId="18990"/>
    <cellStyle name="40% - Accent4 2 2 2 2 2 2 3 2" xfId="18991"/>
    <cellStyle name="40% - Accent4 2 2 2 2 2 2 3 2 2" xfId="18992"/>
    <cellStyle name="40% - Accent4 2 2 2 2 2 2 3 2 3" xfId="53740"/>
    <cellStyle name="40% - Accent4 2 2 2 2 2 2 3 3" xfId="18993"/>
    <cellStyle name="40% - Accent4 2 2 2 2 2 2 3 4" xfId="18994"/>
    <cellStyle name="40% - Accent4 2 2 2 2 2 2 4" xfId="18995"/>
    <cellStyle name="40% - Accent4 2 2 2 2 2 2 4 2" xfId="18996"/>
    <cellStyle name="40% - Accent4 2 2 2 2 2 2 4 3" xfId="53741"/>
    <cellStyle name="40% - Accent4 2 2 2 2 2 2 5" xfId="18997"/>
    <cellStyle name="40% - Accent4 2 2 2 2 2 2 6" xfId="18998"/>
    <cellStyle name="40% - Accent4 2 2 2 2 2 3" xfId="18999"/>
    <cellStyle name="40% - Accent4 2 2 2 2 2 3 2" xfId="19000"/>
    <cellStyle name="40% - Accent4 2 2 2 2 2 3 2 2" xfId="19001"/>
    <cellStyle name="40% - Accent4 2 2 2 2 2 3 2 3" xfId="53742"/>
    <cellStyle name="40% - Accent4 2 2 2 2 2 3 3" xfId="19002"/>
    <cellStyle name="40% - Accent4 2 2 2 2 2 3 4" xfId="19003"/>
    <cellStyle name="40% - Accent4 2 2 2 2 2 4" xfId="19004"/>
    <cellStyle name="40% - Accent4 2 2 2 2 2 4 2" xfId="19005"/>
    <cellStyle name="40% - Accent4 2 2 2 2 2 4 2 2" xfId="19006"/>
    <cellStyle name="40% - Accent4 2 2 2 2 2 4 2 3" xfId="53743"/>
    <cellStyle name="40% - Accent4 2 2 2 2 2 4 3" xfId="19007"/>
    <cellStyle name="40% - Accent4 2 2 2 2 2 4 4" xfId="19008"/>
    <cellStyle name="40% - Accent4 2 2 2 2 2 5" xfId="19009"/>
    <cellStyle name="40% - Accent4 2 2 2 2 2 5 2" xfId="19010"/>
    <cellStyle name="40% - Accent4 2 2 2 2 2 5 3" xfId="53744"/>
    <cellStyle name="40% - Accent4 2 2 2 2 2 6" xfId="19011"/>
    <cellStyle name="40% - Accent4 2 2 2 2 2 7" xfId="19012"/>
    <cellStyle name="40% - Accent4 2 2 2 2 3" xfId="19013"/>
    <cellStyle name="40% - Accent4 2 2 2 2 3 2" xfId="19014"/>
    <cellStyle name="40% - Accent4 2 2 2 2 3 2 2" xfId="19015"/>
    <cellStyle name="40% - Accent4 2 2 2 2 3 2 2 2" xfId="19016"/>
    <cellStyle name="40% - Accent4 2 2 2 2 3 2 2 3" xfId="53745"/>
    <cellStyle name="40% - Accent4 2 2 2 2 3 2 3" xfId="19017"/>
    <cellStyle name="40% - Accent4 2 2 2 2 3 2 4" xfId="19018"/>
    <cellStyle name="40% - Accent4 2 2 2 2 3 3" xfId="19019"/>
    <cellStyle name="40% - Accent4 2 2 2 2 3 3 2" xfId="19020"/>
    <cellStyle name="40% - Accent4 2 2 2 2 3 3 2 2" xfId="19021"/>
    <cellStyle name="40% - Accent4 2 2 2 2 3 3 2 3" xfId="53746"/>
    <cellStyle name="40% - Accent4 2 2 2 2 3 3 3" xfId="19022"/>
    <cellStyle name="40% - Accent4 2 2 2 2 3 3 4" xfId="19023"/>
    <cellStyle name="40% - Accent4 2 2 2 2 3 4" xfId="19024"/>
    <cellStyle name="40% - Accent4 2 2 2 2 3 4 2" xfId="19025"/>
    <cellStyle name="40% - Accent4 2 2 2 2 3 4 3" xfId="53747"/>
    <cellStyle name="40% - Accent4 2 2 2 2 3 5" xfId="19026"/>
    <cellStyle name="40% - Accent4 2 2 2 2 3 6" xfId="19027"/>
    <cellStyle name="40% - Accent4 2 2 2 2 4" xfId="19028"/>
    <cellStyle name="40% - Accent4 2 2 2 2 4 2" xfId="19029"/>
    <cellStyle name="40% - Accent4 2 2 2 2 4 2 2" xfId="19030"/>
    <cellStyle name="40% - Accent4 2 2 2 2 4 2 3" xfId="53748"/>
    <cellStyle name="40% - Accent4 2 2 2 2 4 3" xfId="19031"/>
    <cellStyle name="40% - Accent4 2 2 2 2 4 4" xfId="19032"/>
    <cellStyle name="40% - Accent4 2 2 2 2 5" xfId="19033"/>
    <cellStyle name="40% - Accent4 2 2 2 2 5 2" xfId="19034"/>
    <cellStyle name="40% - Accent4 2 2 2 2 5 2 2" xfId="19035"/>
    <cellStyle name="40% - Accent4 2 2 2 2 5 2 3" xfId="53749"/>
    <cellStyle name="40% - Accent4 2 2 2 2 5 3" xfId="19036"/>
    <cellStyle name="40% - Accent4 2 2 2 2 5 4" xfId="19037"/>
    <cellStyle name="40% - Accent4 2 2 2 2 6" xfId="19038"/>
    <cellStyle name="40% - Accent4 2 2 2 2 6 2" xfId="19039"/>
    <cellStyle name="40% - Accent4 2 2 2 2 6 3" xfId="53750"/>
    <cellStyle name="40% - Accent4 2 2 2 2 7" xfId="19040"/>
    <cellStyle name="40% - Accent4 2 2 2 2 8" xfId="19041"/>
    <cellStyle name="40% - Accent4 2 2 2 3" xfId="19042"/>
    <cellStyle name="40% - Accent4 2 2 2 3 2" xfId="19043"/>
    <cellStyle name="40% - Accent4 2 2 2 3 2 2" xfId="19044"/>
    <cellStyle name="40% - Accent4 2 2 2 3 2 2 2" xfId="19045"/>
    <cellStyle name="40% - Accent4 2 2 2 3 2 2 2 2" xfId="19046"/>
    <cellStyle name="40% - Accent4 2 2 2 3 2 2 2 3" xfId="53751"/>
    <cellStyle name="40% - Accent4 2 2 2 3 2 2 3" xfId="19047"/>
    <cellStyle name="40% - Accent4 2 2 2 3 2 2 4" xfId="19048"/>
    <cellStyle name="40% - Accent4 2 2 2 3 2 3" xfId="19049"/>
    <cellStyle name="40% - Accent4 2 2 2 3 2 3 2" xfId="19050"/>
    <cellStyle name="40% - Accent4 2 2 2 3 2 3 2 2" xfId="19051"/>
    <cellStyle name="40% - Accent4 2 2 2 3 2 3 2 3" xfId="53752"/>
    <cellStyle name="40% - Accent4 2 2 2 3 2 3 3" xfId="19052"/>
    <cellStyle name="40% - Accent4 2 2 2 3 2 3 4" xfId="19053"/>
    <cellStyle name="40% - Accent4 2 2 2 3 2 4" xfId="19054"/>
    <cellStyle name="40% - Accent4 2 2 2 3 2 4 2" xfId="19055"/>
    <cellStyle name="40% - Accent4 2 2 2 3 2 4 3" xfId="53753"/>
    <cellStyle name="40% - Accent4 2 2 2 3 2 5" xfId="19056"/>
    <cellStyle name="40% - Accent4 2 2 2 3 2 6" xfId="19057"/>
    <cellStyle name="40% - Accent4 2 2 2 3 3" xfId="19058"/>
    <cellStyle name="40% - Accent4 2 2 2 3 3 2" xfId="19059"/>
    <cellStyle name="40% - Accent4 2 2 2 3 3 2 2" xfId="19060"/>
    <cellStyle name="40% - Accent4 2 2 2 3 3 2 3" xfId="53754"/>
    <cellStyle name="40% - Accent4 2 2 2 3 3 3" xfId="19061"/>
    <cellStyle name="40% - Accent4 2 2 2 3 3 4" xfId="19062"/>
    <cellStyle name="40% - Accent4 2 2 2 3 4" xfId="19063"/>
    <cellStyle name="40% - Accent4 2 2 2 3 4 2" xfId="19064"/>
    <cellStyle name="40% - Accent4 2 2 2 3 4 2 2" xfId="19065"/>
    <cellStyle name="40% - Accent4 2 2 2 3 4 2 3" xfId="53755"/>
    <cellStyle name="40% - Accent4 2 2 2 3 4 3" xfId="19066"/>
    <cellStyle name="40% - Accent4 2 2 2 3 4 4" xfId="19067"/>
    <cellStyle name="40% - Accent4 2 2 2 3 5" xfId="19068"/>
    <cellStyle name="40% - Accent4 2 2 2 3 5 2" xfId="19069"/>
    <cellStyle name="40% - Accent4 2 2 2 3 5 3" xfId="53756"/>
    <cellStyle name="40% - Accent4 2 2 2 3 6" xfId="19070"/>
    <cellStyle name="40% - Accent4 2 2 2 3 7" xfId="19071"/>
    <cellStyle name="40% - Accent4 2 2 2 4" xfId="19072"/>
    <cellStyle name="40% - Accent4 2 2 2 4 2" xfId="19073"/>
    <cellStyle name="40% - Accent4 2 2 2 4 2 2" xfId="19074"/>
    <cellStyle name="40% - Accent4 2 2 2 4 2 2 2" xfId="19075"/>
    <cellStyle name="40% - Accent4 2 2 2 4 2 2 3" xfId="53757"/>
    <cellStyle name="40% - Accent4 2 2 2 4 2 3" xfId="19076"/>
    <cellStyle name="40% - Accent4 2 2 2 4 2 4" xfId="19077"/>
    <cellStyle name="40% - Accent4 2 2 2 4 3" xfId="19078"/>
    <cellStyle name="40% - Accent4 2 2 2 4 3 2" xfId="19079"/>
    <cellStyle name="40% - Accent4 2 2 2 4 3 2 2" xfId="19080"/>
    <cellStyle name="40% - Accent4 2 2 2 4 3 2 3" xfId="53758"/>
    <cellStyle name="40% - Accent4 2 2 2 4 3 3" xfId="19081"/>
    <cellStyle name="40% - Accent4 2 2 2 4 3 4" xfId="19082"/>
    <cellStyle name="40% - Accent4 2 2 2 4 4" xfId="19083"/>
    <cellStyle name="40% - Accent4 2 2 2 4 4 2" xfId="19084"/>
    <cellStyle name="40% - Accent4 2 2 2 4 4 3" xfId="53759"/>
    <cellStyle name="40% - Accent4 2 2 2 4 5" xfId="19085"/>
    <cellStyle name="40% - Accent4 2 2 2 4 6" xfId="19086"/>
    <cellStyle name="40% - Accent4 2 2 2 5" xfId="19087"/>
    <cellStyle name="40% - Accent4 2 2 2 5 2" xfId="19088"/>
    <cellStyle name="40% - Accent4 2 2 2 5 2 2" xfId="19089"/>
    <cellStyle name="40% - Accent4 2 2 2 5 2 2 2" xfId="19090"/>
    <cellStyle name="40% - Accent4 2 2 2 5 2 2 3" xfId="53760"/>
    <cellStyle name="40% - Accent4 2 2 2 5 2 3" xfId="19091"/>
    <cellStyle name="40% - Accent4 2 2 2 5 2 4" xfId="19092"/>
    <cellStyle name="40% - Accent4 2 2 2 5 3" xfId="19093"/>
    <cellStyle name="40% - Accent4 2 2 2 5 3 2" xfId="19094"/>
    <cellStyle name="40% - Accent4 2 2 2 5 3 3" xfId="53761"/>
    <cellStyle name="40% - Accent4 2 2 2 5 4" xfId="19095"/>
    <cellStyle name="40% - Accent4 2 2 2 5 5" xfId="19096"/>
    <cellStyle name="40% - Accent4 2 2 2 6" xfId="19097"/>
    <cellStyle name="40% - Accent4 2 2 2 6 2" xfId="19098"/>
    <cellStyle name="40% - Accent4 2 2 2 6 2 2" xfId="19099"/>
    <cellStyle name="40% - Accent4 2 2 2 6 2 3" xfId="53762"/>
    <cellStyle name="40% - Accent4 2 2 2 6 3" xfId="19100"/>
    <cellStyle name="40% - Accent4 2 2 2 6 4" xfId="19101"/>
    <cellStyle name="40% - Accent4 2 2 2 7" xfId="19102"/>
    <cellStyle name="40% - Accent4 2 2 2 7 2" xfId="19103"/>
    <cellStyle name="40% - Accent4 2 2 2 7 2 2" xfId="19104"/>
    <cellStyle name="40% - Accent4 2 2 2 7 2 3" xfId="53763"/>
    <cellStyle name="40% - Accent4 2 2 2 7 3" xfId="19105"/>
    <cellStyle name="40% - Accent4 2 2 2 7 4" xfId="19106"/>
    <cellStyle name="40% - Accent4 2 2 2 8" xfId="19107"/>
    <cellStyle name="40% - Accent4 2 2 2 8 2" xfId="19108"/>
    <cellStyle name="40% - Accent4 2 2 2 8 3" xfId="53764"/>
    <cellStyle name="40% - Accent4 2 2 2 9" xfId="19109"/>
    <cellStyle name="40% - Accent4 2 2 3" xfId="19110"/>
    <cellStyle name="40% - Accent4 2 2 3 2" xfId="19111"/>
    <cellStyle name="40% - Accent4 2 2 3 2 2" xfId="19112"/>
    <cellStyle name="40% - Accent4 2 2 3 2 2 2" xfId="19113"/>
    <cellStyle name="40% - Accent4 2 2 3 2 2 2 2" xfId="19114"/>
    <cellStyle name="40% - Accent4 2 2 3 2 2 2 2 2" xfId="19115"/>
    <cellStyle name="40% - Accent4 2 2 3 2 2 2 2 3" xfId="53765"/>
    <cellStyle name="40% - Accent4 2 2 3 2 2 2 3" xfId="19116"/>
    <cellStyle name="40% - Accent4 2 2 3 2 2 2 4" xfId="19117"/>
    <cellStyle name="40% - Accent4 2 2 3 2 2 3" xfId="19118"/>
    <cellStyle name="40% - Accent4 2 2 3 2 2 3 2" xfId="19119"/>
    <cellStyle name="40% - Accent4 2 2 3 2 2 3 2 2" xfId="19120"/>
    <cellStyle name="40% - Accent4 2 2 3 2 2 3 2 3" xfId="53766"/>
    <cellStyle name="40% - Accent4 2 2 3 2 2 3 3" xfId="19121"/>
    <cellStyle name="40% - Accent4 2 2 3 2 2 3 4" xfId="19122"/>
    <cellStyle name="40% - Accent4 2 2 3 2 2 4" xfId="19123"/>
    <cellStyle name="40% - Accent4 2 2 3 2 2 4 2" xfId="19124"/>
    <cellStyle name="40% - Accent4 2 2 3 2 2 4 3" xfId="53767"/>
    <cellStyle name="40% - Accent4 2 2 3 2 2 5" xfId="19125"/>
    <cellStyle name="40% - Accent4 2 2 3 2 2 6" xfId="19126"/>
    <cellStyle name="40% - Accent4 2 2 3 2 3" xfId="19127"/>
    <cellStyle name="40% - Accent4 2 2 3 2 3 2" xfId="19128"/>
    <cellStyle name="40% - Accent4 2 2 3 2 3 2 2" xfId="19129"/>
    <cellStyle name="40% - Accent4 2 2 3 2 3 2 3" xfId="53768"/>
    <cellStyle name="40% - Accent4 2 2 3 2 3 3" xfId="19130"/>
    <cellStyle name="40% - Accent4 2 2 3 2 3 4" xfId="19131"/>
    <cellStyle name="40% - Accent4 2 2 3 2 4" xfId="19132"/>
    <cellStyle name="40% - Accent4 2 2 3 2 4 2" xfId="19133"/>
    <cellStyle name="40% - Accent4 2 2 3 2 4 2 2" xfId="19134"/>
    <cellStyle name="40% - Accent4 2 2 3 2 4 2 3" xfId="53769"/>
    <cellStyle name="40% - Accent4 2 2 3 2 4 3" xfId="19135"/>
    <cellStyle name="40% - Accent4 2 2 3 2 4 4" xfId="19136"/>
    <cellStyle name="40% - Accent4 2 2 3 2 5" xfId="19137"/>
    <cellStyle name="40% - Accent4 2 2 3 2 5 2" xfId="19138"/>
    <cellStyle name="40% - Accent4 2 2 3 2 5 3" xfId="53770"/>
    <cellStyle name="40% - Accent4 2 2 3 2 6" xfId="19139"/>
    <cellStyle name="40% - Accent4 2 2 3 2 7" xfId="19140"/>
    <cellStyle name="40% - Accent4 2 2 3 3" xfId="19141"/>
    <cellStyle name="40% - Accent4 2 2 3 3 2" xfId="19142"/>
    <cellStyle name="40% - Accent4 2 2 3 3 2 2" xfId="19143"/>
    <cellStyle name="40% - Accent4 2 2 3 3 2 2 2" xfId="19144"/>
    <cellStyle name="40% - Accent4 2 2 3 3 2 2 3" xfId="53771"/>
    <cellStyle name="40% - Accent4 2 2 3 3 2 3" xfId="19145"/>
    <cellStyle name="40% - Accent4 2 2 3 3 2 4" xfId="19146"/>
    <cellStyle name="40% - Accent4 2 2 3 3 3" xfId="19147"/>
    <cellStyle name="40% - Accent4 2 2 3 3 3 2" xfId="19148"/>
    <cellStyle name="40% - Accent4 2 2 3 3 3 2 2" xfId="19149"/>
    <cellStyle name="40% - Accent4 2 2 3 3 3 2 3" xfId="53772"/>
    <cellStyle name="40% - Accent4 2 2 3 3 3 3" xfId="19150"/>
    <cellStyle name="40% - Accent4 2 2 3 3 3 4" xfId="19151"/>
    <cellStyle name="40% - Accent4 2 2 3 3 4" xfId="19152"/>
    <cellStyle name="40% - Accent4 2 2 3 3 4 2" xfId="19153"/>
    <cellStyle name="40% - Accent4 2 2 3 3 4 3" xfId="53773"/>
    <cellStyle name="40% - Accent4 2 2 3 3 5" xfId="19154"/>
    <cellStyle name="40% - Accent4 2 2 3 3 6" xfId="19155"/>
    <cellStyle name="40% - Accent4 2 2 3 4" xfId="19156"/>
    <cellStyle name="40% - Accent4 2 2 3 4 2" xfId="19157"/>
    <cellStyle name="40% - Accent4 2 2 3 4 2 2" xfId="19158"/>
    <cellStyle name="40% - Accent4 2 2 3 4 2 2 2" xfId="19159"/>
    <cellStyle name="40% - Accent4 2 2 3 4 2 2 3" xfId="53774"/>
    <cellStyle name="40% - Accent4 2 2 3 4 2 3" xfId="19160"/>
    <cellStyle name="40% - Accent4 2 2 3 4 2 4" xfId="19161"/>
    <cellStyle name="40% - Accent4 2 2 3 4 3" xfId="19162"/>
    <cellStyle name="40% - Accent4 2 2 3 4 3 2" xfId="19163"/>
    <cellStyle name="40% - Accent4 2 2 3 4 3 3" xfId="53775"/>
    <cellStyle name="40% - Accent4 2 2 3 4 4" xfId="19164"/>
    <cellStyle name="40% - Accent4 2 2 3 4 5" xfId="19165"/>
    <cellStyle name="40% - Accent4 2 2 3 5" xfId="19166"/>
    <cellStyle name="40% - Accent4 2 2 3 5 2" xfId="19167"/>
    <cellStyle name="40% - Accent4 2 2 3 5 2 2" xfId="19168"/>
    <cellStyle name="40% - Accent4 2 2 3 5 2 3" xfId="53776"/>
    <cellStyle name="40% - Accent4 2 2 3 5 3" xfId="19169"/>
    <cellStyle name="40% - Accent4 2 2 3 5 4" xfId="19170"/>
    <cellStyle name="40% - Accent4 2 2 3 6" xfId="19171"/>
    <cellStyle name="40% - Accent4 2 2 3 6 2" xfId="19172"/>
    <cellStyle name="40% - Accent4 2 2 3 6 2 2" xfId="19173"/>
    <cellStyle name="40% - Accent4 2 2 3 6 2 3" xfId="53777"/>
    <cellStyle name="40% - Accent4 2 2 3 6 3" xfId="19174"/>
    <cellStyle name="40% - Accent4 2 2 3 6 4" xfId="19175"/>
    <cellStyle name="40% - Accent4 2 2 3 7" xfId="19176"/>
    <cellStyle name="40% - Accent4 2 2 3 7 2" xfId="19177"/>
    <cellStyle name="40% - Accent4 2 2 3 7 3" xfId="53778"/>
    <cellStyle name="40% - Accent4 2 2 3 8" xfId="19178"/>
    <cellStyle name="40% - Accent4 2 2 3 9" xfId="19179"/>
    <cellStyle name="40% - Accent4 2 2 4" xfId="19180"/>
    <cellStyle name="40% - Accent4 2 2 4 2" xfId="19181"/>
    <cellStyle name="40% - Accent4 2 2 4 2 2" xfId="19182"/>
    <cellStyle name="40% - Accent4 2 2 4 2 2 2" xfId="19183"/>
    <cellStyle name="40% - Accent4 2 2 4 2 2 2 2" xfId="19184"/>
    <cellStyle name="40% - Accent4 2 2 4 2 2 2 3" xfId="53779"/>
    <cellStyle name="40% - Accent4 2 2 4 2 2 3" xfId="19185"/>
    <cellStyle name="40% - Accent4 2 2 4 2 2 4" xfId="19186"/>
    <cellStyle name="40% - Accent4 2 2 4 2 3" xfId="19187"/>
    <cellStyle name="40% - Accent4 2 2 4 2 3 2" xfId="19188"/>
    <cellStyle name="40% - Accent4 2 2 4 2 3 2 2" xfId="19189"/>
    <cellStyle name="40% - Accent4 2 2 4 2 3 2 3" xfId="53780"/>
    <cellStyle name="40% - Accent4 2 2 4 2 3 3" xfId="19190"/>
    <cellStyle name="40% - Accent4 2 2 4 2 3 4" xfId="19191"/>
    <cellStyle name="40% - Accent4 2 2 4 2 4" xfId="19192"/>
    <cellStyle name="40% - Accent4 2 2 4 2 4 2" xfId="19193"/>
    <cellStyle name="40% - Accent4 2 2 4 2 4 3" xfId="53781"/>
    <cellStyle name="40% - Accent4 2 2 4 2 5" xfId="19194"/>
    <cellStyle name="40% - Accent4 2 2 4 2 6" xfId="19195"/>
    <cellStyle name="40% - Accent4 2 2 4 3" xfId="19196"/>
    <cellStyle name="40% - Accent4 2 2 4 3 2" xfId="19197"/>
    <cellStyle name="40% - Accent4 2 2 4 3 2 2" xfId="19198"/>
    <cellStyle name="40% - Accent4 2 2 4 3 2 3" xfId="53782"/>
    <cellStyle name="40% - Accent4 2 2 4 3 3" xfId="19199"/>
    <cellStyle name="40% - Accent4 2 2 4 3 4" xfId="19200"/>
    <cellStyle name="40% - Accent4 2 2 4 4" xfId="19201"/>
    <cellStyle name="40% - Accent4 2 2 4 4 2" xfId="19202"/>
    <cellStyle name="40% - Accent4 2 2 4 4 2 2" xfId="19203"/>
    <cellStyle name="40% - Accent4 2 2 4 4 2 3" xfId="53783"/>
    <cellStyle name="40% - Accent4 2 2 4 4 3" xfId="19204"/>
    <cellStyle name="40% - Accent4 2 2 4 4 4" xfId="19205"/>
    <cellStyle name="40% - Accent4 2 2 4 5" xfId="19206"/>
    <cellStyle name="40% - Accent4 2 2 4 5 2" xfId="19207"/>
    <cellStyle name="40% - Accent4 2 2 4 5 3" xfId="53784"/>
    <cellStyle name="40% - Accent4 2 2 4 6" xfId="19208"/>
    <cellStyle name="40% - Accent4 2 2 4 7" xfId="19209"/>
    <cellStyle name="40% - Accent4 2 2 5" xfId="19210"/>
    <cellStyle name="40% - Accent4 2 2 5 2" xfId="19211"/>
    <cellStyle name="40% - Accent4 2 2 5 2 2" xfId="19212"/>
    <cellStyle name="40% - Accent4 2 2 5 2 2 2" xfId="19213"/>
    <cellStyle name="40% - Accent4 2 2 5 2 2 3" xfId="53785"/>
    <cellStyle name="40% - Accent4 2 2 5 2 3" xfId="19214"/>
    <cellStyle name="40% - Accent4 2 2 5 2 4" xfId="19215"/>
    <cellStyle name="40% - Accent4 2 2 5 3" xfId="19216"/>
    <cellStyle name="40% - Accent4 2 2 5 3 2" xfId="19217"/>
    <cellStyle name="40% - Accent4 2 2 5 3 2 2" xfId="19218"/>
    <cellStyle name="40% - Accent4 2 2 5 3 2 3" xfId="53786"/>
    <cellStyle name="40% - Accent4 2 2 5 3 3" xfId="19219"/>
    <cellStyle name="40% - Accent4 2 2 5 3 4" xfId="19220"/>
    <cellStyle name="40% - Accent4 2 2 5 4" xfId="19221"/>
    <cellStyle name="40% - Accent4 2 2 5 4 2" xfId="19222"/>
    <cellStyle name="40% - Accent4 2 2 5 4 3" xfId="53787"/>
    <cellStyle name="40% - Accent4 2 2 5 5" xfId="19223"/>
    <cellStyle name="40% - Accent4 2 2 5 6" xfId="19224"/>
    <cellStyle name="40% - Accent4 2 2 6" xfId="19225"/>
    <cellStyle name="40% - Accent4 2 2 6 2" xfId="19226"/>
    <cellStyle name="40% - Accent4 2 2 6 2 2" xfId="19227"/>
    <cellStyle name="40% - Accent4 2 2 6 2 2 2" xfId="19228"/>
    <cellStyle name="40% - Accent4 2 2 6 2 2 3" xfId="53788"/>
    <cellStyle name="40% - Accent4 2 2 6 2 3" xfId="19229"/>
    <cellStyle name="40% - Accent4 2 2 6 2 4" xfId="19230"/>
    <cellStyle name="40% - Accent4 2 2 6 3" xfId="19231"/>
    <cellStyle name="40% - Accent4 2 2 6 3 2" xfId="19232"/>
    <cellStyle name="40% - Accent4 2 2 6 3 3" xfId="53789"/>
    <cellStyle name="40% - Accent4 2 2 6 4" xfId="19233"/>
    <cellStyle name="40% - Accent4 2 2 6 5" xfId="19234"/>
    <cellStyle name="40% - Accent4 2 2 7" xfId="19235"/>
    <cellStyle name="40% - Accent4 2 2 7 2" xfId="19236"/>
    <cellStyle name="40% - Accent4 2 2 7 2 2" xfId="19237"/>
    <cellStyle name="40% - Accent4 2 2 7 2 3" xfId="53790"/>
    <cellStyle name="40% - Accent4 2 2 7 3" xfId="19238"/>
    <cellStyle name="40% - Accent4 2 2 7 4" xfId="19239"/>
    <cellStyle name="40% - Accent4 2 2 8" xfId="19240"/>
    <cellStyle name="40% - Accent4 2 2 8 2" xfId="19241"/>
    <cellStyle name="40% - Accent4 2 2 8 2 2" xfId="19242"/>
    <cellStyle name="40% - Accent4 2 2 8 2 3" xfId="53791"/>
    <cellStyle name="40% - Accent4 2 2 8 3" xfId="19243"/>
    <cellStyle name="40% - Accent4 2 2 8 4" xfId="19244"/>
    <cellStyle name="40% - Accent4 2 2 9" xfId="19245"/>
    <cellStyle name="40% - Accent4 2 2 9 2" xfId="19246"/>
    <cellStyle name="40% - Accent4 2 2 9 3" xfId="53792"/>
    <cellStyle name="40% - Accent4 2 3" xfId="19247"/>
    <cellStyle name="40% - Accent4 2 3 10" xfId="19248"/>
    <cellStyle name="40% - Accent4 2 3 11" xfId="19249"/>
    <cellStyle name="40% - Accent4 2 3 12" xfId="60528"/>
    <cellStyle name="40% - Accent4 2 3 2" xfId="19250"/>
    <cellStyle name="40% - Accent4 2 3 2 10" xfId="19251"/>
    <cellStyle name="40% - Accent4 2 3 2 2" xfId="19252"/>
    <cellStyle name="40% - Accent4 2 3 2 2 2" xfId="19253"/>
    <cellStyle name="40% - Accent4 2 3 2 2 2 2" xfId="19254"/>
    <cellStyle name="40% - Accent4 2 3 2 2 2 2 2" xfId="19255"/>
    <cellStyle name="40% - Accent4 2 3 2 2 2 2 2 2" xfId="19256"/>
    <cellStyle name="40% - Accent4 2 3 2 2 2 2 2 2 2" xfId="19257"/>
    <cellStyle name="40% - Accent4 2 3 2 2 2 2 2 2 3" xfId="53793"/>
    <cellStyle name="40% - Accent4 2 3 2 2 2 2 2 3" xfId="19258"/>
    <cellStyle name="40% - Accent4 2 3 2 2 2 2 2 4" xfId="19259"/>
    <cellStyle name="40% - Accent4 2 3 2 2 2 2 3" xfId="19260"/>
    <cellStyle name="40% - Accent4 2 3 2 2 2 2 3 2" xfId="19261"/>
    <cellStyle name="40% - Accent4 2 3 2 2 2 2 3 2 2" xfId="19262"/>
    <cellStyle name="40% - Accent4 2 3 2 2 2 2 3 2 3" xfId="53794"/>
    <cellStyle name="40% - Accent4 2 3 2 2 2 2 3 3" xfId="19263"/>
    <cellStyle name="40% - Accent4 2 3 2 2 2 2 3 4" xfId="19264"/>
    <cellStyle name="40% - Accent4 2 3 2 2 2 2 4" xfId="19265"/>
    <cellStyle name="40% - Accent4 2 3 2 2 2 2 4 2" xfId="19266"/>
    <cellStyle name="40% - Accent4 2 3 2 2 2 2 4 3" xfId="53795"/>
    <cellStyle name="40% - Accent4 2 3 2 2 2 2 5" xfId="19267"/>
    <cellStyle name="40% - Accent4 2 3 2 2 2 2 6" xfId="19268"/>
    <cellStyle name="40% - Accent4 2 3 2 2 2 3" xfId="19269"/>
    <cellStyle name="40% - Accent4 2 3 2 2 2 3 2" xfId="19270"/>
    <cellStyle name="40% - Accent4 2 3 2 2 2 3 2 2" xfId="19271"/>
    <cellStyle name="40% - Accent4 2 3 2 2 2 3 2 3" xfId="53796"/>
    <cellStyle name="40% - Accent4 2 3 2 2 2 3 3" xfId="19272"/>
    <cellStyle name="40% - Accent4 2 3 2 2 2 3 4" xfId="19273"/>
    <cellStyle name="40% - Accent4 2 3 2 2 2 4" xfId="19274"/>
    <cellStyle name="40% - Accent4 2 3 2 2 2 4 2" xfId="19275"/>
    <cellStyle name="40% - Accent4 2 3 2 2 2 4 2 2" xfId="19276"/>
    <cellStyle name="40% - Accent4 2 3 2 2 2 4 2 3" xfId="53797"/>
    <cellStyle name="40% - Accent4 2 3 2 2 2 4 3" xfId="19277"/>
    <cellStyle name="40% - Accent4 2 3 2 2 2 4 4" xfId="19278"/>
    <cellStyle name="40% - Accent4 2 3 2 2 2 5" xfId="19279"/>
    <cellStyle name="40% - Accent4 2 3 2 2 2 5 2" xfId="19280"/>
    <cellStyle name="40% - Accent4 2 3 2 2 2 5 3" xfId="53798"/>
    <cellStyle name="40% - Accent4 2 3 2 2 2 6" xfId="19281"/>
    <cellStyle name="40% - Accent4 2 3 2 2 2 7" xfId="19282"/>
    <cellStyle name="40% - Accent4 2 3 2 2 3" xfId="19283"/>
    <cellStyle name="40% - Accent4 2 3 2 2 3 2" xfId="19284"/>
    <cellStyle name="40% - Accent4 2 3 2 2 3 2 2" xfId="19285"/>
    <cellStyle name="40% - Accent4 2 3 2 2 3 2 2 2" xfId="19286"/>
    <cellStyle name="40% - Accent4 2 3 2 2 3 2 2 3" xfId="53799"/>
    <cellStyle name="40% - Accent4 2 3 2 2 3 2 3" xfId="19287"/>
    <cellStyle name="40% - Accent4 2 3 2 2 3 2 4" xfId="19288"/>
    <cellStyle name="40% - Accent4 2 3 2 2 3 3" xfId="19289"/>
    <cellStyle name="40% - Accent4 2 3 2 2 3 3 2" xfId="19290"/>
    <cellStyle name="40% - Accent4 2 3 2 2 3 3 2 2" xfId="19291"/>
    <cellStyle name="40% - Accent4 2 3 2 2 3 3 2 3" xfId="53800"/>
    <cellStyle name="40% - Accent4 2 3 2 2 3 3 3" xfId="19292"/>
    <cellStyle name="40% - Accent4 2 3 2 2 3 3 4" xfId="19293"/>
    <cellStyle name="40% - Accent4 2 3 2 2 3 4" xfId="19294"/>
    <cellStyle name="40% - Accent4 2 3 2 2 3 4 2" xfId="19295"/>
    <cellStyle name="40% - Accent4 2 3 2 2 3 4 3" xfId="53801"/>
    <cellStyle name="40% - Accent4 2 3 2 2 3 5" xfId="19296"/>
    <cellStyle name="40% - Accent4 2 3 2 2 3 6" xfId="19297"/>
    <cellStyle name="40% - Accent4 2 3 2 2 4" xfId="19298"/>
    <cellStyle name="40% - Accent4 2 3 2 2 4 2" xfId="19299"/>
    <cellStyle name="40% - Accent4 2 3 2 2 4 2 2" xfId="19300"/>
    <cellStyle name="40% - Accent4 2 3 2 2 4 2 3" xfId="53802"/>
    <cellStyle name="40% - Accent4 2 3 2 2 4 3" xfId="19301"/>
    <cellStyle name="40% - Accent4 2 3 2 2 4 4" xfId="19302"/>
    <cellStyle name="40% - Accent4 2 3 2 2 5" xfId="19303"/>
    <cellStyle name="40% - Accent4 2 3 2 2 5 2" xfId="19304"/>
    <cellStyle name="40% - Accent4 2 3 2 2 5 2 2" xfId="19305"/>
    <cellStyle name="40% - Accent4 2 3 2 2 5 2 3" xfId="53803"/>
    <cellStyle name="40% - Accent4 2 3 2 2 5 3" xfId="19306"/>
    <cellStyle name="40% - Accent4 2 3 2 2 5 4" xfId="19307"/>
    <cellStyle name="40% - Accent4 2 3 2 2 6" xfId="19308"/>
    <cellStyle name="40% - Accent4 2 3 2 2 6 2" xfId="19309"/>
    <cellStyle name="40% - Accent4 2 3 2 2 6 3" xfId="53804"/>
    <cellStyle name="40% - Accent4 2 3 2 2 7" xfId="19310"/>
    <cellStyle name="40% - Accent4 2 3 2 2 8" xfId="19311"/>
    <cellStyle name="40% - Accent4 2 3 2 3" xfId="19312"/>
    <cellStyle name="40% - Accent4 2 3 2 3 2" xfId="19313"/>
    <cellStyle name="40% - Accent4 2 3 2 3 2 2" xfId="19314"/>
    <cellStyle name="40% - Accent4 2 3 2 3 2 2 2" xfId="19315"/>
    <cellStyle name="40% - Accent4 2 3 2 3 2 2 2 2" xfId="19316"/>
    <cellStyle name="40% - Accent4 2 3 2 3 2 2 2 3" xfId="53805"/>
    <cellStyle name="40% - Accent4 2 3 2 3 2 2 3" xfId="19317"/>
    <cellStyle name="40% - Accent4 2 3 2 3 2 2 4" xfId="19318"/>
    <cellStyle name="40% - Accent4 2 3 2 3 2 3" xfId="19319"/>
    <cellStyle name="40% - Accent4 2 3 2 3 2 3 2" xfId="19320"/>
    <cellStyle name="40% - Accent4 2 3 2 3 2 3 2 2" xfId="19321"/>
    <cellStyle name="40% - Accent4 2 3 2 3 2 3 2 3" xfId="53806"/>
    <cellStyle name="40% - Accent4 2 3 2 3 2 3 3" xfId="19322"/>
    <cellStyle name="40% - Accent4 2 3 2 3 2 3 4" xfId="19323"/>
    <cellStyle name="40% - Accent4 2 3 2 3 2 4" xfId="19324"/>
    <cellStyle name="40% - Accent4 2 3 2 3 2 4 2" xfId="19325"/>
    <cellStyle name="40% - Accent4 2 3 2 3 2 4 3" xfId="53807"/>
    <cellStyle name="40% - Accent4 2 3 2 3 2 5" xfId="19326"/>
    <cellStyle name="40% - Accent4 2 3 2 3 2 6" xfId="19327"/>
    <cellStyle name="40% - Accent4 2 3 2 3 3" xfId="19328"/>
    <cellStyle name="40% - Accent4 2 3 2 3 3 2" xfId="19329"/>
    <cellStyle name="40% - Accent4 2 3 2 3 3 2 2" xfId="19330"/>
    <cellStyle name="40% - Accent4 2 3 2 3 3 2 3" xfId="53808"/>
    <cellStyle name="40% - Accent4 2 3 2 3 3 3" xfId="19331"/>
    <cellStyle name="40% - Accent4 2 3 2 3 3 4" xfId="19332"/>
    <cellStyle name="40% - Accent4 2 3 2 3 4" xfId="19333"/>
    <cellStyle name="40% - Accent4 2 3 2 3 4 2" xfId="19334"/>
    <cellStyle name="40% - Accent4 2 3 2 3 4 2 2" xfId="19335"/>
    <cellStyle name="40% - Accent4 2 3 2 3 4 2 3" xfId="53809"/>
    <cellStyle name="40% - Accent4 2 3 2 3 4 3" xfId="19336"/>
    <cellStyle name="40% - Accent4 2 3 2 3 4 4" xfId="19337"/>
    <cellStyle name="40% - Accent4 2 3 2 3 5" xfId="19338"/>
    <cellStyle name="40% - Accent4 2 3 2 3 5 2" xfId="19339"/>
    <cellStyle name="40% - Accent4 2 3 2 3 5 3" xfId="53810"/>
    <cellStyle name="40% - Accent4 2 3 2 3 6" xfId="19340"/>
    <cellStyle name="40% - Accent4 2 3 2 3 7" xfId="19341"/>
    <cellStyle name="40% - Accent4 2 3 2 4" xfId="19342"/>
    <cellStyle name="40% - Accent4 2 3 2 4 2" xfId="19343"/>
    <cellStyle name="40% - Accent4 2 3 2 4 2 2" xfId="19344"/>
    <cellStyle name="40% - Accent4 2 3 2 4 2 2 2" xfId="19345"/>
    <cellStyle name="40% - Accent4 2 3 2 4 2 2 3" xfId="53811"/>
    <cellStyle name="40% - Accent4 2 3 2 4 2 3" xfId="19346"/>
    <cellStyle name="40% - Accent4 2 3 2 4 2 4" xfId="19347"/>
    <cellStyle name="40% - Accent4 2 3 2 4 3" xfId="19348"/>
    <cellStyle name="40% - Accent4 2 3 2 4 3 2" xfId="19349"/>
    <cellStyle name="40% - Accent4 2 3 2 4 3 2 2" xfId="19350"/>
    <cellStyle name="40% - Accent4 2 3 2 4 3 2 3" xfId="53812"/>
    <cellStyle name="40% - Accent4 2 3 2 4 3 3" xfId="19351"/>
    <cellStyle name="40% - Accent4 2 3 2 4 3 4" xfId="19352"/>
    <cellStyle name="40% - Accent4 2 3 2 4 4" xfId="19353"/>
    <cellStyle name="40% - Accent4 2 3 2 4 4 2" xfId="19354"/>
    <cellStyle name="40% - Accent4 2 3 2 4 4 3" xfId="53813"/>
    <cellStyle name="40% - Accent4 2 3 2 4 5" xfId="19355"/>
    <cellStyle name="40% - Accent4 2 3 2 4 6" xfId="19356"/>
    <cellStyle name="40% - Accent4 2 3 2 5" xfId="19357"/>
    <cellStyle name="40% - Accent4 2 3 2 5 2" xfId="19358"/>
    <cellStyle name="40% - Accent4 2 3 2 5 2 2" xfId="19359"/>
    <cellStyle name="40% - Accent4 2 3 2 5 2 2 2" xfId="19360"/>
    <cellStyle name="40% - Accent4 2 3 2 5 2 2 3" xfId="53814"/>
    <cellStyle name="40% - Accent4 2 3 2 5 2 3" xfId="19361"/>
    <cellStyle name="40% - Accent4 2 3 2 5 2 4" xfId="19362"/>
    <cellStyle name="40% - Accent4 2 3 2 5 3" xfId="19363"/>
    <cellStyle name="40% - Accent4 2 3 2 5 3 2" xfId="19364"/>
    <cellStyle name="40% - Accent4 2 3 2 5 3 3" xfId="53815"/>
    <cellStyle name="40% - Accent4 2 3 2 5 4" xfId="19365"/>
    <cellStyle name="40% - Accent4 2 3 2 5 5" xfId="19366"/>
    <cellStyle name="40% - Accent4 2 3 2 6" xfId="19367"/>
    <cellStyle name="40% - Accent4 2 3 2 6 2" xfId="19368"/>
    <cellStyle name="40% - Accent4 2 3 2 6 2 2" xfId="19369"/>
    <cellStyle name="40% - Accent4 2 3 2 6 2 3" xfId="53816"/>
    <cellStyle name="40% - Accent4 2 3 2 6 3" xfId="19370"/>
    <cellStyle name="40% - Accent4 2 3 2 6 4" xfId="19371"/>
    <cellStyle name="40% - Accent4 2 3 2 7" xfId="19372"/>
    <cellStyle name="40% - Accent4 2 3 2 7 2" xfId="19373"/>
    <cellStyle name="40% - Accent4 2 3 2 7 2 2" xfId="19374"/>
    <cellStyle name="40% - Accent4 2 3 2 7 2 3" xfId="53817"/>
    <cellStyle name="40% - Accent4 2 3 2 7 3" xfId="19375"/>
    <cellStyle name="40% - Accent4 2 3 2 7 4" xfId="19376"/>
    <cellStyle name="40% - Accent4 2 3 2 8" xfId="19377"/>
    <cellStyle name="40% - Accent4 2 3 2 8 2" xfId="19378"/>
    <cellStyle name="40% - Accent4 2 3 2 8 3" xfId="53818"/>
    <cellStyle name="40% - Accent4 2 3 2 9" xfId="19379"/>
    <cellStyle name="40% - Accent4 2 3 3" xfId="19380"/>
    <cellStyle name="40% - Accent4 2 3 3 2" xfId="19381"/>
    <cellStyle name="40% - Accent4 2 3 3 2 2" xfId="19382"/>
    <cellStyle name="40% - Accent4 2 3 3 2 2 2" xfId="19383"/>
    <cellStyle name="40% - Accent4 2 3 3 2 2 2 2" xfId="19384"/>
    <cellStyle name="40% - Accent4 2 3 3 2 2 2 2 2" xfId="19385"/>
    <cellStyle name="40% - Accent4 2 3 3 2 2 2 2 3" xfId="53819"/>
    <cellStyle name="40% - Accent4 2 3 3 2 2 2 3" xfId="19386"/>
    <cellStyle name="40% - Accent4 2 3 3 2 2 2 4" xfId="19387"/>
    <cellStyle name="40% - Accent4 2 3 3 2 2 3" xfId="19388"/>
    <cellStyle name="40% - Accent4 2 3 3 2 2 3 2" xfId="19389"/>
    <cellStyle name="40% - Accent4 2 3 3 2 2 3 2 2" xfId="19390"/>
    <cellStyle name="40% - Accent4 2 3 3 2 2 3 2 3" xfId="53820"/>
    <cellStyle name="40% - Accent4 2 3 3 2 2 3 3" xfId="19391"/>
    <cellStyle name="40% - Accent4 2 3 3 2 2 3 4" xfId="19392"/>
    <cellStyle name="40% - Accent4 2 3 3 2 2 4" xfId="19393"/>
    <cellStyle name="40% - Accent4 2 3 3 2 2 4 2" xfId="19394"/>
    <cellStyle name="40% - Accent4 2 3 3 2 2 4 3" xfId="53821"/>
    <cellStyle name="40% - Accent4 2 3 3 2 2 5" xfId="19395"/>
    <cellStyle name="40% - Accent4 2 3 3 2 2 6" xfId="19396"/>
    <cellStyle name="40% - Accent4 2 3 3 2 3" xfId="19397"/>
    <cellStyle name="40% - Accent4 2 3 3 2 3 2" xfId="19398"/>
    <cellStyle name="40% - Accent4 2 3 3 2 3 2 2" xfId="19399"/>
    <cellStyle name="40% - Accent4 2 3 3 2 3 2 3" xfId="53822"/>
    <cellStyle name="40% - Accent4 2 3 3 2 3 3" xfId="19400"/>
    <cellStyle name="40% - Accent4 2 3 3 2 3 4" xfId="19401"/>
    <cellStyle name="40% - Accent4 2 3 3 2 4" xfId="19402"/>
    <cellStyle name="40% - Accent4 2 3 3 2 4 2" xfId="19403"/>
    <cellStyle name="40% - Accent4 2 3 3 2 4 2 2" xfId="19404"/>
    <cellStyle name="40% - Accent4 2 3 3 2 4 2 3" xfId="53823"/>
    <cellStyle name="40% - Accent4 2 3 3 2 4 3" xfId="19405"/>
    <cellStyle name="40% - Accent4 2 3 3 2 4 4" xfId="19406"/>
    <cellStyle name="40% - Accent4 2 3 3 2 5" xfId="19407"/>
    <cellStyle name="40% - Accent4 2 3 3 2 5 2" xfId="19408"/>
    <cellStyle name="40% - Accent4 2 3 3 2 5 3" xfId="53824"/>
    <cellStyle name="40% - Accent4 2 3 3 2 6" xfId="19409"/>
    <cellStyle name="40% - Accent4 2 3 3 2 7" xfId="19410"/>
    <cellStyle name="40% - Accent4 2 3 3 3" xfId="19411"/>
    <cellStyle name="40% - Accent4 2 3 3 3 2" xfId="19412"/>
    <cellStyle name="40% - Accent4 2 3 3 3 2 2" xfId="19413"/>
    <cellStyle name="40% - Accent4 2 3 3 3 2 2 2" xfId="19414"/>
    <cellStyle name="40% - Accent4 2 3 3 3 2 2 3" xfId="53825"/>
    <cellStyle name="40% - Accent4 2 3 3 3 2 3" xfId="19415"/>
    <cellStyle name="40% - Accent4 2 3 3 3 2 4" xfId="19416"/>
    <cellStyle name="40% - Accent4 2 3 3 3 3" xfId="19417"/>
    <cellStyle name="40% - Accent4 2 3 3 3 3 2" xfId="19418"/>
    <cellStyle name="40% - Accent4 2 3 3 3 3 2 2" xfId="19419"/>
    <cellStyle name="40% - Accent4 2 3 3 3 3 2 3" xfId="53826"/>
    <cellStyle name="40% - Accent4 2 3 3 3 3 3" xfId="19420"/>
    <cellStyle name="40% - Accent4 2 3 3 3 3 4" xfId="19421"/>
    <cellStyle name="40% - Accent4 2 3 3 3 4" xfId="19422"/>
    <cellStyle name="40% - Accent4 2 3 3 3 4 2" xfId="19423"/>
    <cellStyle name="40% - Accent4 2 3 3 3 4 3" xfId="53827"/>
    <cellStyle name="40% - Accent4 2 3 3 3 5" xfId="19424"/>
    <cellStyle name="40% - Accent4 2 3 3 3 6" xfId="19425"/>
    <cellStyle name="40% - Accent4 2 3 3 4" xfId="19426"/>
    <cellStyle name="40% - Accent4 2 3 3 4 2" xfId="19427"/>
    <cellStyle name="40% - Accent4 2 3 3 4 2 2" xfId="19428"/>
    <cellStyle name="40% - Accent4 2 3 3 4 2 3" xfId="53828"/>
    <cellStyle name="40% - Accent4 2 3 3 4 3" xfId="19429"/>
    <cellStyle name="40% - Accent4 2 3 3 4 4" xfId="19430"/>
    <cellStyle name="40% - Accent4 2 3 3 5" xfId="19431"/>
    <cellStyle name="40% - Accent4 2 3 3 5 2" xfId="19432"/>
    <cellStyle name="40% - Accent4 2 3 3 5 2 2" xfId="19433"/>
    <cellStyle name="40% - Accent4 2 3 3 5 2 3" xfId="53829"/>
    <cellStyle name="40% - Accent4 2 3 3 5 3" xfId="19434"/>
    <cellStyle name="40% - Accent4 2 3 3 5 4" xfId="19435"/>
    <cellStyle name="40% - Accent4 2 3 3 6" xfId="19436"/>
    <cellStyle name="40% - Accent4 2 3 3 6 2" xfId="19437"/>
    <cellStyle name="40% - Accent4 2 3 3 6 3" xfId="53830"/>
    <cellStyle name="40% - Accent4 2 3 3 7" xfId="19438"/>
    <cellStyle name="40% - Accent4 2 3 3 8" xfId="19439"/>
    <cellStyle name="40% - Accent4 2 3 4" xfId="19440"/>
    <cellStyle name="40% - Accent4 2 3 4 2" xfId="19441"/>
    <cellStyle name="40% - Accent4 2 3 4 2 2" xfId="19442"/>
    <cellStyle name="40% - Accent4 2 3 4 2 2 2" xfId="19443"/>
    <cellStyle name="40% - Accent4 2 3 4 2 2 2 2" xfId="19444"/>
    <cellStyle name="40% - Accent4 2 3 4 2 2 2 3" xfId="53831"/>
    <cellStyle name="40% - Accent4 2 3 4 2 2 3" xfId="19445"/>
    <cellStyle name="40% - Accent4 2 3 4 2 2 4" xfId="19446"/>
    <cellStyle name="40% - Accent4 2 3 4 2 3" xfId="19447"/>
    <cellStyle name="40% - Accent4 2 3 4 2 3 2" xfId="19448"/>
    <cellStyle name="40% - Accent4 2 3 4 2 3 2 2" xfId="19449"/>
    <cellStyle name="40% - Accent4 2 3 4 2 3 2 3" xfId="53832"/>
    <cellStyle name="40% - Accent4 2 3 4 2 3 3" xfId="19450"/>
    <cellStyle name="40% - Accent4 2 3 4 2 3 4" xfId="19451"/>
    <cellStyle name="40% - Accent4 2 3 4 2 4" xfId="19452"/>
    <cellStyle name="40% - Accent4 2 3 4 2 4 2" xfId="19453"/>
    <cellStyle name="40% - Accent4 2 3 4 2 4 3" xfId="53833"/>
    <cellStyle name="40% - Accent4 2 3 4 2 5" xfId="19454"/>
    <cellStyle name="40% - Accent4 2 3 4 2 6" xfId="19455"/>
    <cellStyle name="40% - Accent4 2 3 4 3" xfId="19456"/>
    <cellStyle name="40% - Accent4 2 3 4 3 2" xfId="19457"/>
    <cellStyle name="40% - Accent4 2 3 4 3 2 2" xfId="19458"/>
    <cellStyle name="40% - Accent4 2 3 4 3 2 3" xfId="53834"/>
    <cellStyle name="40% - Accent4 2 3 4 3 3" xfId="19459"/>
    <cellStyle name="40% - Accent4 2 3 4 3 4" xfId="19460"/>
    <cellStyle name="40% - Accent4 2 3 4 4" xfId="19461"/>
    <cellStyle name="40% - Accent4 2 3 4 4 2" xfId="19462"/>
    <cellStyle name="40% - Accent4 2 3 4 4 2 2" xfId="19463"/>
    <cellStyle name="40% - Accent4 2 3 4 4 2 3" xfId="53835"/>
    <cellStyle name="40% - Accent4 2 3 4 4 3" xfId="19464"/>
    <cellStyle name="40% - Accent4 2 3 4 4 4" xfId="19465"/>
    <cellStyle name="40% - Accent4 2 3 4 5" xfId="19466"/>
    <cellStyle name="40% - Accent4 2 3 4 5 2" xfId="19467"/>
    <cellStyle name="40% - Accent4 2 3 4 5 3" xfId="53836"/>
    <cellStyle name="40% - Accent4 2 3 4 6" xfId="19468"/>
    <cellStyle name="40% - Accent4 2 3 4 7" xfId="19469"/>
    <cellStyle name="40% - Accent4 2 3 5" xfId="19470"/>
    <cellStyle name="40% - Accent4 2 3 5 2" xfId="19471"/>
    <cellStyle name="40% - Accent4 2 3 5 2 2" xfId="19472"/>
    <cellStyle name="40% - Accent4 2 3 5 2 2 2" xfId="19473"/>
    <cellStyle name="40% - Accent4 2 3 5 2 2 3" xfId="53837"/>
    <cellStyle name="40% - Accent4 2 3 5 2 3" xfId="19474"/>
    <cellStyle name="40% - Accent4 2 3 5 2 4" xfId="19475"/>
    <cellStyle name="40% - Accent4 2 3 5 3" xfId="19476"/>
    <cellStyle name="40% - Accent4 2 3 5 3 2" xfId="19477"/>
    <cellStyle name="40% - Accent4 2 3 5 3 2 2" xfId="19478"/>
    <cellStyle name="40% - Accent4 2 3 5 3 2 3" xfId="53838"/>
    <cellStyle name="40% - Accent4 2 3 5 3 3" xfId="19479"/>
    <cellStyle name="40% - Accent4 2 3 5 3 4" xfId="19480"/>
    <cellStyle name="40% - Accent4 2 3 5 4" xfId="19481"/>
    <cellStyle name="40% - Accent4 2 3 5 4 2" xfId="19482"/>
    <cellStyle name="40% - Accent4 2 3 5 4 3" xfId="53839"/>
    <cellStyle name="40% - Accent4 2 3 5 5" xfId="19483"/>
    <cellStyle name="40% - Accent4 2 3 5 6" xfId="19484"/>
    <cellStyle name="40% - Accent4 2 3 6" xfId="19485"/>
    <cellStyle name="40% - Accent4 2 3 6 2" xfId="19486"/>
    <cellStyle name="40% - Accent4 2 3 6 2 2" xfId="19487"/>
    <cellStyle name="40% - Accent4 2 3 6 2 2 2" xfId="19488"/>
    <cellStyle name="40% - Accent4 2 3 6 2 2 3" xfId="53840"/>
    <cellStyle name="40% - Accent4 2 3 6 2 3" xfId="19489"/>
    <cellStyle name="40% - Accent4 2 3 6 2 4" xfId="19490"/>
    <cellStyle name="40% - Accent4 2 3 6 3" xfId="19491"/>
    <cellStyle name="40% - Accent4 2 3 6 3 2" xfId="19492"/>
    <cellStyle name="40% - Accent4 2 3 6 3 3" xfId="53841"/>
    <cellStyle name="40% - Accent4 2 3 6 4" xfId="19493"/>
    <cellStyle name="40% - Accent4 2 3 6 5" xfId="19494"/>
    <cellStyle name="40% - Accent4 2 3 7" xfId="19495"/>
    <cellStyle name="40% - Accent4 2 3 7 2" xfId="19496"/>
    <cellStyle name="40% - Accent4 2 3 7 2 2" xfId="19497"/>
    <cellStyle name="40% - Accent4 2 3 7 2 3" xfId="53842"/>
    <cellStyle name="40% - Accent4 2 3 7 3" xfId="19498"/>
    <cellStyle name="40% - Accent4 2 3 7 4" xfId="19499"/>
    <cellStyle name="40% - Accent4 2 3 8" xfId="19500"/>
    <cellStyle name="40% - Accent4 2 3 8 2" xfId="19501"/>
    <cellStyle name="40% - Accent4 2 3 8 2 2" xfId="19502"/>
    <cellStyle name="40% - Accent4 2 3 8 2 3" xfId="53843"/>
    <cellStyle name="40% - Accent4 2 3 8 3" xfId="19503"/>
    <cellStyle name="40% - Accent4 2 3 8 4" xfId="19504"/>
    <cellStyle name="40% - Accent4 2 3 9" xfId="19505"/>
    <cellStyle name="40% - Accent4 2 3 9 2" xfId="19506"/>
    <cellStyle name="40% - Accent4 2 3 9 3" xfId="53844"/>
    <cellStyle name="40% - Accent4 2 4" xfId="19507"/>
    <cellStyle name="40% - Accent4 2 4 10" xfId="19508"/>
    <cellStyle name="40% - Accent4 2 4 2" xfId="19509"/>
    <cellStyle name="40% - Accent4 2 4 2 2" xfId="19510"/>
    <cellStyle name="40% - Accent4 2 4 2 2 2" xfId="19511"/>
    <cellStyle name="40% - Accent4 2 4 2 2 2 2" xfId="19512"/>
    <cellStyle name="40% - Accent4 2 4 2 2 2 2 2" xfId="19513"/>
    <cellStyle name="40% - Accent4 2 4 2 2 2 2 2 2" xfId="19514"/>
    <cellStyle name="40% - Accent4 2 4 2 2 2 2 2 3" xfId="53845"/>
    <cellStyle name="40% - Accent4 2 4 2 2 2 2 3" xfId="19515"/>
    <cellStyle name="40% - Accent4 2 4 2 2 2 2 4" xfId="19516"/>
    <cellStyle name="40% - Accent4 2 4 2 2 2 3" xfId="19517"/>
    <cellStyle name="40% - Accent4 2 4 2 2 2 3 2" xfId="19518"/>
    <cellStyle name="40% - Accent4 2 4 2 2 2 3 2 2" xfId="19519"/>
    <cellStyle name="40% - Accent4 2 4 2 2 2 3 2 3" xfId="53846"/>
    <cellStyle name="40% - Accent4 2 4 2 2 2 3 3" xfId="19520"/>
    <cellStyle name="40% - Accent4 2 4 2 2 2 3 4" xfId="19521"/>
    <cellStyle name="40% - Accent4 2 4 2 2 2 4" xfId="19522"/>
    <cellStyle name="40% - Accent4 2 4 2 2 2 4 2" xfId="19523"/>
    <cellStyle name="40% - Accent4 2 4 2 2 2 4 3" xfId="53847"/>
    <cellStyle name="40% - Accent4 2 4 2 2 2 5" xfId="19524"/>
    <cellStyle name="40% - Accent4 2 4 2 2 2 6" xfId="19525"/>
    <cellStyle name="40% - Accent4 2 4 2 2 3" xfId="19526"/>
    <cellStyle name="40% - Accent4 2 4 2 2 3 2" xfId="19527"/>
    <cellStyle name="40% - Accent4 2 4 2 2 3 2 2" xfId="19528"/>
    <cellStyle name="40% - Accent4 2 4 2 2 3 2 3" xfId="53848"/>
    <cellStyle name="40% - Accent4 2 4 2 2 3 3" xfId="19529"/>
    <cellStyle name="40% - Accent4 2 4 2 2 3 4" xfId="19530"/>
    <cellStyle name="40% - Accent4 2 4 2 2 4" xfId="19531"/>
    <cellStyle name="40% - Accent4 2 4 2 2 4 2" xfId="19532"/>
    <cellStyle name="40% - Accent4 2 4 2 2 4 2 2" xfId="19533"/>
    <cellStyle name="40% - Accent4 2 4 2 2 4 2 3" xfId="53849"/>
    <cellStyle name="40% - Accent4 2 4 2 2 4 3" xfId="19534"/>
    <cellStyle name="40% - Accent4 2 4 2 2 4 4" xfId="19535"/>
    <cellStyle name="40% - Accent4 2 4 2 2 5" xfId="19536"/>
    <cellStyle name="40% - Accent4 2 4 2 2 5 2" xfId="19537"/>
    <cellStyle name="40% - Accent4 2 4 2 2 5 3" xfId="53850"/>
    <cellStyle name="40% - Accent4 2 4 2 2 6" xfId="19538"/>
    <cellStyle name="40% - Accent4 2 4 2 2 7" xfId="19539"/>
    <cellStyle name="40% - Accent4 2 4 2 3" xfId="19540"/>
    <cellStyle name="40% - Accent4 2 4 2 3 2" xfId="19541"/>
    <cellStyle name="40% - Accent4 2 4 2 3 2 2" xfId="19542"/>
    <cellStyle name="40% - Accent4 2 4 2 3 2 2 2" xfId="19543"/>
    <cellStyle name="40% - Accent4 2 4 2 3 2 2 3" xfId="53851"/>
    <cellStyle name="40% - Accent4 2 4 2 3 2 3" xfId="19544"/>
    <cellStyle name="40% - Accent4 2 4 2 3 2 4" xfId="19545"/>
    <cellStyle name="40% - Accent4 2 4 2 3 3" xfId="19546"/>
    <cellStyle name="40% - Accent4 2 4 2 3 3 2" xfId="19547"/>
    <cellStyle name="40% - Accent4 2 4 2 3 3 2 2" xfId="19548"/>
    <cellStyle name="40% - Accent4 2 4 2 3 3 2 3" xfId="53852"/>
    <cellStyle name="40% - Accent4 2 4 2 3 3 3" xfId="19549"/>
    <cellStyle name="40% - Accent4 2 4 2 3 3 4" xfId="19550"/>
    <cellStyle name="40% - Accent4 2 4 2 3 4" xfId="19551"/>
    <cellStyle name="40% - Accent4 2 4 2 3 4 2" xfId="19552"/>
    <cellStyle name="40% - Accent4 2 4 2 3 4 3" xfId="53853"/>
    <cellStyle name="40% - Accent4 2 4 2 3 5" xfId="19553"/>
    <cellStyle name="40% - Accent4 2 4 2 3 6" xfId="19554"/>
    <cellStyle name="40% - Accent4 2 4 2 4" xfId="19555"/>
    <cellStyle name="40% - Accent4 2 4 2 4 2" xfId="19556"/>
    <cellStyle name="40% - Accent4 2 4 2 4 2 2" xfId="19557"/>
    <cellStyle name="40% - Accent4 2 4 2 4 2 3" xfId="53854"/>
    <cellStyle name="40% - Accent4 2 4 2 4 3" xfId="19558"/>
    <cellStyle name="40% - Accent4 2 4 2 4 4" xfId="19559"/>
    <cellStyle name="40% - Accent4 2 4 2 5" xfId="19560"/>
    <cellStyle name="40% - Accent4 2 4 2 5 2" xfId="19561"/>
    <cellStyle name="40% - Accent4 2 4 2 5 2 2" xfId="19562"/>
    <cellStyle name="40% - Accent4 2 4 2 5 2 3" xfId="53855"/>
    <cellStyle name="40% - Accent4 2 4 2 5 3" xfId="19563"/>
    <cellStyle name="40% - Accent4 2 4 2 5 4" xfId="19564"/>
    <cellStyle name="40% - Accent4 2 4 2 6" xfId="19565"/>
    <cellStyle name="40% - Accent4 2 4 2 6 2" xfId="19566"/>
    <cellStyle name="40% - Accent4 2 4 2 6 3" xfId="53856"/>
    <cellStyle name="40% - Accent4 2 4 2 7" xfId="19567"/>
    <cellStyle name="40% - Accent4 2 4 2 8" xfId="19568"/>
    <cellStyle name="40% - Accent4 2 4 3" xfId="19569"/>
    <cellStyle name="40% - Accent4 2 4 3 2" xfId="19570"/>
    <cellStyle name="40% - Accent4 2 4 3 2 2" xfId="19571"/>
    <cellStyle name="40% - Accent4 2 4 3 2 2 2" xfId="19572"/>
    <cellStyle name="40% - Accent4 2 4 3 2 2 2 2" xfId="19573"/>
    <cellStyle name="40% - Accent4 2 4 3 2 2 2 3" xfId="53857"/>
    <cellStyle name="40% - Accent4 2 4 3 2 2 3" xfId="19574"/>
    <cellStyle name="40% - Accent4 2 4 3 2 2 4" xfId="19575"/>
    <cellStyle name="40% - Accent4 2 4 3 2 3" xfId="19576"/>
    <cellStyle name="40% - Accent4 2 4 3 2 3 2" xfId="19577"/>
    <cellStyle name="40% - Accent4 2 4 3 2 3 2 2" xfId="19578"/>
    <cellStyle name="40% - Accent4 2 4 3 2 3 2 3" xfId="53858"/>
    <cellStyle name="40% - Accent4 2 4 3 2 3 3" xfId="19579"/>
    <cellStyle name="40% - Accent4 2 4 3 2 3 4" xfId="19580"/>
    <cellStyle name="40% - Accent4 2 4 3 2 4" xfId="19581"/>
    <cellStyle name="40% - Accent4 2 4 3 2 4 2" xfId="19582"/>
    <cellStyle name="40% - Accent4 2 4 3 2 4 3" xfId="53859"/>
    <cellStyle name="40% - Accent4 2 4 3 2 5" xfId="19583"/>
    <cellStyle name="40% - Accent4 2 4 3 2 6" xfId="19584"/>
    <cellStyle name="40% - Accent4 2 4 3 3" xfId="19585"/>
    <cellStyle name="40% - Accent4 2 4 3 3 2" xfId="19586"/>
    <cellStyle name="40% - Accent4 2 4 3 3 2 2" xfId="19587"/>
    <cellStyle name="40% - Accent4 2 4 3 3 2 3" xfId="53860"/>
    <cellStyle name="40% - Accent4 2 4 3 3 3" xfId="19588"/>
    <cellStyle name="40% - Accent4 2 4 3 3 4" xfId="19589"/>
    <cellStyle name="40% - Accent4 2 4 3 4" xfId="19590"/>
    <cellStyle name="40% - Accent4 2 4 3 4 2" xfId="19591"/>
    <cellStyle name="40% - Accent4 2 4 3 4 2 2" xfId="19592"/>
    <cellStyle name="40% - Accent4 2 4 3 4 2 3" xfId="53861"/>
    <cellStyle name="40% - Accent4 2 4 3 4 3" xfId="19593"/>
    <cellStyle name="40% - Accent4 2 4 3 4 4" xfId="19594"/>
    <cellStyle name="40% - Accent4 2 4 3 5" xfId="19595"/>
    <cellStyle name="40% - Accent4 2 4 3 5 2" xfId="19596"/>
    <cellStyle name="40% - Accent4 2 4 3 5 3" xfId="53862"/>
    <cellStyle name="40% - Accent4 2 4 3 6" xfId="19597"/>
    <cellStyle name="40% - Accent4 2 4 3 7" xfId="19598"/>
    <cellStyle name="40% - Accent4 2 4 4" xfId="19599"/>
    <cellStyle name="40% - Accent4 2 4 4 2" xfId="19600"/>
    <cellStyle name="40% - Accent4 2 4 4 2 2" xfId="19601"/>
    <cellStyle name="40% - Accent4 2 4 4 2 2 2" xfId="19602"/>
    <cellStyle name="40% - Accent4 2 4 4 2 2 3" xfId="53863"/>
    <cellStyle name="40% - Accent4 2 4 4 2 3" xfId="19603"/>
    <cellStyle name="40% - Accent4 2 4 4 2 4" xfId="19604"/>
    <cellStyle name="40% - Accent4 2 4 4 3" xfId="19605"/>
    <cellStyle name="40% - Accent4 2 4 4 3 2" xfId="19606"/>
    <cellStyle name="40% - Accent4 2 4 4 3 2 2" xfId="19607"/>
    <cellStyle name="40% - Accent4 2 4 4 3 2 3" xfId="53864"/>
    <cellStyle name="40% - Accent4 2 4 4 3 3" xfId="19608"/>
    <cellStyle name="40% - Accent4 2 4 4 3 4" xfId="19609"/>
    <cellStyle name="40% - Accent4 2 4 4 4" xfId="19610"/>
    <cellStyle name="40% - Accent4 2 4 4 4 2" xfId="19611"/>
    <cellStyle name="40% - Accent4 2 4 4 4 3" xfId="53865"/>
    <cellStyle name="40% - Accent4 2 4 4 5" xfId="19612"/>
    <cellStyle name="40% - Accent4 2 4 4 6" xfId="19613"/>
    <cellStyle name="40% - Accent4 2 4 5" xfId="19614"/>
    <cellStyle name="40% - Accent4 2 4 5 2" xfId="19615"/>
    <cellStyle name="40% - Accent4 2 4 5 2 2" xfId="19616"/>
    <cellStyle name="40% - Accent4 2 4 5 2 2 2" xfId="19617"/>
    <cellStyle name="40% - Accent4 2 4 5 2 2 3" xfId="53866"/>
    <cellStyle name="40% - Accent4 2 4 5 2 3" xfId="19618"/>
    <cellStyle name="40% - Accent4 2 4 5 2 4" xfId="19619"/>
    <cellStyle name="40% - Accent4 2 4 5 3" xfId="19620"/>
    <cellStyle name="40% - Accent4 2 4 5 3 2" xfId="19621"/>
    <cellStyle name="40% - Accent4 2 4 5 3 3" xfId="53867"/>
    <cellStyle name="40% - Accent4 2 4 5 4" xfId="19622"/>
    <cellStyle name="40% - Accent4 2 4 5 5" xfId="19623"/>
    <cellStyle name="40% - Accent4 2 4 6" xfId="19624"/>
    <cellStyle name="40% - Accent4 2 4 6 2" xfId="19625"/>
    <cellStyle name="40% - Accent4 2 4 6 2 2" xfId="19626"/>
    <cellStyle name="40% - Accent4 2 4 6 2 3" xfId="53868"/>
    <cellStyle name="40% - Accent4 2 4 6 3" xfId="19627"/>
    <cellStyle name="40% - Accent4 2 4 6 4" xfId="19628"/>
    <cellStyle name="40% - Accent4 2 4 7" xfId="19629"/>
    <cellStyle name="40% - Accent4 2 4 7 2" xfId="19630"/>
    <cellStyle name="40% - Accent4 2 4 7 2 2" xfId="19631"/>
    <cellStyle name="40% - Accent4 2 4 7 2 3" xfId="53869"/>
    <cellStyle name="40% - Accent4 2 4 7 3" xfId="19632"/>
    <cellStyle name="40% - Accent4 2 4 7 4" xfId="19633"/>
    <cellStyle name="40% - Accent4 2 4 8" xfId="19634"/>
    <cellStyle name="40% - Accent4 2 4 8 2" xfId="19635"/>
    <cellStyle name="40% - Accent4 2 4 8 3" xfId="53870"/>
    <cellStyle name="40% - Accent4 2 4 9" xfId="19636"/>
    <cellStyle name="40% - Accent4 2 5" xfId="19637"/>
    <cellStyle name="40% - Accent4 2 5 10" xfId="19638"/>
    <cellStyle name="40% - Accent4 2 5 2" xfId="19639"/>
    <cellStyle name="40% - Accent4 2 5 2 2" xfId="19640"/>
    <cellStyle name="40% - Accent4 2 5 2 2 2" xfId="19641"/>
    <cellStyle name="40% - Accent4 2 5 2 2 2 2" xfId="19642"/>
    <cellStyle name="40% - Accent4 2 5 2 2 2 2 2" xfId="19643"/>
    <cellStyle name="40% - Accent4 2 5 2 2 2 2 2 2" xfId="19644"/>
    <cellStyle name="40% - Accent4 2 5 2 2 2 2 2 3" xfId="53871"/>
    <cellStyle name="40% - Accent4 2 5 2 2 2 2 3" xfId="19645"/>
    <cellStyle name="40% - Accent4 2 5 2 2 2 2 4" xfId="19646"/>
    <cellStyle name="40% - Accent4 2 5 2 2 2 3" xfId="19647"/>
    <cellStyle name="40% - Accent4 2 5 2 2 2 3 2" xfId="19648"/>
    <cellStyle name="40% - Accent4 2 5 2 2 2 3 2 2" xfId="19649"/>
    <cellStyle name="40% - Accent4 2 5 2 2 2 3 2 3" xfId="53872"/>
    <cellStyle name="40% - Accent4 2 5 2 2 2 3 3" xfId="19650"/>
    <cellStyle name="40% - Accent4 2 5 2 2 2 3 4" xfId="19651"/>
    <cellStyle name="40% - Accent4 2 5 2 2 2 4" xfId="19652"/>
    <cellStyle name="40% - Accent4 2 5 2 2 2 4 2" xfId="19653"/>
    <cellStyle name="40% - Accent4 2 5 2 2 2 4 3" xfId="53873"/>
    <cellStyle name="40% - Accent4 2 5 2 2 2 5" xfId="19654"/>
    <cellStyle name="40% - Accent4 2 5 2 2 2 6" xfId="19655"/>
    <cellStyle name="40% - Accent4 2 5 2 2 3" xfId="19656"/>
    <cellStyle name="40% - Accent4 2 5 2 2 3 2" xfId="19657"/>
    <cellStyle name="40% - Accent4 2 5 2 2 3 2 2" xfId="19658"/>
    <cellStyle name="40% - Accent4 2 5 2 2 3 2 3" xfId="53874"/>
    <cellStyle name="40% - Accent4 2 5 2 2 3 3" xfId="19659"/>
    <cellStyle name="40% - Accent4 2 5 2 2 3 4" xfId="19660"/>
    <cellStyle name="40% - Accent4 2 5 2 2 4" xfId="19661"/>
    <cellStyle name="40% - Accent4 2 5 2 2 4 2" xfId="19662"/>
    <cellStyle name="40% - Accent4 2 5 2 2 4 2 2" xfId="19663"/>
    <cellStyle name="40% - Accent4 2 5 2 2 4 2 3" xfId="53875"/>
    <cellStyle name="40% - Accent4 2 5 2 2 4 3" xfId="19664"/>
    <cellStyle name="40% - Accent4 2 5 2 2 4 4" xfId="19665"/>
    <cellStyle name="40% - Accent4 2 5 2 2 5" xfId="19666"/>
    <cellStyle name="40% - Accent4 2 5 2 2 5 2" xfId="19667"/>
    <cellStyle name="40% - Accent4 2 5 2 2 5 3" xfId="53876"/>
    <cellStyle name="40% - Accent4 2 5 2 2 6" xfId="19668"/>
    <cellStyle name="40% - Accent4 2 5 2 2 7" xfId="19669"/>
    <cellStyle name="40% - Accent4 2 5 2 3" xfId="19670"/>
    <cellStyle name="40% - Accent4 2 5 2 3 2" xfId="19671"/>
    <cellStyle name="40% - Accent4 2 5 2 3 2 2" xfId="19672"/>
    <cellStyle name="40% - Accent4 2 5 2 3 2 2 2" xfId="19673"/>
    <cellStyle name="40% - Accent4 2 5 2 3 2 2 3" xfId="53877"/>
    <cellStyle name="40% - Accent4 2 5 2 3 2 3" xfId="19674"/>
    <cellStyle name="40% - Accent4 2 5 2 3 2 4" xfId="19675"/>
    <cellStyle name="40% - Accent4 2 5 2 3 3" xfId="19676"/>
    <cellStyle name="40% - Accent4 2 5 2 3 3 2" xfId="19677"/>
    <cellStyle name="40% - Accent4 2 5 2 3 3 2 2" xfId="19678"/>
    <cellStyle name="40% - Accent4 2 5 2 3 3 2 3" xfId="53878"/>
    <cellStyle name="40% - Accent4 2 5 2 3 3 3" xfId="19679"/>
    <cellStyle name="40% - Accent4 2 5 2 3 3 4" xfId="19680"/>
    <cellStyle name="40% - Accent4 2 5 2 3 4" xfId="19681"/>
    <cellStyle name="40% - Accent4 2 5 2 3 4 2" xfId="19682"/>
    <cellStyle name="40% - Accent4 2 5 2 3 4 3" xfId="53879"/>
    <cellStyle name="40% - Accent4 2 5 2 3 5" xfId="19683"/>
    <cellStyle name="40% - Accent4 2 5 2 3 6" xfId="19684"/>
    <cellStyle name="40% - Accent4 2 5 2 4" xfId="19685"/>
    <cellStyle name="40% - Accent4 2 5 2 4 2" xfId="19686"/>
    <cellStyle name="40% - Accent4 2 5 2 4 2 2" xfId="19687"/>
    <cellStyle name="40% - Accent4 2 5 2 4 2 3" xfId="53880"/>
    <cellStyle name="40% - Accent4 2 5 2 4 3" xfId="19688"/>
    <cellStyle name="40% - Accent4 2 5 2 4 4" xfId="19689"/>
    <cellStyle name="40% - Accent4 2 5 2 5" xfId="19690"/>
    <cellStyle name="40% - Accent4 2 5 2 5 2" xfId="19691"/>
    <cellStyle name="40% - Accent4 2 5 2 5 2 2" xfId="19692"/>
    <cellStyle name="40% - Accent4 2 5 2 5 2 3" xfId="53881"/>
    <cellStyle name="40% - Accent4 2 5 2 5 3" xfId="19693"/>
    <cellStyle name="40% - Accent4 2 5 2 5 4" xfId="19694"/>
    <cellStyle name="40% - Accent4 2 5 2 6" xfId="19695"/>
    <cellStyle name="40% - Accent4 2 5 2 6 2" xfId="19696"/>
    <cellStyle name="40% - Accent4 2 5 2 6 3" xfId="53882"/>
    <cellStyle name="40% - Accent4 2 5 2 7" xfId="19697"/>
    <cellStyle name="40% - Accent4 2 5 2 8" xfId="19698"/>
    <cellStyle name="40% - Accent4 2 5 3" xfId="19699"/>
    <cellStyle name="40% - Accent4 2 5 3 2" xfId="19700"/>
    <cellStyle name="40% - Accent4 2 5 3 2 2" xfId="19701"/>
    <cellStyle name="40% - Accent4 2 5 3 2 2 2" xfId="19702"/>
    <cellStyle name="40% - Accent4 2 5 3 2 2 2 2" xfId="19703"/>
    <cellStyle name="40% - Accent4 2 5 3 2 2 2 3" xfId="53883"/>
    <cellStyle name="40% - Accent4 2 5 3 2 2 3" xfId="19704"/>
    <cellStyle name="40% - Accent4 2 5 3 2 2 4" xfId="19705"/>
    <cellStyle name="40% - Accent4 2 5 3 2 3" xfId="19706"/>
    <cellStyle name="40% - Accent4 2 5 3 2 3 2" xfId="19707"/>
    <cellStyle name="40% - Accent4 2 5 3 2 3 2 2" xfId="19708"/>
    <cellStyle name="40% - Accent4 2 5 3 2 3 2 3" xfId="53884"/>
    <cellStyle name="40% - Accent4 2 5 3 2 3 3" xfId="19709"/>
    <cellStyle name="40% - Accent4 2 5 3 2 3 4" xfId="19710"/>
    <cellStyle name="40% - Accent4 2 5 3 2 4" xfId="19711"/>
    <cellStyle name="40% - Accent4 2 5 3 2 4 2" xfId="19712"/>
    <cellStyle name="40% - Accent4 2 5 3 2 4 3" xfId="53885"/>
    <cellStyle name="40% - Accent4 2 5 3 2 5" xfId="19713"/>
    <cellStyle name="40% - Accent4 2 5 3 2 6" xfId="19714"/>
    <cellStyle name="40% - Accent4 2 5 3 3" xfId="19715"/>
    <cellStyle name="40% - Accent4 2 5 3 3 2" xfId="19716"/>
    <cellStyle name="40% - Accent4 2 5 3 3 2 2" xfId="19717"/>
    <cellStyle name="40% - Accent4 2 5 3 3 2 3" xfId="53886"/>
    <cellStyle name="40% - Accent4 2 5 3 3 3" xfId="19718"/>
    <cellStyle name="40% - Accent4 2 5 3 3 4" xfId="19719"/>
    <cellStyle name="40% - Accent4 2 5 3 4" xfId="19720"/>
    <cellStyle name="40% - Accent4 2 5 3 4 2" xfId="19721"/>
    <cellStyle name="40% - Accent4 2 5 3 4 2 2" xfId="19722"/>
    <cellStyle name="40% - Accent4 2 5 3 4 2 3" xfId="53887"/>
    <cellStyle name="40% - Accent4 2 5 3 4 3" xfId="19723"/>
    <cellStyle name="40% - Accent4 2 5 3 4 4" xfId="19724"/>
    <cellStyle name="40% - Accent4 2 5 3 5" xfId="19725"/>
    <cellStyle name="40% - Accent4 2 5 3 5 2" xfId="19726"/>
    <cellStyle name="40% - Accent4 2 5 3 5 3" xfId="53888"/>
    <cellStyle name="40% - Accent4 2 5 3 6" xfId="19727"/>
    <cellStyle name="40% - Accent4 2 5 3 7" xfId="19728"/>
    <cellStyle name="40% - Accent4 2 5 4" xfId="19729"/>
    <cellStyle name="40% - Accent4 2 5 4 2" xfId="19730"/>
    <cellStyle name="40% - Accent4 2 5 4 2 2" xfId="19731"/>
    <cellStyle name="40% - Accent4 2 5 4 2 2 2" xfId="19732"/>
    <cellStyle name="40% - Accent4 2 5 4 2 2 3" xfId="53889"/>
    <cellStyle name="40% - Accent4 2 5 4 2 3" xfId="19733"/>
    <cellStyle name="40% - Accent4 2 5 4 2 4" xfId="19734"/>
    <cellStyle name="40% - Accent4 2 5 4 3" xfId="19735"/>
    <cellStyle name="40% - Accent4 2 5 4 3 2" xfId="19736"/>
    <cellStyle name="40% - Accent4 2 5 4 3 2 2" xfId="19737"/>
    <cellStyle name="40% - Accent4 2 5 4 3 2 3" xfId="53890"/>
    <cellStyle name="40% - Accent4 2 5 4 3 3" xfId="19738"/>
    <cellStyle name="40% - Accent4 2 5 4 3 4" xfId="19739"/>
    <cellStyle name="40% - Accent4 2 5 4 4" xfId="19740"/>
    <cellStyle name="40% - Accent4 2 5 4 4 2" xfId="19741"/>
    <cellStyle name="40% - Accent4 2 5 4 4 3" xfId="53891"/>
    <cellStyle name="40% - Accent4 2 5 4 5" xfId="19742"/>
    <cellStyle name="40% - Accent4 2 5 4 6" xfId="19743"/>
    <cellStyle name="40% - Accent4 2 5 5" xfId="19744"/>
    <cellStyle name="40% - Accent4 2 5 5 2" xfId="19745"/>
    <cellStyle name="40% - Accent4 2 5 5 2 2" xfId="19746"/>
    <cellStyle name="40% - Accent4 2 5 5 2 2 2" xfId="19747"/>
    <cellStyle name="40% - Accent4 2 5 5 2 2 3" xfId="53892"/>
    <cellStyle name="40% - Accent4 2 5 5 2 3" xfId="19748"/>
    <cellStyle name="40% - Accent4 2 5 5 2 4" xfId="19749"/>
    <cellStyle name="40% - Accent4 2 5 5 3" xfId="19750"/>
    <cellStyle name="40% - Accent4 2 5 5 3 2" xfId="19751"/>
    <cellStyle name="40% - Accent4 2 5 5 3 3" xfId="53893"/>
    <cellStyle name="40% - Accent4 2 5 5 4" xfId="19752"/>
    <cellStyle name="40% - Accent4 2 5 5 5" xfId="19753"/>
    <cellStyle name="40% - Accent4 2 5 6" xfId="19754"/>
    <cellStyle name="40% - Accent4 2 5 6 2" xfId="19755"/>
    <cellStyle name="40% - Accent4 2 5 6 2 2" xfId="19756"/>
    <cellStyle name="40% - Accent4 2 5 6 2 3" xfId="53894"/>
    <cellStyle name="40% - Accent4 2 5 6 3" xfId="19757"/>
    <cellStyle name="40% - Accent4 2 5 6 4" xfId="19758"/>
    <cellStyle name="40% - Accent4 2 5 7" xfId="19759"/>
    <cellStyle name="40% - Accent4 2 5 7 2" xfId="19760"/>
    <cellStyle name="40% - Accent4 2 5 7 2 2" xfId="19761"/>
    <cellStyle name="40% - Accent4 2 5 7 2 3" xfId="53895"/>
    <cellStyle name="40% - Accent4 2 5 7 3" xfId="19762"/>
    <cellStyle name="40% - Accent4 2 5 7 4" xfId="19763"/>
    <cellStyle name="40% - Accent4 2 5 8" xfId="19764"/>
    <cellStyle name="40% - Accent4 2 5 8 2" xfId="19765"/>
    <cellStyle name="40% - Accent4 2 5 8 3" xfId="53896"/>
    <cellStyle name="40% - Accent4 2 5 9" xfId="19766"/>
    <cellStyle name="40% - Accent4 2 6" xfId="19767"/>
    <cellStyle name="40% - Accent4 2 6 10" xfId="19768"/>
    <cellStyle name="40% - Accent4 2 6 2" xfId="19769"/>
    <cellStyle name="40% - Accent4 2 6 2 2" xfId="19770"/>
    <cellStyle name="40% - Accent4 2 6 2 2 2" xfId="19771"/>
    <cellStyle name="40% - Accent4 2 6 2 2 2 2" xfId="19772"/>
    <cellStyle name="40% - Accent4 2 6 2 2 2 2 2" xfId="19773"/>
    <cellStyle name="40% - Accent4 2 6 2 2 2 2 2 2" xfId="19774"/>
    <cellStyle name="40% - Accent4 2 6 2 2 2 2 2 3" xfId="53897"/>
    <cellStyle name="40% - Accent4 2 6 2 2 2 2 3" xfId="19775"/>
    <cellStyle name="40% - Accent4 2 6 2 2 2 2 4" xfId="19776"/>
    <cellStyle name="40% - Accent4 2 6 2 2 2 3" xfId="19777"/>
    <cellStyle name="40% - Accent4 2 6 2 2 2 3 2" xfId="19778"/>
    <cellStyle name="40% - Accent4 2 6 2 2 2 3 2 2" xfId="19779"/>
    <cellStyle name="40% - Accent4 2 6 2 2 2 3 2 3" xfId="53898"/>
    <cellStyle name="40% - Accent4 2 6 2 2 2 3 3" xfId="19780"/>
    <cellStyle name="40% - Accent4 2 6 2 2 2 3 4" xfId="19781"/>
    <cellStyle name="40% - Accent4 2 6 2 2 2 4" xfId="19782"/>
    <cellStyle name="40% - Accent4 2 6 2 2 2 4 2" xfId="19783"/>
    <cellStyle name="40% - Accent4 2 6 2 2 2 4 3" xfId="53899"/>
    <cellStyle name="40% - Accent4 2 6 2 2 2 5" xfId="19784"/>
    <cellStyle name="40% - Accent4 2 6 2 2 2 6" xfId="19785"/>
    <cellStyle name="40% - Accent4 2 6 2 2 3" xfId="19786"/>
    <cellStyle name="40% - Accent4 2 6 2 2 3 2" xfId="19787"/>
    <cellStyle name="40% - Accent4 2 6 2 2 3 2 2" xfId="19788"/>
    <cellStyle name="40% - Accent4 2 6 2 2 3 2 3" xfId="53900"/>
    <cellStyle name="40% - Accent4 2 6 2 2 3 3" xfId="19789"/>
    <cellStyle name="40% - Accent4 2 6 2 2 3 4" xfId="19790"/>
    <cellStyle name="40% - Accent4 2 6 2 2 4" xfId="19791"/>
    <cellStyle name="40% - Accent4 2 6 2 2 4 2" xfId="19792"/>
    <cellStyle name="40% - Accent4 2 6 2 2 4 2 2" xfId="19793"/>
    <cellStyle name="40% - Accent4 2 6 2 2 4 2 3" xfId="53901"/>
    <cellStyle name="40% - Accent4 2 6 2 2 4 3" xfId="19794"/>
    <cellStyle name="40% - Accent4 2 6 2 2 4 4" xfId="19795"/>
    <cellStyle name="40% - Accent4 2 6 2 2 5" xfId="19796"/>
    <cellStyle name="40% - Accent4 2 6 2 2 5 2" xfId="19797"/>
    <cellStyle name="40% - Accent4 2 6 2 2 5 3" xfId="53902"/>
    <cellStyle name="40% - Accent4 2 6 2 2 6" xfId="19798"/>
    <cellStyle name="40% - Accent4 2 6 2 2 7" xfId="19799"/>
    <cellStyle name="40% - Accent4 2 6 2 3" xfId="19800"/>
    <cellStyle name="40% - Accent4 2 6 2 3 2" xfId="19801"/>
    <cellStyle name="40% - Accent4 2 6 2 3 2 2" xfId="19802"/>
    <cellStyle name="40% - Accent4 2 6 2 3 2 2 2" xfId="19803"/>
    <cellStyle name="40% - Accent4 2 6 2 3 2 2 3" xfId="53903"/>
    <cellStyle name="40% - Accent4 2 6 2 3 2 3" xfId="19804"/>
    <cellStyle name="40% - Accent4 2 6 2 3 2 4" xfId="19805"/>
    <cellStyle name="40% - Accent4 2 6 2 3 3" xfId="19806"/>
    <cellStyle name="40% - Accent4 2 6 2 3 3 2" xfId="19807"/>
    <cellStyle name="40% - Accent4 2 6 2 3 3 2 2" xfId="19808"/>
    <cellStyle name="40% - Accent4 2 6 2 3 3 2 3" xfId="53904"/>
    <cellStyle name="40% - Accent4 2 6 2 3 3 3" xfId="19809"/>
    <cellStyle name="40% - Accent4 2 6 2 3 3 4" xfId="19810"/>
    <cellStyle name="40% - Accent4 2 6 2 3 4" xfId="19811"/>
    <cellStyle name="40% - Accent4 2 6 2 3 4 2" xfId="19812"/>
    <cellStyle name="40% - Accent4 2 6 2 3 4 3" xfId="53905"/>
    <cellStyle name="40% - Accent4 2 6 2 3 5" xfId="19813"/>
    <cellStyle name="40% - Accent4 2 6 2 3 6" xfId="19814"/>
    <cellStyle name="40% - Accent4 2 6 2 4" xfId="19815"/>
    <cellStyle name="40% - Accent4 2 6 2 4 2" xfId="19816"/>
    <cellStyle name="40% - Accent4 2 6 2 4 2 2" xfId="19817"/>
    <cellStyle name="40% - Accent4 2 6 2 4 2 3" xfId="53906"/>
    <cellStyle name="40% - Accent4 2 6 2 4 3" xfId="19818"/>
    <cellStyle name="40% - Accent4 2 6 2 4 4" xfId="19819"/>
    <cellStyle name="40% - Accent4 2 6 2 5" xfId="19820"/>
    <cellStyle name="40% - Accent4 2 6 2 5 2" xfId="19821"/>
    <cellStyle name="40% - Accent4 2 6 2 5 2 2" xfId="19822"/>
    <cellStyle name="40% - Accent4 2 6 2 5 2 3" xfId="53907"/>
    <cellStyle name="40% - Accent4 2 6 2 5 3" xfId="19823"/>
    <cellStyle name="40% - Accent4 2 6 2 5 4" xfId="19824"/>
    <cellStyle name="40% - Accent4 2 6 2 6" xfId="19825"/>
    <cellStyle name="40% - Accent4 2 6 2 6 2" xfId="19826"/>
    <cellStyle name="40% - Accent4 2 6 2 6 3" xfId="53908"/>
    <cellStyle name="40% - Accent4 2 6 2 7" xfId="19827"/>
    <cellStyle name="40% - Accent4 2 6 2 8" xfId="19828"/>
    <cellStyle name="40% - Accent4 2 6 3" xfId="19829"/>
    <cellStyle name="40% - Accent4 2 6 3 2" xfId="19830"/>
    <cellStyle name="40% - Accent4 2 6 3 2 2" xfId="19831"/>
    <cellStyle name="40% - Accent4 2 6 3 2 2 2" xfId="19832"/>
    <cellStyle name="40% - Accent4 2 6 3 2 2 2 2" xfId="19833"/>
    <cellStyle name="40% - Accent4 2 6 3 2 2 2 3" xfId="53909"/>
    <cellStyle name="40% - Accent4 2 6 3 2 2 3" xfId="19834"/>
    <cellStyle name="40% - Accent4 2 6 3 2 2 4" xfId="19835"/>
    <cellStyle name="40% - Accent4 2 6 3 2 3" xfId="19836"/>
    <cellStyle name="40% - Accent4 2 6 3 2 3 2" xfId="19837"/>
    <cellStyle name="40% - Accent4 2 6 3 2 3 2 2" xfId="19838"/>
    <cellStyle name="40% - Accent4 2 6 3 2 3 2 3" xfId="53910"/>
    <cellStyle name="40% - Accent4 2 6 3 2 3 3" xfId="19839"/>
    <cellStyle name="40% - Accent4 2 6 3 2 3 4" xfId="19840"/>
    <cellStyle name="40% - Accent4 2 6 3 2 4" xfId="19841"/>
    <cellStyle name="40% - Accent4 2 6 3 2 4 2" xfId="19842"/>
    <cellStyle name="40% - Accent4 2 6 3 2 4 3" xfId="53911"/>
    <cellStyle name="40% - Accent4 2 6 3 2 5" xfId="19843"/>
    <cellStyle name="40% - Accent4 2 6 3 2 6" xfId="19844"/>
    <cellStyle name="40% - Accent4 2 6 3 3" xfId="19845"/>
    <cellStyle name="40% - Accent4 2 6 3 3 2" xfId="19846"/>
    <cellStyle name="40% - Accent4 2 6 3 3 2 2" xfId="19847"/>
    <cellStyle name="40% - Accent4 2 6 3 3 2 3" xfId="53912"/>
    <cellStyle name="40% - Accent4 2 6 3 3 3" xfId="19848"/>
    <cellStyle name="40% - Accent4 2 6 3 3 4" xfId="19849"/>
    <cellStyle name="40% - Accent4 2 6 3 4" xfId="19850"/>
    <cellStyle name="40% - Accent4 2 6 3 4 2" xfId="19851"/>
    <cellStyle name="40% - Accent4 2 6 3 4 2 2" xfId="19852"/>
    <cellStyle name="40% - Accent4 2 6 3 4 2 3" xfId="53913"/>
    <cellStyle name="40% - Accent4 2 6 3 4 3" xfId="19853"/>
    <cellStyle name="40% - Accent4 2 6 3 4 4" xfId="19854"/>
    <cellStyle name="40% - Accent4 2 6 3 5" xfId="19855"/>
    <cellStyle name="40% - Accent4 2 6 3 5 2" xfId="19856"/>
    <cellStyle name="40% - Accent4 2 6 3 5 3" xfId="53914"/>
    <cellStyle name="40% - Accent4 2 6 3 6" xfId="19857"/>
    <cellStyle name="40% - Accent4 2 6 3 7" xfId="19858"/>
    <cellStyle name="40% - Accent4 2 6 4" xfId="19859"/>
    <cellStyle name="40% - Accent4 2 6 4 2" xfId="19860"/>
    <cellStyle name="40% - Accent4 2 6 4 2 2" xfId="19861"/>
    <cellStyle name="40% - Accent4 2 6 4 2 2 2" xfId="19862"/>
    <cellStyle name="40% - Accent4 2 6 4 2 2 3" xfId="53915"/>
    <cellStyle name="40% - Accent4 2 6 4 2 3" xfId="19863"/>
    <cellStyle name="40% - Accent4 2 6 4 2 4" xfId="19864"/>
    <cellStyle name="40% - Accent4 2 6 4 3" xfId="19865"/>
    <cellStyle name="40% - Accent4 2 6 4 3 2" xfId="19866"/>
    <cellStyle name="40% - Accent4 2 6 4 3 2 2" xfId="19867"/>
    <cellStyle name="40% - Accent4 2 6 4 3 2 3" xfId="53916"/>
    <cellStyle name="40% - Accent4 2 6 4 3 3" xfId="19868"/>
    <cellStyle name="40% - Accent4 2 6 4 3 4" xfId="19869"/>
    <cellStyle name="40% - Accent4 2 6 4 4" xfId="19870"/>
    <cellStyle name="40% - Accent4 2 6 4 4 2" xfId="19871"/>
    <cellStyle name="40% - Accent4 2 6 4 4 3" xfId="53917"/>
    <cellStyle name="40% - Accent4 2 6 4 5" xfId="19872"/>
    <cellStyle name="40% - Accent4 2 6 4 6" xfId="19873"/>
    <cellStyle name="40% - Accent4 2 6 5" xfId="19874"/>
    <cellStyle name="40% - Accent4 2 6 5 2" xfId="19875"/>
    <cellStyle name="40% - Accent4 2 6 5 2 2" xfId="19876"/>
    <cellStyle name="40% - Accent4 2 6 5 2 2 2" xfId="19877"/>
    <cellStyle name="40% - Accent4 2 6 5 2 2 3" xfId="53918"/>
    <cellStyle name="40% - Accent4 2 6 5 2 3" xfId="19878"/>
    <cellStyle name="40% - Accent4 2 6 5 2 4" xfId="19879"/>
    <cellStyle name="40% - Accent4 2 6 5 3" xfId="19880"/>
    <cellStyle name="40% - Accent4 2 6 5 3 2" xfId="19881"/>
    <cellStyle name="40% - Accent4 2 6 5 3 3" xfId="53919"/>
    <cellStyle name="40% - Accent4 2 6 5 4" xfId="19882"/>
    <cellStyle name="40% - Accent4 2 6 5 5" xfId="19883"/>
    <cellStyle name="40% - Accent4 2 6 6" xfId="19884"/>
    <cellStyle name="40% - Accent4 2 6 6 2" xfId="19885"/>
    <cellStyle name="40% - Accent4 2 6 6 2 2" xfId="19886"/>
    <cellStyle name="40% - Accent4 2 6 6 2 3" xfId="53920"/>
    <cellStyle name="40% - Accent4 2 6 6 3" xfId="19887"/>
    <cellStyle name="40% - Accent4 2 6 6 4" xfId="19888"/>
    <cellStyle name="40% - Accent4 2 6 7" xfId="19889"/>
    <cellStyle name="40% - Accent4 2 6 7 2" xfId="19890"/>
    <cellStyle name="40% - Accent4 2 6 7 2 2" xfId="19891"/>
    <cellStyle name="40% - Accent4 2 6 7 2 3" xfId="53921"/>
    <cellStyle name="40% - Accent4 2 6 7 3" xfId="19892"/>
    <cellStyle name="40% - Accent4 2 6 7 4" xfId="19893"/>
    <cellStyle name="40% - Accent4 2 6 8" xfId="19894"/>
    <cellStyle name="40% - Accent4 2 6 8 2" xfId="19895"/>
    <cellStyle name="40% - Accent4 2 6 8 3" xfId="53922"/>
    <cellStyle name="40% - Accent4 2 6 9" xfId="19896"/>
    <cellStyle name="40% - Accent4 2 7" xfId="19897"/>
    <cellStyle name="40% - Accent4 2 7 2" xfId="19898"/>
    <cellStyle name="40% - Accent4 2 7 2 2" xfId="19899"/>
    <cellStyle name="40% - Accent4 2 7 2 2 2" xfId="19900"/>
    <cellStyle name="40% - Accent4 2 7 2 2 2 2" xfId="19901"/>
    <cellStyle name="40% - Accent4 2 7 2 2 2 2 2" xfId="19902"/>
    <cellStyle name="40% - Accent4 2 7 2 2 2 2 3" xfId="53923"/>
    <cellStyle name="40% - Accent4 2 7 2 2 2 3" xfId="19903"/>
    <cellStyle name="40% - Accent4 2 7 2 2 2 4" xfId="19904"/>
    <cellStyle name="40% - Accent4 2 7 2 2 3" xfId="19905"/>
    <cellStyle name="40% - Accent4 2 7 2 2 3 2" xfId="19906"/>
    <cellStyle name="40% - Accent4 2 7 2 2 3 2 2" xfId="19907"/>
    <cellStyle name="40% - Accent4 2 7 2 2 3 2 3" xfId="53924"/>
    <cellStyle name="40% - Accent4 2 7 2 2 3 3" xfId="19908"/>
    <cellStyle name="40% - Accent4 2 7 2 2 3 4" xfId="19909"/>
    <cellStyle name="40% - Accent4 2 7 2 2 4" xfId="19910"/>
    <cellStyle name="40% - Accent4 2 7 2 2 4 2" xfId="19911"/>
    <cellStyle name="40% - Accent4 2 7 2 2 4 3" xfId="53925"/>
    <cellStyle name="40% - Accent4 2 7 2 2 5" xfId="19912"/>
    <cellStyle name="40% - Accent4 2 7 2 2 6" xfId="19913"/>
    <cellStyle name="40% - Accent4 2 7 2 3" xfId="19914"/>
    <cellStyle name="40% - Accent4 2 7 2 3 2" xfId="19915"/>
    <cellStyle name="40% - Accent4 2 7 2 3 2 2" xfId="19916"/>
    <cellStyle name="40% - Accent4 2 7 2 3 2 3" xfId="53926"/>
    <cellStyle name="40% - Accent4 2 7 2 3 3" xfId="19917"/>
    <cellStyle name="40% - Accent4 2 7 2 3 4" xfId="19918"/>
    <cellStyle name="40% - Accent4 2 7 2 4" xfId="19919"/>
    <cellStyle name="40% - Accent4 2 7 2 4 2" xfId="19920"/>
    <cellStyle name="40% - Accent4 2 7 2 4 2 2" xfId="19921"/>
    <cellStyle name="40% - Accent4 2 7 2 4 2 3" xfId="53927"/>
    <cellStyle name="40% - Accent4 2 7 2 4 3" xfId="19922"/>
    <cellStyle name="40% - Accent4 2 7 2 4 4" xfId="19923"/>
    <cellStyle name="40% - Accent4 2 7 2 5" xfId="19924"/>
    <cellStyle name="40% - Accent4 2 7 2 5 2" xfId="19925"/>
    <cellStyle name="40% - Accent4 2 7 2 5 3" xfId="53928"/>
    <cellStyle name="40% - Accent4 2 7 2 6" xfId="19926"/>
    <cellStyle name="40% - Accent4 2 7 2 7" xfId="19927"/>
    <cellStyle name="40% - Accent4 2 7 3" xfId="19928"/>
    <cellStyle name="40% - Accent4 2 7 3 2" xfId="19929"/>
    <cellStyle name="40% - Accent4 2 7 3 2 2" xfId="19930"/>
    <cellStyle name="40% - Accent4 2 7 3 2 2 2" xfId="19931"/>
    <cellStyle name="40% - Accent4 2 7 3 2 2 3" xfId="53929"/>
    <cellStyle name="40% - Accent4 2 7 3 2 3" xfId="19932"/>
    <cellStyle name="40% - Accent4 2 7 3 2 4" xfId="19933"/>
    <cellStyle name="40% - Accent4 2 7 3 3" xfId="19934"/>
    <cellStyle name="40% - Accent4 2 7 3 3 2" xfId="19935"/>
    <cellStyle name="40% - Accent4 2 7 3 3 2 2" xfId="19936"/>
    <cellStyle name="40% - Accent4 2 7 3 3 2 3" xfId="53930"/>
    <cellStyle name="40% - Accent4 2 7 3 3 3" xfId="19937"/>
    <cellStyle name="40% - Accent4 2 7 3 3 4" xfId="19938"/>
    <cellStyle name="40% - Accent4 2 7 3 4" xfId="19939"/>
    <cellStyle name="40% - Accent4 2 7 3 4 2" xfId="19940"/>
    <cellStyle name="40% - Accent4 2 7 3 4 3" xfId="53931"/>
    <cellStyle name="40% - Accent4 2 7 3 5" xfId="19941"/>
    <cellStyle name="40% - Accent4 2 7 3 6" xfId="19942"/>
    <cellStyle name="40% - Accent4 2 7 4" xfId="19943"/>
    <cellStyle name="40% - Accent4 2 7 4 2" xfId="19944"/>
    <cellStyle name="40% - Accent4 2 7 4 2 2" xfId="19945"/>
    <cellStyle name="40% - Accent4 2 7 4 2 3" xfId="53932"/>
    <cellStyle name="40% - Accent4 2 7 4 3" xfId="19946"/>
    <cellStyle name="40% - Accent4 2 7 4 4" xfId="19947"/>
    <cellStyle name="40% - Accent4 2 7 5" xfId="19948"/>
    <cellStyle name="40% - Accent4 2 7 5 2" xfId="19949"/>
    <cellStyle name="40% - Accent4 2 7 5 2 2" xfId="19950"/>
    <cellStyle name="40% - Accent4 2 7 5 2 3" xfId="53933"/>
    <cellStyle name="40% - Accent4 2 7 5 3" xfId="19951"/>
    <cellStyle name="40% - Accent4 2 7 5 4" xfId="19952"/>
    <cellStyle name="40% - Accent4 2 7 6" xfId="19953"/>
    <cellStyle name="40% - Accent4 2 7 6 2" xfId="19954"/>
    <cellStyle name="40% - Accent4 2 7 6 3" xfId="53934"/>
    <cellStyle name="40% - Accent4 2 7 7" xfId="19955"/>
    <cellStyle name="40% - Accent4 2 7 8" xfId="19956"/>
    <cellStyle name="40% - Accent4 2 8" xfId="19957"/>
    <cellStyle name="40% - Accent4 2 8 2" xfId="19958"/>
    <cellStyle name="40% - Accent4 2 8 2 2" xfId="19959"/>
    <cellStyle name="40% - Accent4 2 8 2 2 2" xfId="19960"/>
    <cellStyle name="40% - Accent4 2 8 2 2 2 2" xfId="19961"/>
    <cellStyle name="40% - Accent4 2 8 2 2 2 3" xfId="53935"/>
    <cellStyle name="40% - Accent4 2 8 2 2 3" xfId="19962"/>
    <cellStyle name="40% - Accent4 2 8 2 2 4" xfId="19963"/>
    <cellStyle name="40% - Accent4 2 8 2 3" xfId="19964"/>
    <cellStyle name="40% - Accent4 2 8 2 3 2" xfId="19965"/>
    <cellStyle name="40% - Accent4 2 8 2 3 2 2" xfId="19966"/>
    <cellStyle name="40% - Accent4 2 8 2 3 2 3" xfId="53936"/>
    <cellStyle name="40% - Accent4 2 8 2 3 3" xfId="19967"/>
    <cellStyle name="40% - Accent4 2 8 2 3 4" xfId="19968"/>
    <cellStyle name="40% - Accent4 2 8 2 4" xfId="19969"/>
    <cellStyle name="40% - Accent4 2 8 2 4 2" xfId="19970"/>
    <cellStyle name="40% - Accent4 2 8 2 4 3" xfId="53937"/>
    <cellStyle name="40% - Accent4 2 8 2 5" xfId="19971"/>
    <cellStyle name="40% - Accent4 2 8 2 6" xfId="19972"/>
    <cellStyle name="40% - Accent4 2 8 3" xfId="19973"/>
    <cellStyle name="40% - Accent4 2 8 3 2" xfId="19974"/>
    <cellStyle name="40% - Accent4 2 8 3 2 2" xfId="19975"/>
    <cellStyle name="40% - Accent4 2 8 3 2 3" xfId="53938"/>
    <cellStyle name="40% - Accent4 2 8 3 3" xfId="19976"/>
    <cellStyle name="40% - Accent4 2 8 3 4" xfId="19977"/>
    <cellStyle name="40% - Accent4 2 8 4" xfId="19978"/>
    <cellStyle name="40% - Accent4 2 8 4 2" xfId="19979"/>
    <cellStyle name="40% - Accent4 2 8 4 2 2" xfId="19980"/>
    <cellStyle name="40% - Accent4 2 8 4 2 3" xfId="53939"/>
    <cellStyle name="40% - Accent4 2 8 4 3" xfId="19981"/>
    <cellStyle name="40% - Accent4 2 8 4 4" xfId="19982"/>
    <cellStyle name="40% - Accent4 2 8 5" xfId="19983"/>
    <cellStyle name="40% - Accent4 2 8 5 2" xfId="19984"/>
    <cellStyle name="40% - Accent4 2 8 5 3" xfId="53940"/>
    <cellStyle name="40% - Accent4 2 8 6" xfId="19985"/>
    <cellStyle name="40% - Accent4 2 8 7" xfId="19986"/>
    <cellStyle name="40% - Accent4 2 9" xfId="19987"/>
    <cellStyle name="40% - Accent4 2 9 2" xfId="19988"/>
    <cellStyle name="40% - Accent4 2 9 2 2" xfId="19989"/>
    <cellStyle name="40% - Accent4 2 9 2 2 2" xfId="19990"/>
    <cellStyle name="40% - Accent4 2 9 2 2 3" xfId="53941"/>
    <cellStyle name="40% - Accent4 2 9 2 3" xfId="19991"/>
    <cellStyle name="40% - Accent4 2 9 2 4" xfId="19992"/>
    <cellStyle name="40% - Accent4 2 9 3" xfId="19993"/>
    <cellStyle name="40% - Accent4 2 9 3 2" xfId="19994"/>
    <cellStyle name="40% - Accent4 2 9 3 2 2" xfId="19995"/>
    <cellStyle name="40% - Accent4 2 9 3 2 3" xfId="53942"/>
    <cellStyle name="40% - Accent4 2 9 3 3" xfId="19996"/>
    <cellStyle name="40% - Accent4 2 9 3 4" xfId="19997"/>
    <cellStyle name="40% - Accent4 2 9 4" xfId="19998"/>
    <cellStyle name="40% - Accent4 2 9 4 2" xfId="19999"/>
    <cellStyle name="40% - Accent4 2 9 4 3" xfId="53943"/>
    <cellStyle name="40% - Accent4 2 9 5" xfId="20000"/>
    <cellStyle name="40% - Accent4 2 9 6" xfId="20001"/>
    <cellStyle name="40% - Accent4 3" xfId="20002"/>
    <cellStyle name="40% - Accent4 3 10" xfId="20003"/>
    <cellStyle name="40% - Accent4 3 11" xfId="20004"/>
    <cellStyle name="40% - Accent4 3 12" xfId="60174"/>
    <cellStyle name="40% - Accent4 3 2" xfId="20005"/>
    <cellStyle name="40% - Accent4 3 2 10" xfId="20006"/>
    <cellStyle name="40% - Accent4 3 2 11" xfId="60357"/>
    <cellStyle name="40% - Accent4 3 2 2" xfId="20007"/>
    <cellStyle name="40% - Accent4 3 2 2 2" xfId="20008"/>
    <cellStyle name="40% - Accent4 3 2 2 2 2" xfId="20009"/>
    <cellStyle name="40% - Accent4 3 2 2 2 2 2" xfId="20010"/>
    <cellStyle name="40% - Accent4 3 2 2 2 2 2 2" xfId="20011"/>
    <cellStyle name="40% - Accent4 3 2 2 2 2 2 2 2" xfId="20012"/>
    <cellStyle name="40% - Accent4 3 2 2 2 2 2 2 3" xfId="53944"/>
    <cellStyle name="40% - Accent4 3 2 2 2 2 2 3" xfId="20013"/>
    <cellStyle name="40% - Accent4 3 2 2 2 2 2 4" xfId="20014"/>
    <cellStyle name="40% - Accent4 3 2 2 2 2 3" xfId="20015"/>
    <cellStyle name="40% - Accent4 3 2 2 2 2 3 2" xfId="20016"/>
    <cellStyle name="40% - Accent4 3 2 2 2 2 3 2 2" xfId="20017"/>
    <cellStyle name="40% - Accent4 3 2 2 2 2 3 2 3" xfId="53945"/>
    <cellStyle name="40% - Accent4 3 2 2 2 2 3 3" xfId="20018"/>
    <cellStyle name="40% - Accent4 3 2 2 2 2 3 4" xfId="20019"/>
    <cellStyle name="40% - Accent4 3 2 2 2 2 4" xfId="20020"/>
    <cellStyle name="40% - Accent4 3 2 2 2 2 4 2" xfId="20021"/>
    <cellStyle name="40% - Accent4 3 2 2 2 2 4 3" xfId="53946"/>
    <cellStyle name="40% - Accent4 3 2 2 2 2 5" xfId="20022"/>
    <cellStyle name="40% - Accent4 3 2 2 2 2 6" xfId="20023"/>
    <cellStyle name="40% - Accent4 3 2 2 2 3" xfId="20024"/>
    <cellStyle name="40% - Accent4 3 2 2 2 3 2" xfId="20025"/>
    <cellStyle name="40% - Accent4 3 2 2 2 3 2 2" xfId="20026"/>
    <cellStyle name="40% - Accent4 3 2 2 2 3 2 3" xfId="53947"/>
    <cellStyle name="40% - Accent4 3 2 2 2 3 3" xfId="20027"/>
    <cellStyle name="40% - Accent4 3 2 2 2 3 4" xfId="20028"/>
    <cellStyle name="40% - Accent4 3 2 2 2 4" xfId="20029"/>
    <cellStyle name="40% - Accent4 3 2 2 2 4 2" xfId="20030"/>
    <cellStyle name="40% - Accent4 3 2 2 2 4 2 2" xfId="20031"/>
    <cellStyle name="40% - Accent4 3 2 2 2 4 2 3" xfId="53948"/>
    <cellStyle name="40% - Accent4 3 2 2 2 4 3" xfId="20032"/>
    <cellStyle name="40% - Accent4 3 2 2 2 4 4" xfId="20033"/>
    <cellStyle name="40% - Accent4 3 2 2 2 5" xfId="20034"/>
    <cellStyle name="40% - Accent4 3 2 2 2 5 2" xfId="20035"/>
    <cellStyle name="40% - Accent4 3 2 2 2 5 3" xfId="53949"/>
    <cellStyle name="40% - Accent4 3 2 2 2 6" xfId="20036"/>
    <cellStyle name="40% - Accent4 3 2 2 2 7" xfId="20037"/>
    <cellStyle name="40% - Accent4 3 2 2 3" xfId="20038"/>
    <cellStyle name="40% - Accent4 3 2 2 3 2" xfId="20039"/>
    <cellStyle name="40% - Accent4 3 2 2 3 2 2" xfId="20040"/>
    <cellStyle name="40% - Accent4 3 2 2 3 2 2 2" xfId="20041"/>
    <cellStyle name="40% - Accent4 3 2 2 3 2 2 3" xfId="53950"/>
    <cellStyle name="40% - Accent4 3 2 2 3 2 3" xfId="20042"/>
    <cellStyle name="40% - Accent4 3 2 2 3 2 4" xfId="20043"/>
    <cellStyle name="40% - Accent4 3 2 2 3 3" xfId="20044"/>
    <cellStyle name="40% - Accent4 3 2 2 3 3 2" xfId="20045"/>
    <cellStyle name="40% - Accent4 3 2 2 3 3 2 2" xfId="20046"/>
    <cellStyle name="40% - Accent4 3 2 2 3 3 2 3" xfId="53951"/>
    <cellStyle name="40% - Accent4 3 2 2 3 3 3" xfId="20047"/>
    <cellStyle name="40% - Accent4 3 2 2 3 3 4" xfId="20048"/>
    <cellStyle name="40% - Accent4 3 2 2 3 4" xfId="20049"/>
    <cellStyle name="40% - Accent4 3 2 2 3 4 2" xfId="20050"/>
    <cellStyle name="40% - Accent4 3 2 2 3 4 3" xfId="53952"/>
    <cellStyle name="40% - Accent4 3 2 2 3 5" xfId="20051"/>
    <cellStyle name="40% - Accent4 3 2 2 3 6" xfId="20052"/>
    <cellStyle name="40% - Accent4 3 2 2 4" xfId="20053"/>
    <cellStyle name="40% - Accent4 3 2 2 4 2" xfId="20054"/>
    <cellStyle name="40% - Accent4 3 2 2 4 2 2" xfId="20055"/>
    <cellStyle name="40% - Accent4 3 2 2 4 2 3" xfId="53953"/>
    <cellStyle name="40% - Accent4 3 2 2 4 3" xfId="20056"/>
    <cellStyle name="40% - Accent4 3 2 2 4 4" xfId="20057"/>
    <cellStyle name="40% - Accent4 3 2 2 5" xfId="20058"/>
    <cellStyle name="40% - Accent4 3 2 2 5 2" xfId="20059"/>
    <cellStyle name="40% - Accent4 3 2 2 5 2 2" xfId="20060"/>
    <cellStyle name="40% - Accent4 3 2 2 5 2 3" xfId="53954"/>
    <cellStyle name="40% - Accent4 3 2 2 5 3" xfId="20061"/>
    <cellStyle name="40% - Accent4 3 2 2 5 4" xfId="20062"/>
    <cellStyle name="40% - Accent4 3 2 2 6" xfId="20063"/>
    <cellStyle name="40% - Accent4 3 2 2 6 2" xfId="20064"/>
    <cellStyle name="40% - Accent4 3 2 2 6 3" xfId="53955"/>
    <cellStyle name="40% - Accent4 3 2 2 7" xfId="20065"/>
    <cellStyle name="40% - Accent4 3 2 2 8" xfId="20066"/>
    <cellStyle name="40% - Accent4 3 2 2 9" xfId="60725"/>
    <cellStyle name="40% - Accent4 3 2 3" xfId="20067"/>
    <cellStyle name="40% - Accent4 3 2 3 2" xfId="20068"/>
    <cellStyle name="40% - Accent4 3 2 3 2 2" xfId="20069"/>
    <cellStyle name="40% - Accent4 3 2 3 2 2 2" xfId="20070"/>
    <cellStyle name="40% - Accent4 3 2 3 2 2 2 2" xfId="20071"/>
    <cellStyle name="40% - Accent4 3 2 3 2 2 2 3" xfId="53956"/>
    <cellStyle name="40% - Accent4 3 2 3 2 2 3" xfId="20072"/>
    <cellStyle name="40% - Accent4 3 2 3 2 2 4" xfId="20073"/>
    <cellStyle name="40% - Accent4 3 2 3 2 3" xfId="20074"/>
    <cellStyle name="40% - Accent4 3 2 3 2 3 2" xfId="20075"/>
    <cellStyle name="40% - Accent4 3 2 3 2 3 2 2" xfId="20076"/>
    <cellStyle name="40% - Accent4 3 2 3 2 3 2 3" xfId="53957"/>
    <cellStyle name="40% - Accent4 3 2 3 2 3 3" xfId="20077"/>
    <cellStyle name="40% - Accent4 3 2 3 2 3 4" xfId="20078"/>
    <cellStyle name="40% - Accent4 3 2 3 2 4" xfId="20079"/>
    <cellStyle name="40% - Accent4 3 2 3 2 4 2" xfId="20080"/>
    <cellStyle name="40% - Accent4 3 2 3 2 4 3" xfId="53958"/>
    <cellStyle name="40% - Accent4 3 2 3 2 5" xfId="20081"/>
    <cellStyle name="40% - Accent4 3 2 3 2 6" xfId="20082"/>
    <cellStyle name="40% - Accent4 3 2 3 3" xfId="20083"/>
    <cellStyle name="40% - Accent4 3 2 3 3 2" xfId="20084"/>
    <cellStyle name="40% - Accent4 3 2 3 3 2 2" xfId="20085"/>
    <cellStyle name="40% - Accent4 3 2 3 3 2 3" xfId="53959"/>
    <cellStyle name="40% - Accent4 3 2 3 3 3" xfId="20086"/>
    <cellStyle name="40% - Accent4 3 2 3 3 4" xfId="20087"/>
    <cellStyle name="40% - Accent4 3 2 3 4" xfId="20088"/>
    <cellStyle name="40% - Accent4 3 2 3 4 2" xfId="20089"/>
    <cellStyle name="40% - Accent4 3 2 3 4 2 2" xfId="20090"/>
    <cellStyle name="40% - Accent4 3 2 3 4 2 3" xfId="53960"/>
    <cellStyle name="40% - Accent4 3 2 3 4 3" xfId="20091"/>
    <cellStyle name="40% - Accent4 3 2 3 4 4" xfId="20092"/>
    <cellStyle name="40% - Accent4 3 2 3 5" xfId="20093"/>
    <cellStyle name="40% - Accent4 3 2 3 5 2" xfId="20094"/>
    <cellStyle name="40% - Accent4 3 2 3 5 3" xfId="53961"/>
    <cellStyle name="40% - Accent4 3 2 3 6" xfId="20095"/>
    <cellStyle name="40% - Accent4 3 2 3 7" xfId="20096"/>
    <cellStyle name="40% - Accent4 3 2 4" xfId="20097"/>
    <cellStyle name="40% - Accent4 3 2 4 2" xfId="20098"/>
    <cellStyle name="40% - Accent4 3 2 4 2 2" xfId="20099"/>
    <cellStyle name="40% - Accent4 3 2 4 2 2 2" xfId="20100"/>
    <cellStyle name="40% - Accent4 3 2 4 2 2 3" xfId="53962"/>
    <cellStyle name="40% - Accent4 3 2 4 2 3" xfId="20101"/>
    <cellStyle name="40% - Accent4 3 2 4 2 4" xfId="20102"/>
    <cellStyle name="40% - Accent4 3 2 4 3" xfId="20103"/>
    <cellStyle name="40% - Accent4 3 2 4 3 2" xfId="20104"/>
    <cellStyle name="40% - Accent4 3 2 4 3 2 2" xfId="20105"/>
    <cellStyle name="40% - Accent4 3 2 4 3 2 3" xfId="53963"/>
    <cellStyle name="40% - Accent4 3 2 4 3 3" xfId="20106"/>
    <cellStyle name="40% - Accent4 3 2 4 3 4" xfId="20107"/>
    <cellStyle name="40% - Accent4 3 2 4 4" xfId="20108"/>
    <cellStyle name="40% - Accent4 3 2 4 4 2" xfId="20109"/>
    <cellStyle name="40% - Accent4 3 2 4 4 3" xfId="53964"/>
    <cellStyle name="40% - Accent4 3 2 4 5" xfId="20110"/>
    <cellStyle name="40% - Accent4 3 2 4 6" xfId="20111"/>
    <cellStyle name="40% - Accent4 3 2 5" xfId="20112"/>
    <cellStyle name="40% - Accent4 3 2 5 2" xfId="20113"/>
    <cellStyle name="40% - Accent4 3 2 5 2 2" xfId="20114"/>
    <cellStyle name="40% - Accent4 3 2 5 2 2 2" xfId="20115"/>
    <cellStyle name="40% - Accent4 3 2 5 2 2 3" xfId="53965"/>
    <cellStyle name="40% - Accent4 3 2 5 2 3" xfId="20116"/>
    <cellStyle name="40% - Accent4 3 2 5 2 4" xfId="20117"/>
    <cellStyle name="40% - Accent4 3 2 5 3" xfId="20118"/>
    <cellStyle name="40% - Accent4 3 2 5 3 2" xfId="20119"/>
    <cellStyle name="40% - Accent4 3 2 5 3 3" xfId="53966"/>
    <cellStyle name="40% - Accent4 3 2 5 4" xfId="20120"/>
    <cellStyle name="40% - Accent4 3 2 5 5" xfId="20121"/>
    <cellStyle name="40% - Accent4 3 2 6" xfId="20122"/>
    <cellStyle name="40% - Accent4 3 2 6 2" xfId="20123"/>
    <cellStyle name="40% - Accent4 3 2 6 2 2" xfId="20124"/>
    <cellStyle name="40% - Accent4 3 2 6 2 3" xfId="53967"/>
    <cellStyle name="40% - Accent4 3 2 6 3" xfId="20125"/>
    <cellStyle name="40% - Accent4 3 2 6 4" xfId="20126"/>
    <cellStyle name="40% - Accent4 3 2 7" xfId="20127"/>
    <cellStyle name="40% - Accent4 3 2 7 2" xfId="20128"/>
    <cellStyle name="40% - Accent4 3 2 7 2 2" xfId="20129"/>
    <cellStyle name="40% - Accent4 3 2 7 2 3" xfId="53968"/>
    <cellStyle name="40% - Accent4 3 2 7 3" xfId="20130"/>
    <cellStyle name="40% - Accent4 3 2 7 4" xfId="20131"/>
    <cellStyle name="40% - Accent4 3 2 8" xfId="20132"/>
    <cellStyle name="40% - Accent4 3 2 8 2" xfId="20133"/>
    <cellStyle name="40% - Accent4 3 2 8 3" xfId="53969"/>
    <cellStyle name="40% - Accent4 3 2 9" xfId="20134"/>
    <cellStyle name="40% - Accent4 3 3" xfId="20135"/>
    <cellStyle name="40% - Accent4 3 3 10" xfId="60542"/>
    <cellStyle name="40% - Accent4 3 3 2" xfId="20136"/>
    <cellStyle name="40% - Accent4 3 3 2 2" xfId="20137"/>
    <cellStyle name="40% - Accent4 3 3 2 2 2" xfId="20138"/>
    <cellStyle name="40% - Accent4 3 3 2 2 2 2" xfId="20139"/>
    <cellStyle name="40% - Accent4 3 3 2 2 2 2 2" xfId="20140"/>
    <cellStyle name="40% - Accent4 3 3 2 2 2 2 3" xfId="53970"/>
    <cellStyle name="40% - Accent4 3 3 2 2 2 3" xfId="20141"/>
    <cellStyle name="40% - Accent4 3 3 2 2 2 4" xfId="20142"/>
    <cellStyle name="40% - Accent4 3 3 2 2 3" xfId="20143"/>
    <cellStyle name="40% - Accent4 3 3 2 2 3 2" xfId="20144"/>
    <cellStyle name="40% - Accent4 3 3 2 2 3 2 2" xfId="20145"/>
    <cellStyle name="40% - Accent4 3 3 2 2 3 2 3" xfId="53971"/>
    <cellStyle name="40% - Accent4 3 3 2 2 3 3" xfId="20146"/>
    <cellStyle name="40% - Accent4 3 3 2 2 3 4" xfId="20147"/>
    <cellStyle name="40% - Accent4 3 3 2 2 4" xfId="20148"/>
    <cellStyle name="40% - Accent4 3 3 2 2 4 2" xfId="20149"/>
    <cellStyle name="40% - Accent4 3 3 2 2 4 3" xfId="53972"/>
    <cellStyle name="40% - Accent4 3 3 2 2 5" xfId="20150"/>
    <cellStyle name="40% - Accent4 3 3 2 2 6" xfId="20151"/>
    <cellStyle name="40% - Accent4 3 3 2 3" xfId="20152"/>
    <cellStyle name="40% - Accent4 3 3 2 3 2" xfId="20153"/>
    <cellStyle name="40% - Accent4 3 3 2 3 2 2" xfId="20154"/>
    <cellStyle name="40% - Accent4 3 3 2 3 2 3" xfId="53973"/>
    <cellStyle name="40% - Accent4 3 3 2 3 3" xfId="20155"/>
    <cellStyle name="40% - Accent4 3 3 2 3 4" xfId="20156"/>
    <cellStyle name="40% - Accent4 3 3 2 4" xfId="20157"/>
    <cellStyle name="40% - Accent4 3 3 2 4 2" xfId="20158"/>
    <cellStyle name="40% - Accent4 3 3 2 4 2 2" xfId="20159"/>
    <cellStyle name="40% - Accent4 3 3 2 4 2 3" xfId="53974"/>
    <cellStyle name="40% - Accent4 3 3 2 4 3" xfId="20160"/>
    <cellStyle name="40% - Accent4 3 3 2 4 4" xfId="20161"/>
    <cellStyle name="40% - Accent4 3 3 2 5" xfId="20162"/>
    <cellStyle name="40% - Accent4 3 3 2 5 2" xfId="20163"/>
    <cellStyle name="40% - Accent4 3 3 2 5 3" xfId="53975"/>
    <cellStyle name="40% - Accent4 3 3 2 6" xfId="20164"/>
    <cellStyle name="40% - Accent4 3 3 2 7" xfId="20165"/>
    <cellStyle name="40% - Accent4 3 3 3" xfId="20166"/>
    <cellStyle name="40% - Accent4 3 3 3 2" xfId="20167"/>
    <cellStyle name="40% - Accent4 3 3 3 2 2" xfId="20168"/>
    <cellStyle name="40% - Accent4 3 3 3 2 2 2" xfId="20169"/>
    <cellStyle name="40% - Accent4 3 3 3 2 2 3" xfId="53976"/>
    <cellStyle name="40% - Accent4 3 3 3 2 3" xfId="20170"/>
    <cellStyle name="40% - Accent4 3 3 3 2 4" xfId="20171"/>
    <cellStyle name="40% - Accent4 3 3 3 3" xfId="20172"/>
    <cellStyle name="40% - Accent4 3 3 3 3 2" xfId="20173"/>
    <cellStyle name="40% - Accent4 3 3 3 3 2 2" xfId="20174"/>
    <cellStyle name="40% - Accent4 3 3 3 3 2 3" xfId="53977"/>
    <cellStyle name="40% - Accent4 3 3 3 3 3" xfId="20175"/>
    <cellStyle name="40% - Accent4 3 3 3 3 4" xfId="20176"/>
    <cellStyle name="40% - Accent4 3 3 3 4" xfId="20177"/>
    <cellStyle name="40% - Accent4 3 3 3 4 2" xfId="20178"/>
    <cellStyle name="40% - Accent4 3 3 3 4 3" xfId="53978"/>
    <cellStyle name="40% - Accent4 3 3 3 5" xfId="20179"/>
    <cellStyle name="40% - Accent4 3 3 3 6" xfId="20180"/>
    <cellStyle name="40% - Accent4 3 3 4" xfId="20181"/>
    <cellStyle name="40% - Accent4 3 3 4 2" xfId="20182"/>
    <cellStyle name="40% - Accent4 3 3 4 2 2" xfId="20183"/>
    <cellStyle name="40% - Accent4 3 3 4 2 2 2" xfId="20184"/>
    <cellStyle name="40% - Accent4 3 3 4 2 2 3" xfId="53979"/>
    <cellStyle name="40% - Accent4 3 3 4 2 3" xfId="20185"/>
    <cellStyle name="40% - Accent4 3 3 4 2 4" xfId="20186"/>
    <cellStyle name="40% - Accent4 3 3 4 3" xfId="20187"/>
    <cellStyle name="40% - Accent4 3 3 4 3 2" xfId="20188"/>
    <cellStyle name="40% - Accent4 3 3 4 3 3" xfId="53980"/>
    <cellStyle name="40% - Accent4 3 3 4 4" xfId="20189"/>
    <cellStyle name="40% - Accent4 3 3 4 5" xfId="20190"/>
    <cellStyle name="40% - Accent4 3 3 5" xfId="20191"/>
    <cellStyle name="40% - Accent4 3 3 5 2" xfId="20192"/>
    <cellStyle name="40% - Accent4 3 3 5 2 2" xfId="20193"/>
    <cellStyle name="40% - Accent4 3 3 5 2 3" xfId="53981"/>
    <cellStyle name="40% - Accent4 3 3 5 3" xfId="20194"/>
    <cellStyle name="40% - Accent4 3 3 5 4" xfId="20195"/>
    <cellStyle name="40% - Accent4 3 3 6" xfId="20196"/>
    <cellStyle name="40% - Accent4 3 3 6 2" xfId="20197"/>
    <cellStyle name="40% - Accent4 3 3 6 2 2" xfId="20198"/>
    <cellStyle name="40% - Accent4 3 3 6 2 3" xfId="53982"/>
    <cellStyle name="40% - Accent4 3 3 6 3" xfId="20199"/>
    <cellStyle name="40% - Accent4 3 3 6 4" xfId="20200"/>
    <cellStyle name="40% - Accent4 3 3 7" xfId="20201"/>
    <cellStyle name="40% - Accent4 3 3 7 2" xfId="20202"/>
    <cellStyle name="40% - Accent4 3 3 7 3" xfId="53983"/>
    <cellStyle name="40% - Accent4 3 3 8" xfId="20203"/>
    <cellStyle name="40% - Accent4 3 3 9" xfId="20204"/>
    <cellStyle name="40% - Accent4 3 4" xfId="20205"/>
    <cellStyle name="40% - Accent4 3 4 2" xfId="20206"/>
    <cellStyle name="40% - Accent4 3 4 2 2" xfId="20207"/>
    <cellStyle name="40% - Accent4 3 4 2 2 2" xfId="20208"/>
    <cellStyle name="40% - Accent4 3 4 2 2 2 2" xfId="20209"/>
    <cellStyle name="40% - Accent4 3 4 2 2 2 3" xfId="53984"/>
    <cellStyle name="40% - Accent4 3 4 2 2 3" xfId="20210"/>
    <cellStyle name="40% - Accent4 3 4 2 2 4" xfId="20211"/>
    <cellStyle name="40% - Accent4 3 4 2 3" xfId="20212"/>
    <cellStyle name="40% - Accent4 3 4 2 3 2" xfId="20213"/>
    <cellStyle name="40% - Accent4 3 4 2 3 2 2" xfId="20214"/>
    <cellStyle name="40% - Accent4 3 4 2 3 2 3" xfId="53985"/>
    <cellStyle name="40% - Accent4 3 4 2 3 3" xfId="20215"/>
    <cellStyle name="40% - Accent4 3 4 2 3 4" xfId="20216"/>
    <cellStyle name="40% - Accent4 3 4 2 4" xfId="20217"/>
    <cellStyle name="40% - Accent4 3 4 2 4 2" xfId="20218"/>
    <cellStyle name="40% - Accent4 3 4 2 4 3" xfId="53986"/>
    <cellStyle name="40% - Accent4 3 4 2 5" xfId="20219"/>
    <cellStyle name="40% - Accent4 3 4 2 6" xfId="20220"/>
    <cellStyle name="40% - Accent4 3 4 3" xfId="20221"/>
    <cellStyle name="40% - Accent4 3 4 3 2" xfId="20222"/>
    <cellStyle name="40% - Accent4 3 4 3 2 2" xfId="20223"/>
    <cellStyle name="40% - Accent4 3 4 3 2 3" xfId="53987"/>
    <cellStyle name="40% - Accent4 3 4 3 3" xfId="20224"/>
    <cellStyle name="40% - Accent4 3 4 3 4" xfId="20225"/>
    <cellStyle name="40% - Accent4 3 4 4" xfId="20226"/>
    <cellStyle name="40% - Accent4 3 4 4 2" xfId="20227"/>
    <cellStyle name="40% - Accent4 3 4 4 2 2" xfId="20228"/>
    <cellStyle name="40% - Accent4 3 4 4 2 3" xfId="53988"/>
    <cellStyle name="40% - Accent4 3 4 4 3" xfId="20229"/>
    <cellStyle name="40% - Accent4 3 4 4 4" xfId="20230"/>
    <cellStyle name="40% - Accent4 3 4 5" xfId="20231"/>
    <cellStyle name="40% - Accent4 3 4 5 2" xfId="20232"/>
    <cellStyle name="40% - Accent4 3 4 5 3" xfId="53989"/>
    <cellStyle name="40% - Accent4 3 4 6" xfId="20233"/>
    <cellStyle name="40% - Accent4 3 4 7" xfId="20234"/>
    <cellStyle name="40% - Accent4 3 5" xfId="20235"/>
    <cellStyle name="40% - Accent4 3 5 2" xfId="20236"/>
    <cellStyle name="40% - Accent4 3 5 2 2" xfId="20237"/>
    <cellStyle name="40% - Accent4 3 5 2 2 2" xfId="20238"/>
    <cellStyle name="40% - Accent4 3 5 2 2 3" xfId="53990"/>
    <cellStyle name="40% - Accent4 3 5 2 3" xfId="20239"/>
    <cellStyle name="40% - Accent4 3 5 2 4" xfId="20240"/>
    <cellStyle name="40% - Accent4 3 5 3" xfId="20241"/>
    <cellStyle name="40% - Accent4 3 5 3 2" xfId="20242"/>
    <cellStyle name="40% - Accent4 3 5 3 2 2" xfId="20243"/>
    <cellStyle name="40% - Accent4 3 5 3 2 3" xfId="53991"/>
    <cellStyle name="40% - Accent4 3 5 3 3" xfId="20244"/>
    <cellStyle name="40% - Accent4 3 5 3 4" xfId="20245"/>
    <cellStyle name="40% - Accent4 3 5 4" xfId="20246"/>
    <cellStyle name="40% - Accent4 3 5 4 2" xfId="20247"/>
    <cellStyle name="40% - Accent4 3 5 4 3" xfId="53992"/>
    <cellStyle name="40% - Accent4 3 5 5" xfId="20248"/>
    <cellStyle name="40% - Accent4 3 5 6" xfId="20249"/>
    <cellStyle name="40% - Accent4 3 6" xfId="20250"/>
    <cellStyle name="40% - Accent4 3 6 2" xfId="20251"/>
    <cellStyle name="40% - Accent4 3 6 2 2" xfId="20252"/>
    <cellStyle name="40% - Accent4 3 6 2 2 2" xfId="20253"/>
    <cellStyle name="40% - Accent4 3 6 2 2 3" xfId="53993"/>
    <cellStyle name="40% - Accent4 3 6 2 3" xfId="20254"/>
    <cellStyle name="40% - Accent4 3 6 2 4" xfId="20255"/>
    <cellStyle name="40% - Accent4 3 6 3" xfId="20256"/>
    <cellStyle name="40% - Accent4 3 6 3 2" xfId="20257"/>
    <cellStyle name="40% - Accent4 3 6 3 3" xfId="53994"/>
    <cellStyle name="40% - Accent4 3 6 4" xfId="20258"/>
    <cellStyle name="40% - Accent4 3 6 5" xfId="20259"/>
    <cellStyle name="40% - Accent4 3 7" xfId="20260"/>
    <cellStyle name="40% - Accent4 3 7 2" xfId="20261"/>
    <cellStyle name="40% - Accent4 3 7 2 2" xfId="20262"/>
    <cellStyle name="40% - Accent4 3 7 2 3" xfId="53995"/>
    <cellStyle name="40% - Accent4 3 7 3" xfId="20263"/>
    <cellStyle name="40% - Accent4 3 7 4" xfId="20264"/>
    <cellStyle name="40% - Accent4 3 8" xfId="20265"/>
    <cellStyle name="40% - Accent4 3 8 2" xfId="20266"/>
    <cellStyle name="40% - Accent4 3 8 2 2" xfId="20267"/>
    <cellStyle name="40% - Accent4 3 8 2 3" xfId="53996"/>
    <cellStyle name="40% - Accent4 3 8 3" xfId="20268"/>
    <cellStyle name="40% - Accent4 3 8 4" xfId="20269"/>
    <cellStyle name="40% - Accent4 3 9" xfId="20270"/>
    <cellStyle name="40% - Accent4 3 9 2" xfId="20271"/>
    <cellStyle name="40% - Accent4 3 9 3" xfId="53997"/>
    <cellStyle name="40% - Accent4 4" xfId="20272"/>
    <cellStyle name="40% - Accent4 4 10" xfId="20273"/>
    <cellStyle name="40% - Accent4 4 11" xfId="20274"/>
    <cellStyle name="40% - Accent4 4 12" xfId="60188"/>
    <cellStyle name="40% - Accent4 4 2" xfId="20275"/>
    <cellStyle name="40% - Accent4 4 2 10" xfId="20276"/>
    <cellStyle name="40% - Accent4 4 2 11" xfId="60371"/>
    <cellStyle name="40% - Accent4 4 2 2" xfId="20277"/>
    <cellStyle name="40% - Accent4 4 2 2 2" xfId="20278"/>
    <cellStyle name="40% - Accent4 4 2 2 2 2" xfId="20279"/>
    <cellStyle name="40% - Accent4 4 2 2 2 2 2" xfId="20280"/>
    <cellStyle name="40% - Accent4 4 2 2 2 2 2 2" xfId="20281"/>
    <cellStyle name="40% - Accent4 4 2 2 2 2 2 2 2" xfId="20282"/>
    <cellStyle name="40% - Accent4 4 2 2 2 2 2 2 3" xfId="53998"/>
    <cellStyle name="40% - Accent4 4 2 2 2 2 2 3" xfId="20283"/>
    <cellStyle name="40% - Accent4 4 2 2 2 2 2 4" xfId="20284"/>
    <cellStyle name="40% - Accent4 4 2 2 2 2 3" xfId="20285"/>
    <cellStyle name="40% - Accent4 4 2 2 2 2 3 2" xfId="20286"/>
    <cellStyle name="40% - Accent4 4 2 2 2 2 3 2 2" xfId="20287"/>
    <cellStyle name="40% - Accent4 4 2 2 2 2 3 2 3" xfId="53999"/>
    <cellStyle name="40% - Accent4 4 2 2 2 2 3 3" xfId="20288"/>
    <cellStyle name="40% - Accent4 4 2 2 2 2 3 4" xfId="20289"/>
    <cellStyle name="40% - Accent4 4 2 2 2 2 4" xfId="20290"/>
    <cellStyle name="40% - Accent4 4 2 2 2 2 4 2" xfId="20291"/>
    <cellStyle name="40% - Accent4 4 2 2 2 2 4 3" xfId="54000"/>
    <cellStyle name="40% - Accent4 4 2 2 2 2 5" xfId="20292"/>
    <cellStyle name="40% - Accent4 4 2 2 2 2 6" xfId="20293"/>
    <cellStyle name="40% - Accent4 4 2 2 2 3" xfId="20294"/>
    <cellStyle name="40% - Accent4 4 2 2 2 3 2" xfId="20295"/>
    <cellStyle name="40% - Accent4 4 2 2 2 3 2 2" xfId="20296"/>
    <cellStyle name="40% - Accent4 4 2 2 2 3 2 3" xfId="54001"/>
    <cellStyle name="40% - Accent4 4 2 2 2 3 3" xfId="20297"/>
    <cellStyle name="40% - Accent4 4 2 2 2 3 4" xfId="20298"/>
    <cellStyle name="40% - Accent4 4 2 2 2 4" xfId="20299"/>
    <cellStyle name="40% - Accent4 4 2 2 2 4 2" xfId="20300"/>
    <cellStyle name="40% - Accent4 4 2 2 2 4 2 2" xfId="20301"/>
    <cellStyle name="40% - Accent4 4 2 2 2 4 2 3" xfId="54002"/>
    <cellStyle name="40% - Accent4 4 2 2 2 4 3" xfId="20302"/>
    <cellStyle name="40% - Accent4 4 2 2 2 4 4" xfId="20303"/>
    <cellStyle name="40% - Accent4 4 2 2 2 5" xfId="20304"/>
    <cellStyle name="40% - Accent4 4 2 2 2 5 2" xfId="20305"/>
    <cellStyle name="40% - Accent4 4 2 2 2 5 3" xfId="54003"/>
    <cellStyle name="40% - Accent4 4 2 2 2 6" xfId="20306"/>
    <cellStyle name="40% - Accent4 4 2 2 2 7" xfId="20307"/>
    <cellStyle name="40% - Accent4 4 2 2 3" xfId="20308"/>
    <cellStyle name="40% - Accent4 4 2 2 3 2" xfId="20309"/>
    <cellStyle name="40% - Accent4 4 2 2 3 2 2" xfId="20310"/>
    <cellStyle name="40% - Accent4 4 2 2 3 2 2 2" xfId="20311"/>
    <cellStyle name="40% - Accent4 4 2 2 3 2 2 3" xfId="54004"/>
    <cellStyle name="40% - Accent4 4 2 2 3 2 3" xfId="20312"/>
    <cellStyle name="40% - Accent4 4 2 2 3 2 4" xfId="20313"/>
    <cellStyle name="40% - Accent4 4 2 2 3 3" xfId="20314"/>
    <cellStyle name="40% - Accent4 4 2 2 3 3 2" xfId="20315"/>
    <cellStyle name="40% - Accent4 4 2 2 3 3 2 2" xfId="20316"/>
    <cellStyle name="40% - Accent4 4 2 2 3 3 2 3" xfId="54005"/>
    <cellStyle name="40% - Accent4 4 2 2 3 3 3" xfId="20317"/>
    <cellStyle name="40% - Accent4 4 2 2 3 3 4" xfId="20318"/>
    <cellStyle name="40% - Accent4 4 2 2 3 4" xfId="20319"/>
    <cellStyle name="40% - Accent4 4 2 2 3 4 2" xfId="20320"/>
    <cellStyle name="40% - Accent4 4 2 2 3 4 3" xfId="54006"/>
    <cellStyle name="40% - Accent4 4 2 2 3 5" xfId="20321"/>
    <cellStyle name="40% - Accent4 4 2 2 3 6" xfId="20322"/>
    <cellStyle name="40% - Accent4 4 2 2 4" xfId="20323"/>
    <cellStyle name="40% - Accent4 4 2 2 4 2" xfId="20324"/>
    <cellStyle name="40% - Accent4 4 2 2 4 2 2" xfId="20325"/>
    <cellStyle name="40% - Accent4 4 2 2 4 2 3" xfId="54007"/>
    <cellStyle name="40% - Accent4 4 2 2 4 3" xfId="20326"/>
    <cellStyle name="40% - Accent4 4 2 2 4 4" xfId="20327"/>
    <cellStyle name="40% - Accent4 4 2 2 5" xfId="20328"/>
    <cellStyle name="40% - Accent4 4 2 2 5 2" xfId="20329"/>
    <cellStyle name="40% - Accent4 4 2 2 5 2 2" xfId="20330"/>
    <cellStyle name="40% - Accent4 4 2 2 5 2 3" xfId="54008"/>
    <cellStyle name="40% - Accent4 4 2 2 5 3" xfId="20331"/>
    <cellStyle name="40% - Accent4 4 2 2 5 4" xfId="20332"/>
    <cellStyle name="40% - Accent4 4 2 2 6" xfId="20333"/>
    <cellStyle name="40% - Accent4 4 2 2 6 2" xfId="20334"/>
    <cellStyle name="40% - Accent4 4 2 2 6 3" xfId="54009"/>
    <cellStyle name="40% - Accent4 4 2 2 7" xfId="20335"/>
    <cellStyle name="40% - Accent4 4 2 2 8" xfId="20336"/>
    <cellStyle name="40% - Accent4 4 2 2 9" xfId="60739"/>
    <cellStyle name="40% - Accent4 4 2 3" xfId="20337"/>
    <cellStyle name="40% - Accent4 4 2 3 2" xfId="20338"/>
    <cellStyle name="40% - Accent4 4 2 3 2 2" xfId="20339"/>
    <cellStyle name="40% - Accent4 4 2 3 2 2 2" xfId="20340"/>
    <cellStyle name="40% - Accent4 4 2 3 2 2 2 2" xfId="20341"/>
    <cellStyle name="40% - Accent4 4 2 3 2 2 2 3" xfId="54010"/>
    <cellStyle name="40% - Accent4 4 2 3 2 2 3" xfId="20342"/>
    <cellStyle name="40% - Accent4 4 2 3 2 2 4" xfId="20343"/>
    <cellStyle name="40% - Accent4 4 2 3 2 3" xfId="20344"/>
    <cellStyle name="40% - Accent4 4 2 3 2 3 2" xfId="20345"/>
    <cellStyle name="40% - Accent4 4 2 3 2 3 2 2" xfId="20346"/>
    <cellStyle name="40% - Accent4 4 2 3 2 3 2 3" xfId="54011"/>
    <cellStyle name="40% - Accent4 4 2 3 2 3 3" xfId="20347"/>
    <cellStyle name="40% - Accent4 4 2 3 2 3 4" xfId="20348"/>
    <cellStyle name="40% - Accent4 4 2 3 2 4" xfId="20349"/>
    <cellStyle name="40% - Accent4 4 2 3 2 4 2" xfId="20350"/>
    <cellStyle name="40% - Accent4 4 2 3 2 4 3" xfId="54012"/>
    <cellStyle name="40% - Accent4 4 2 3 2 5" xfId="20351"/>
    <cellStyle name="40% - Accent4 4 2 3 2 6" xfId="20352"/>
    <cellStyle name="40% - Accent4 4 2 3 3" xfId="20353"/>
    <cellStyle name="40% - Accent4 4 2 3 3 2" xfId="20354"/>
    <cellStyle name="40% - Accent4 4 2 3 3 2 2" xfId="20355"/>
    <cellStyle name="40% - Accent4 4 2 3 3 2 3" xfId="54013"/>
    <cellStyle name="40% - Accent4 4 2 3 3 3" xfId="20356"/>
    <cellStyle name="40% - Accent4 4 2 3 3 4" xfId="20357"/>
    <cellStyle name="40% - Accent4 4 2 3 4" xfId="20358"/>
    <cellStyle name="40% - Accent4 4 2 3 4 2" xfId="20359"/>
    <cellStyle name="40% - Accent4 4 2 3 4 2 2" xfId="20360"/>
    <cellStyle name="40% - Accent4 4 2 3 4 2 3" xfId="54014"/>
    <cellStyle name="40% - Accent4 4 2 3 4 3" xfId="20361"/>
    <cellStyle name="40% - Accent4 4 2 3 4 4" xfId="20362"/>
    <cellStyle name="40% - Accent4 4 2 3 5" xfId="20363"/>
    <cellStyle name="40% - Accent4 4 2 3 5 2" xfId="20364"/>
    <cellStyle name="40% - Accent4 4 2 3 5 3" xfId="54015"/>
    <cellStyle name="40% - Accent4 4 2 3 6" xfId="20365"/>
    <cellStyle name="40% - Accent4 4 2 3 7" xfId="20366"/>
    <cellStyle name="40% - Accent4 4 2 4" xfId="20367"/>
    <cellStyle name="40% - Accent4 4 2 4 2" xfId="20368"/>
    <cellStyle name="40% - Accent4 4 2 4 2 2" xfId="20369"/>
    <cellStyle name="40% - Accent4 4 2 4 2 2 2" xfId="20370"/>
    <cellStyle name="40% - Accent4 4 2 4 2 2 3" xfId="54016"/>
    <cellStyle name="40% - Accent4 4 2 4 2 3" xfId="20371"/>
    <cellStyle name="40% - Accent4 4 2 4 2 4" xfId="20372"/>
    <cellStyle name="40% - Accent4 4 2 4 3" xfId="20373"/>
    <cellStyle name="40% - Accent4 4 2 4 3 2" xfId="20374"/>
    <cellStyle name="40% - Accent4 4 2 4 3 2 2" xfId="20375"/>
    <cellStyle name="40% - Accent4 4 2 4 3 2 3" xfId="54017"/>
    <cellStyle name="40% - Accent4 4 2 4 3 3" xfId="20376"/>
    <cellStyle name="40% - Accent4 4 2 4 3 4" xfId="20377"/>
    <cellStyle name="40% - Accent4 4 2 4 4" xfId="20378"/>
    <cellStyle name="40% - Accent4 4 2 4 4 2" xfId="20379"/>
    <cellStyle name="40% - Accent4 4 2 4 4 3" xfId="54018"/>
    <cellStyle name="40% - Accent4 4 2 4 5" xfId="20380"/>
    <cellStyle name="40% - Accent4 4 2 4 6" xfId="20381"/>
    <cellStyle name="40% - Accent4 4 2 5" xfId="20382"/>
    <cellStyle name="40% - Accent4 4 2 5 2" xfId="20383"/>
    <cellStyle name="40% - Accent4 4 2 5 2 2" xfId="20384"/>
    <cellStyle name="40% - Accent4 4 2 5 2 2 2" xfId="20385"/>
    <cellStyle name="40% - Accent4 4 2 5 2 2 3" xfId="54019"/>
    <cellStyle name="40% - Accent4 4 2 5 2 3" xfId="20386"/>
    <cellStyle name="40% - Accent4 4 2 5 2 4" xfId="20387"/>
    <cellStyle name="40% - Accent4 4 2 5 3" xfId="20388"/>
    <cellStyle name="40% - Accent4 4 2 5 3 2" xfId="20389"/>
    <cellStyle name="40% - Accent4 4 2 5 3 3" xfId="54020"/>
    <cellStyle name="40% - Accent4 4 2 5 4" xfId="20390"/>
    <cellStyle name="40% - Accent4 4 2 5 5" xfId="20391"/>
    <cellStyle name="40% - Accent4 4 2 6" xfId="20392"/>
    <cellStyle name="40% - Accent4 4 2 6 2" xfId="20393"/>
    <cellStyle name="40% - Accent4 4 2 6 2 2" xfId="20394"/>
    <cellStyle name="40% - Accent4 4 2 6 2 3" xfId="54021"/>
    <cellStyle name="40% - Accent4 4 2 6 3" xfId="20395"/>
    <cellStyle name="40% - Accent4 4 2 6 4" xfId="20396"/>
    <cellStyle name="40% - Accent4 4 2 7" xfId="20397"/>
    <cellStyle name="40% - Accent4 4 2 7 2" xfId="20398"/>
    <cellStyle name="40% - Accent4 4 2 7 2 2" xfId="20399"/>
    <cellStyle name="40% - Accent4 4 2 7 2 3" xfId="54022"/>
    <cellStyle name="40% - Accent4 4 2 7 3" xfId="20400"/>
    <cellStyle name="40% - Accent4 4 2 7 4" xfId="20401"/>
    <cellStyle name="40% - Accent4 4 2 8" xfId="20402"/>
    <cellStyle name="40% - Accent4 4 2 8 2" xfId="20403"/>
    <cellStyle name="40% - Accent4 4 2 8 3" xfId="54023"/>
    <cellStyle name="40% - Accent4 4 2 9" xfId="20404"/>
    <cellStyle name="40% - Accent4 4 3" xfId="20405"/>
    <cellStyle name="40% - Accent4 4 3 2" xfId="20406"/>
    <cellStyle name="40% - Accent4 4 3 2 2" xfId="20407"/>
    <cellStyle name="40% - Accent4 4 3 2 2 2" xfId="20408"/>
    <cellStyle name="40% - Accent4 4 3 2 2 2 2" xfId="20409"/>
    <cellStyle name="40% - Accent4 4 3 2 2 2 2 2" xfId="20410"/>
    <cellStyle name="40% - Accent4 4 3 2 2 2 2 3" xfId="54024"/>
    <cellStyle name="40% - Accent4 4 3 2 2 2 3" xfId="20411"/>
    <cellStyle name="40% - Accent4 4 3 2 2 2 4" xfId="20412"/>
    <cellStyle name="40% - Accent4 4 3 2 2 3" xfId="20413"/>
    <cellStyle name="40% - Accent4 4 3 2 2 3 2" xfId="20414"/>
    <cellStyle name="40% - Accent4 4 3 2 2 3 2 2" xfId="20415"/>
    <cellStyle name="40% - Accent4 4 3 2 2 3 2 3" xfId="54025"/>
    <cellStyle name="40% - Accent4 4 3 2 2 3 3" xfId="20416"/>
    <cellStyle name="40% - Accent4 4 3 2 2 3 4" xfId="20417"/>
    <cellStyle name="40% - Accent4 4 3 2 2 4" xfId="20418"/>
    <cellStyle name="40% - Accent4 4 3 2 2 4 2" xfId="20419"/>
    <cellStyle name="40% - Accent4 4 3 2 2 4 3" xfId="54026"/>
    <cellStyle name="40% - Accent4 4 3 2 2 5" xfId="20420"/>
    <cellStyle name="40% - Accent4 4 3 2 2 6" xfId="20421"/>
    <cellStyle name="40% - Accent4 4 3 2 3" xfId="20422"/>
    <cellStyle name="40% - Accent4 4 3 2 3 2" xfId="20423"/>
    <cellStyle name="40% - Accent4 4 3 2 3 2 2" xfId="20424"/>
    <cellStyle name="40% - Accent4 4 3 2 3 2 3" xfId="54027"/>
    <cellStyle name="40% - Accent4 4 3 2 3 3" xfId="20425"/>
    <cellStyle name="40% - Accent4 4 3 2 3 4" xfId="20426"/>
    <cellStyle name="40% - Accent4 4 3 2 4" xfId="20427"/>
    <cellStyle name="40% - Accent4 4 3 2 4 2" xfId="20428"/>
    <cellStyle name="40% - Accent4 4 3 2 4 2 2" xfId="20429"/>
    <cellStyle name="40% - Accent4 4 3 2 4 2 3" xfId="54028"/>
    <cellStyle name="40% - Accent4 4 3 2 4 3" xfId="20430"/>
    <cellStyle name="40% - Accent4 4 3 2 4 4" xfId="20431"/>
    <cellStyle name="40% - Accent4 4 3 2 5" xfId="20432"/>
    <cellStyle name="40% - Accent4 4 3 2 5 2" xfId="20433"/>
    <cellStyle name="40% - Accent4 4 3 2 5 3" xfId="54029"/>
    <cellStyle name="40% - Accent4 4 3 2 6" xfId="20434"/>
    <cellStyle name="40% - Accent4 4 3 2 7" xfId="20435"/>
    <cellStyle name="40% - Accent4 4 3 3" xfId="20436"/>
    <cellStyle name="40% - Accent4 4 3 3 2" xfId="20437"/>
    <cellStyle name="40% - Accent4 4 3 3 2 2" xfId="20438"/>
    <cellStyle name="40% - Accent4 4 3 3 2 2 2" xfId="20439"/>
    <cellStyle name="40% - Accent4 4 3 3 2 2 3" xfId="54030"/>
    <cellStyle name="40% - Accent4 4 3 3 2 3" xfId="20440"/>
    <cellStyle name="40% - Accent4 4 3 3 2 4" xfId="20441"/>
    <cellStyle name="40% - Accent4 4 3 3 3" xfId="20442"/>
    <cellStyle name="40% - Accent4 4 3 3 3 2" xfId="20443"/>
    <cellStyle name="40% - Accent4 4 3 3 3 2 2" xfId="20444"/>
    <cellStyle name="40% - Accent4 4 3 3 3 2 3" xfId="54031"/>
    <cellStyle name="40% - Accent4 4 3 3 3 3" xfId="20445"/>
    <cellStyle name="40% - Accent4 4 3 3 3 4" xfId="20446"/>
    <cellStyle name="40% - Accent4 4 3 3 4" xfId="20447"/>
    <cellStyle name="40% - Accent4 4 3 3 4 2" xfId="20448"/>
    <cellStyle name="40% - Accent4 4 3 3 4 3" xfId="54032"/>
    <cellStyle name="40% - Accent4 4 3 3 5" xfId="20449"/>
    <cellStyle name="40% - Accent4 4 3 3 6" xfId="20450"/>
    <cellStyle name="40% - Accent4 4 3 4" xfId="20451"/>
    <cellStyle name="40% - Accent4 4 3 4 2" xfId="20452"/>
    <cellStyle name="40% - Accent4 4 3 4 2 2" xfId="20453"/>
    <cellStyle name="40% - Accent4 4 3 4 2 3" xfId="54033"/>
    <cellStyle name="40% - Accent4 4 3 4 3" xfId="20454"/>
    <cellStyle name="40% - Accent4 4 3 4 4" xfId="20455"/>
    <cellStyle name="40% - Accent4 4 3 5" xfId="20456"/>
    <cellStyle name="40% - Accent4 4 3 5 2" xfId="20457"/>
    <cellStyle name="40% - Accent4 4 3 5 2 2" xfId="20458"/>
    <cellStyle name="40% - Accent4 4 3 5 2 3" xfId="54034"/>
    <cellStyle name="40% - Accent4 4 3 5 3" xfId="20459"/>
    <cellStyle name="40% - Accent4 4 3 5 4" xfId="20460"/>
    <cellStyle name="40% - Accent4 4 3 6" xfId="20461"/>
    <cellStyle name="40% - Accent4 4 3 6 2" xfId="20462"/>
    <cellStyle name="40% - Accent4 4 3 6 3" xfId="54035"/>
    <cellStyle name="40% - Accent4 4 3 7" xfId="20463"/>
    <cellStyle name="40% - Accent4 4 3 8" xfId="20464"/>
    <cellStyle name="40% - Accent4 4 3 9" xfId="60556"/>
    <cellStyle name="40% - Accent4 4 4" xfId="20465"/>
    <cellStyle name="40% - Accent4 4 4 2" xfId="20466"/>
    <cellStyle name="40% - Accent4 4 4 2 2" xfId="20467"/>
    <cellStyle name="40% - Accent4 4 4 2 2 2" xfId="20468"/>
    <cellStyle name="40% - Accent4 4 4 2 2 2 2" xfId="20469"/>
    <cellStyle name="40% - Accent4 4 4 2 2 2 3" xfId="54036"/>
    <cellStyle name="40% - Accent4 4 4 2 2 3" xfId="20470"/>
    <cellStyle name="40% - Accent4 4 4 2 2 4" xfId="20471"/>
    <cellStyle name="40% - Accent4 4 4 2 3" xfId="20472"/>
    <cellStyle name="40% - Accent4 4 4 2 3 2" xfId="20473"/>
    <cellStyle name="40% - Accent4 4 4 2 3 2 2" xfId="20474"/>
    <cellStyle name="40% - Accent4 4 4 2 3 2 3" xfId="54037"/>
    <cellStyle name="40% - Accent4 4 4 2 3 3" xfId="20475"/>
    <cellStyle name="40% - Accent4 4 4 2 3 4" xfId="20476"/>
    <cellStyle name="40% - Accent4 4 4 2 4" xfId="20477"/>
    <cellStyle name="40% - Accent4 4 4 2 4 2" xfId="20478"/>
    <cellStyle name="40% - Accent4 4 4 2 4 3" xfId="54038"/>
    <cellStyle name="40% - Accent4 4 4 2 5" xfId="20479"/>
    <cellStyle name="40% - Accent4 4 4 2 6" xfId="20480"/>
    <cellStyle name="40% - Accent4 4 4 3" xfId="20481"/>
    <cellStyle name="40% - Accent4 4 4 3 2" xfId="20482"/>
    <cellStyle name="40% - Accent4 4 4 3 2 2" xfId="20483"/>
    <cellStyle name="40% - Accent4 4 4 3 2 3" xfId="54039"/>
    <cellStyle name="40% - Accent4 4 4 3 3" xfId="20484"/>
    <cellStyle name="40% - Accent4 4 4 3 4" xfId="20485"/>
    <cellStyle name="40% - Accent4 4 4 4" xfId="20486"/>
    <cellStyle name="40% - Accent4 4 4 4 2" xfId="20487"/>
    <cellStyle name="40% - Accent4 4 4 4 2 2" xfId="20488"/>
    <cellStyle name="40% - Accent4 4 4 4 2 3" xfId="54040"/>
    <cellStyle name="40% - Accent4 4 4 4 3" xfId="20489"/>
    <cellStyle name="40% - Accent4 4 4 4 4" xfId="20490"/>
    <cellStyle name="40% - Accent4 4 4 5" xfId="20491"/>
    <cellStyle name="40% - Accent4 4 4 5 2" xfId="20492"/>
    <cellStyle name="40% - Accent4 4 4 5 3" xfId="54041"/>
    <cellStyle name="40% - Accent4 4 4 6" xfId="20493"/>
    <cellStyle name="40% - Accent4 4 4 7" xfId="20494"/>
    <cellStyle name="40% - Accent4 4 5" xfId="20495"/>
    <cellStyle name="40% - Accent4 4 5 2" xfId="20496"/>
    <cellStyle name="40% - Accent4 4 5 2 2" xfId="20497"/>
    <cellStyle name="40% - Accent4 4 5 2 2 2" xfId="20498"/>
    <cellStyle name="40% - Accent4 4 5 2 2 3" xfId="54042"/>
    <cellStyle name="40% - Accent4 4 5 2 3" xfId="20499"/>
    <cellStyle name="40% - Accent4 4 5 2 4" xfId="20500"/>
    <cellStyle name="40% - Accent4 4 5 3" xfId="20501"/>
    <cellStyle name="40% - Accent4 4 5 3 2" xfId="20502"/>
    <cellStyle name="40% - Accent4 4 5 3 2 2" xfId="20503"/>
    <cellStyle name="40% - Accent4 4 5 3 2 3" xfId="54043"/>
    <cellStyle name="40% - Accent4 4 5 3 3" xfId="20504"/>
    <cellStyle name="40% - Accent4 4 5 3 4" xfId="20505"/>
    <cellStyle name="40% - Accent4 4 5 4" xfId="20506"/>
    <cellStyle name="40% - Accent4 4 5 4 2" xfId="20507"/>
    <cellStyle name="40% - Accent4 4 5 4 3" xfId="54044"/>
    <cellStyle name="40% - Accent4 4 5 5" xfId="20508"/>
    <cellStyle name="40% - Accent4 4 5 6" xfId="20509"/>
    <cellStyle name="40% - Accent4 4 6" xfId="20510"/>
    <cellStyle name="40% - Accent4 4 6 2" xfId="20511"/>
    <cellStyle name="40% - Accent4 4 6 2 2" xfId="20512"/>
    <cellStyle name="40% - Accent4 4 6 2 2 2" xfId="20513"/>
    <cellStyle name="40% - Accent4 4 6 2 2 3" xfId="54045"/>
    <cellStyle name="40% - Accent4 4 6 2 3" xfId="20514"/>
    <cellStyle name="40% - Accent4 4 6 2 4" xfId="20515"/>
    <cellStyle name="40% - Accent4 4 6 3" xfId="20516"/>
    <cellStyle name="40% - Accent4 4 6 3 2" xfId="20517"/>
    <cellStyle name="40% - Accent4 4 6 3 3" xfId="54046"/>
    <cellStyle name="40% - Accent4 4 6 4" xfId="20518"/>
    <cellStyle name="40% - Accent4 4 6 5" xfId="20519"/>
    <cellStyle name="40% - Accent4 4 7" xfId="20520"/>
    <cellStyle name="40% - Accent4 4 7 2" xfId="20521"/>
    <cellStyle name="40% - Accent4 4 7 2 2" xfId="20522"/>
    <cellStyle name="40% - Accent4 4 7 2 3" xfId="54047"/>
    <cellStyle name="40% - Accent4 4 7 3" xfId="20523"/>
    <cellStyle name="40% - Accent4 4 7 4" xfId="20524"/>
    <cellStyle name="40% - Accent4 4 8" xfId="20525"/>
    <cellStyle name="40% - Accent4 4 8 2" xfId="20526"/>
    <cellStyle name="40% - Accent4 4 8 2 2" xfId="20527"/>
    <cellStyle name="40% - Accent4 4 8 2 3" xfId="54048"/>
    <cellStyle name="40% - Accent4 4 8 3" xfId="20528"/>
    <cellStyle name="40% - Accent4 4 8 4" xfId="20529"/>
    <cellStyle name="40% - Accent4 4 9" xfId="20530"/>
    <cellStyle name="40% - Accent4 4 9 2" xfId="20531"/>
    <cellStyle name="40% - Accent4 4 9 3" xfId="54049"/>
    <cellStyle name="40% - Accent4 5" xfId="20532"/>
    <cellStyle name="40% - Accent4 5 10" xfId="20533"/>
    <cellStyle name="40% - Accent4 5 11" xfId="60202"/>
    <cellStyle name="40% - Accent4 5 2" xfId="20534"/>
    <cellStyle name="40% - Accent4 5 2 2" xfId="20535"/>
    <cellStyle name="40% - Accent4 5 2 2 2" xfId="20536"/>
    <cellStyle name="40% - Accent4 5 2 2 2 2" xfId="20537"/>
    <cellStyle name="40% - Accent4 5 2 2 2 2 2" xfId="20538"/>
    <cellStyle name="40% - Accent4 5 2 2 2 2 2 2" xfId="20539"/>
    <cellStyle name="40% - Accent4 5 2 2 2 2 2 3" xfId="54050"/>
    <cellStyle name="40% - Accent4 5 2 2 2 2 3" xfId="20540"/>
    <cellStyle name="40% - Accent4 5 2 2 2 2 4" xfId="20541"/>
    <cellStyle name="40% - Accent4 5 2 2 2 3" xfId="20542"/>
    <cellStyle name="40% - Accent4 5 2 2 2 3 2" xfId="20543"/>
    <cellStyle name="40% - Accent4 5 2 2 2 3 2 2" xfId="20544"/>
    <cellStyle name="40% - Accent4 5 2 2 2 3 2 3" xfId="54051"/>
    <cellStyle name="40% - Accent4 5 2 2 2 3 3" xfId="20545"/>
    <cellStyle name="40% - Accent4 5 2 2 2 3 4" xfId="20546"/>
    <cellStyle name="40% - Accent4 5 2 2 2 4" xfId="20547"/>
    <cellStyle name="40% - Accent4 5 2 2 2 4 2" xfId="20548"/>
    <cellStyle name="40% - Accent4 5 2 2 2 4 3" xfId="54052"/>
    <cellStyle name="40% - Accent4 5 2 2 2 5" xfId="20549"/>
    <cellStyle name="40% - Accent4 5 2 2 2 6" xfId="20550"/>
    <cellStyle name="40% - Accent4 5 2 2 3" xfId="20551"/>
    <cellStyle name="40% - Accent4 5 2 2 3 2" xfId="20552"/>
    <cellStyle name="40% - Accent4 5 2 2 3 2 2" xfId="20553"/>
    <cellStyle name="40% - Accent4 5 2 2 3 2 3" xfId="54053"/>
    <cellStyle name="40% - Accent4 5 2 2 3 3" xfId="20554"/>
    <cellStyle name="40% - Accent4 5 2 2 3 4" xfId="20555"/>
    <cellStyle name="40% - Accent4 5 2 2 4" xfId="20556"/>
    <cellStyle name="40% - Accent4 5 2 2 4 2" xfId="20557"/>
    <cellStyle name="40% - Accent4 5 2 2 4 2 2" xfId="20558"/>
    <cellStyle name="40% - Accent4 5 2 2 4 2 3" xfId="54054"/>
    <cellStyle name="40% - Accent4 5 2 2 4 3" xfId="20559"/>
    <cellStyle name="40% - Accent4 5 2 2 4 4" xfId="20560"/>
    <cellStyle name="40% - Accent4 5 2 2 5" xfId="20561"/>
    <cellStyle name="40% - Accent4 5 2 2 5 2" xfId="20562"/>
    <cellStyle name="40% - Accent4 5 2 2 5 3" xfId="54055"/>
    <cellStyle name="40% - Accent4 5 2 2 6" xfId="20563"/>
    <cellStyle name="40% - Accent4 5 2 2 7" xfId="20564"/>
    <cellStyle name="40% - Accent4 5 2 2 8" xfId="60753"/>
    <cellStyle name="40% - Accent4 5 2 3" xfId="20565"/>
    <cellStyle name="40% - Accent4 5 2 3 2" xfId="20566"/>
    <cellStyle name="40% - Accent4 5 2 3 2 2" xfId="20567"/>
    <cellStyle name="40% - Accent4 5 2 3 2 2 2" xfId="20568"/>
    <cellStyle name="40% - Accent4 5 2 3 2 2 3" xfId="54056"/>
    <cellStyle name="40% - Accent4 5 2 3 2 3" xfId="20569"/>
    <cellStyle name="40% - Accent4 5 2 3 2 4" xfId="20570"/>
    <cellStyle name="40% - Accent4 5 2 3 3" xfId="20571"/>
    <cellStyle name="40% - Accent4 5 2 3 3 2" xfId="20572"/>
    <cellStyle name="40% - Accent4 5 2 3 3 2 2" xfId="20573"/>
    <cellStyle name="40% - Accent4 5 2 3 3 2 3" xfId="54057"/>
    <cellStyle name="40% - Accent4 5 2 3 3 3" xfId="20574"/>
    <cellStyle name="40% - Accent4 5 2 3 3 4" xfId="20575"/>
    <cellStyle name="40% - Accent4 5 2 3 4" xfId="20576"/>
    <cellStyle name="40% - Accent4 5 2 3 4 2" xfId="20577"/>
    <cellStyle name="40% - Accent4 5 2 3 4 3" xfId="54058"/>
    <cellStyle name="40% - Accent4 5 2 3 5" xfId="20578"/>
    <cellStyle name="40% - Accent4 5 2 3 6" xfId="20579"/>
    <cellStyle name="40% - Accent4 5 2 4" xfId="20580"/>
    <cellStyle name="40% - Accent4 5 2 4 2" xfId="20581"/>
    <cellStyle name="40% - Accent4 5 2 4 2 2" xfId="20582"/>
    <cellStyle name="40% - Accent4 5 2 4 2 3" xfId="54059"/>
    <cellStyle name="40% - Accent4 5 2 4 3" xfId="20583"/>
    <cellStyle name="40% - Accent4 5 2 4 4" xfId="20584"/>
    <cellStyle name="40% - Accent4 5 2 5" xfId="20585"/>
    <cellStyle name="40% - Accent4 5 2 5 2" xfId="20586"/>
    <cellStyle name="40% - Accent4 5 2 5 2 2" xfId="20587"/>
    <cellStyle name="40% - Accent4 5 2 5 2 3" xfId="54060"/>
    <cellStyle name="40% - Accent4 5 2 5 3" xfId="20588"/>
    <cellStyle name="40% - Accent4 5 2 5 4" xfId="20589"/>
    <cellStyle name="40% - Accent4 5 2 6" xfId="20590"/>
    <cellStyle name="40% - Accent4 5 2 6 2" xfId="20591"/>
    <cellStyle name="40% - Accent4 5 2 6 3" xfId="54061"/>
    <cellStyle name="40% - Accent4 5 2 7" xfId="20592"/>
    <cellStyle name="40% - Accent4 5 2 8" xfId="20593"/>
    <cellStyle name="40% - Accent4 5 2 9" xfId="60385"/>
    <cellStyle name="40% - Accent4 5 3" xfId="20594"/>
    <cellStyle name="40% - Accent4 5 3 2" xfId="20595"/>
    <cellStyle name="40% - Accent4 5 3 2 2" xfId="20596"/>
    <cellStyle name="40% - Accent4 5 3 2 2 2" xfId="20597"/>
    <cellStyle name="40% - Accent4 5 3 2 2 2 2" xfId="20598"/>
    <cellStyle name="40% - Accent4 5 3 2 2 2 3" xfId="54062"/>
    <cellStyle name="40% - Accent4 5 3 2 2 3" xfId="20599"/>
    <cellStyle name="40% - Accent4 5 3 2 2 4" xfId="20600"/>
    <cellStyle name="40% - Accent4 5 3 2 3" xfId="20601"/>
    <cellStyle name="40% - Accent4 5 3 2 3 2" xfId="20602"/>
    <cellStyle name="40% - Accent4 5 3 2 3 2 2" xfId="20603"/>
    <cellStyle name="40% - Accent4 5 3 2 3 2 3" xfId="54063"/>
    <cellStyle name="40% - Accent4 5 3 2 3 3" xfId="20604"/>
    <cellStyle name="40% - Accent4 5 3 2 3 4" xfId="20605"/>
    <cellStyle name="40% - Accent4 5 3 2 4" xfId="20606"/>
    <cellStyle name="40% - Accent4 5 3 2 4 2" xfId="20607"/>
    <cellStyle name="40% - Accent4 5 3 2 4 3" xfId="54064"/>
    <cellStyle name="40% - Accent4 5 3 2 5" xfId="20608"/>
    <cellStyle name="40% - Accent4 5 3 2 6" xfId="20609"/>
    <cellStyle name="40% - Accent4 5 3 3" xfId="20610"/>
    <cellStyle name="40% - Accent4 5 3 3 2" xfId="20611"/>
    <cellStyle name="40% - Accent4 5 3 3 2 2" xfId="20612"/>
    <cellStyle name="40% - Accent4 5 3 3 2 3" xfId="54065"/>
    <cellStyle name="40% - Accent4 5 3 3 3" xfId="20613"/>
    <cellStyle name="40% - Accent4 5 3 3 4" xfId="20614"/>
    <cellStyle name="40% - Accent4 5 3 4" xfId="20615"/>
    <cellStyle name="40% - Accent4 5 3 4 2" xfId="20616"/>
    <cellStyle name="40% - Accent4 5 3 4 2 2" xfId="20617"/>
    <cellStyle name="40% - Accent4 5 3 4 2 3" xfId="54066"/>
    <cellStyle name="40% - Accent4 5 3 4 3" xfId="20618"/>
    <cellStyle name="40% - Accent4 5 3 4 4" xfId="20619"/>
    <cellStyle name="40% - Accent4 5 3 5" xfId="20620"/>
    <cellStyle name="40% - Accent4 5 3 5 2" xfId="20621"/>
    <cellStyle name="40% - Accent4 5 3 5 3" xfId="54067"/>
    <cellStyle name="40% - Accent4 5 3 6" xfId="20622"/>
    <cellStyle name="40% - Accent4 5 3 7" xfId="20623"/>
    <cellStyle name="40% - Accent4 5 3 8" xfId="60570"/>
    <cellStyle name="40% - Accent4 5 4" xfId="20624"/>
    <cellStyle name="40% - Accent4 5 4 2" xfId="20625"/>
    <cellStyle name="40% - Accent4 5 4 2 2" xfId="20626"/>
    <cellStyle name="40% - Accent4 5 4 2 2 2" xfId="20627"/>
    <cellStyle name="40% - Accent4 5 4 2 2 3" xfId="54068"/>
    <cellStyle name="40% - Accent4 5 4 2 3" xfId="20628"/>
    <cellStyle name="40% - Accent4 5 4 2 4" xfId="20629"/>
    <cellStyle name="40% - Accent4 5 4 3" xfId="20630"/>
    <cellStyle name="40% - Accent4 5 4 3 2" xfId="20631"/>
    <cellStyle name="40% - Accent4 5 4 3 2 2" xfId="20632"/>
    <cellStyle name="40% - Accent4 5 4 3 2 3" xfId="54069"/>
    <cellStyle name="40% - Accent4 5 4 3 3" xfId="20633"/>
    <cellStyle name="40% - Accent4 5 4 3 4" xfId="20634"/>
    <cellStyle name="40% - Accent4 5 4 4" xfId="20635"/>
    <cellStyle name="40% - Accent4 5 4 4 2" xfId="20636"/>
    <cellStyle name="40% - Accent4 5 4 4 3" xfId="54070"/>
    <cellStyle name="40% - Accent4 5 4 5" xfId="20637"/>
    <cellStyle name="40% - Accent4 5 4 6" xfId="20638"/>
    <cellStyle name="40% - Accent4 5 5" xfId="20639"/>
    <cellStyle name="40% - Accent4 5 5 2" xfId="20640"/>
    <cellStyle name="40% - Accent4 5 5 2 2" xfId="20641"/>
    <cellStyle name="40% - Accent4 5 5 2 2 2" xfId="20642"/>
    <cellStyle name="40% - Accent4 5 5 2 2 3" xfId="54071"/>
    <cellStyle name="40% - Accent4 5 5 2 3" xfId="20643"/>
    <cellStyle name="40% - Accent4 5 5 2 4" xfId="20644"/>
    <cellStyle name="40% - Accent4 5 5 3" xfId="20645"/>
    <cellStyle name="40% - Accent4 5 5 3 2" xfId="20646"/>
    <cellStyle name="40% - Accent4 5 5 3 3" xfId="54072"/>
    <cellStyle name="40% - Accent4 5 5 4" xfId="20647"/>
    <cellStyle name="40% - Accent4 5 5 5" xfId="20648"/>
    <cellStyle name="40% - Accent4 5 6" xfId="20649"/>
    <cellStyle name="40% - Accent4 5 6 2" xfId="20650"/>
    <cellStyle name="40% - Accent4 5 6 2 2" xfId="20651"/>
    <cellStyle name="40% - Accent4 5 6 2 3" xfId="54073"/>
    <cellStyle name="40% - Accent4 5 6 3" xfId="20652"/>
    <cellStyle name="40% - Accent4 5 6 4" xfId="20653"/>
    <cellStyle name="40% - Accent4 5 7" xfId="20654"/>
    <cellStyle name="40% - Accent4 5 7 2" xfId="20655"/>
    <cellStyle name="40% - Accent4 5 7 2 2" xfId="20656"/>
    <cellStyle name="40% - Accent4 5 7 2 3" xfId="54074"/>
    <cellStyle name="40% - Accent4 5 7 3" xfId="20657"/>
    <cellStyle name="40% - Accent4 5 7 4" xfId="20658"/>
    <cellStyle name="40% - Accent4 5 8" xfId="20659"/>
    <cellStyle name="40% - Accent4 5 8 2" xfId="20660"/>
    <cellStyle name="40% - Accent4 5 8 3" xfId="54075"/>
    <cellStyle name="40% - Accent4 5 9" xfId="20661"/>
    <cellStyle name="40% - Accent4 6" xfId="20662"/>
    <cellStyle name="40% - Accent4 6 10" xfId="20663"/>
    <cellStyle name="40% - Accent4 6 11" xfId="60216"/>
    <cellStyle name="40% - Accent4 6 2" xfId="20664"/>
    <cellStyle name="40% - Accent4 6 2 2" xfId="20665"/>
    <cellStyle name="40% - Accent4 6 2 2 2" xfId="20666"/>
    <cellStyle name="40% - Accent4 6 2 2 2 2" xfId="20667"/>
    <cellStyle name="40% - Accent4 6 2 2 2 2 2" xfId="20668"/>
    <cellStyle name="40% - Accent4 6 2 2 2 2 2 2" xfId="20669"/>
    <cellStyle name="40% - Accent4 6 2 2 2 2 2 3" xfId="54076"/>
    <cellStyle name="40% - Accent4 6 2 2 2 2 3" xfId="20670"/>
    <cellStyle name="40% - Accent4 6 2 2 2 2 4" xfId="20671"/>
    <cellStyle name="40% - Accent4 6 2 2 2 3" xfId="20672"/>
    <cellStyle name="40% - Accent4 6 2 2 2 3 2" xfId="20673"/>
    <cellStyle name="40% - Accent4 6 2 2 2 3 2 2" xfId="20674"/>
    <cellStyle name="40% - Accent4 6 2 2 2 3 2 3" xfId="54077"/>
    <cellStyle name="40% - Accent4 6 2 2 2 3 3" xfId="20675"/>
    <cellStyle name="40% - Accent4 6 2 2 2 3 4" xfId="20676"/>
    <cellStyle name="40% - Accent4 6 2 2 2 4" xfId="20677"/>
    <cellStyle name="40% - Accent4 6 2 2 2 4 2" xfId="20678"/>
    <cellStyle name="40% - Accent4 6 2 2 2 4 3" xfId="54078"/>
    <cellStyle name="40% - Accent4 6 2 2 2 5" xfId="20679"/>
    <cellStyle name="40% - Accent4 6 2 2 2 6" xfId="20680"/>
    <cellStyle name="40% - Accent4 6 2 2 3" xfId="20681"/>
    <cellStyle name="40% - Accent4 6 2 2 3 2" xfId="20682"/>
    <cellStyle name="40% - Accent4 6 2 2 3 2 2" xfId="20683"/>
    <cellStyle name="40% - Accent4 6 2 2 3 2 3" xfId="54079"/>
    <cellStyle name="40% - Accent4 6 2 2 3 3" xfId="20684"/>
    <cellStyle name="40% - Accent4 6 2 2 3 4" xfId="20685"/>
    <cellStyle name="40% - Accent4 6 2 2 4" xfId="20686"/>
    <cellStyle name="40% - Accent4 6 2 2 4 2" xfId="20687"/>
    <cellStyle name="40% - Accent4 6 2 2 4 2 2" xfId="20688"/>
    <cellStyle name="40% - Accent4 6 2 2 4 2 3" xfId="54080"/>
    <cellStyle name="40% - Accent4 6 2 2 4 3" xfId="20689"/>
    <cellStyle name="40% - Accent4 6 2 2 4 4" xfId="20690"/>
    <cellStyle name="40% - Accent4 6 2 2 5" xfId="20691"/>
    <cellStyle name="40% - Accent4 6 2 2 5 2" xfId="20692"/>
    <cellStyle name="40% - Accent4 6 2 2 5 3" xfId="54081"/>
    <cellStyle name="40% - Accent4 6 2 2 6" xfId="20693"/>
    <cellStyle name="40% - Accent4 6 2 2 7" xfId="20694"/>
    <cellStyle name="40% - Accent4 6 2 2 8" xfId="60767"/>
    <cellStyle name="40% - Accent4 6 2 3" xfId="20695"/>
    <cellStyle name="40% - Accent4 6 2 3 2" xfId="20696"/>
    <cellStyle name="40% - Accent4 6 2 3 2 2" xfId="20697"/>
    <cellStyle name="40% - Accent4 6 2 3 2 2 2" xfId="20698"/>
    <cellStyle name="40% - Accent4 6 2 3 2 2 3" xfId="54082"/>
    <cellStyle name="40% - Accent4 6 2 3 2 3" xfId="20699"/>
    <cellStyle name="40% - Accent4 6 2 3 2 4" xfId="20700"/>
    <cellStyle name="40% - Accent4 6 2 3 3" xfId="20701"/>
    <cellStyle name="40% - Accent4 6 2 3 3 2" xfId="20702"/>
    <cellStyle name="40% - Accent4 6 2 3 3 2 2" xfId="20703"/>
    <cellStyle name="40% - Accent4 6 2 3 3 2 3" xfId="54083"/>
    <cellStyle name="40% - Accent4 6 2 3 3 3" xfId="20704"/>
    <cellStyle name="40% - Accent4 6 2 3 3 4" xfId="20705"/>
    <cellStyle name="40% - Accent4 6 2 3 4" xfId="20706"/>
    <cellStyle name="40% - Accent4 6 2 3 4 2" xfId="20707"/>
    <cellStyle name="40% - Accent4 6 2 3 4 3" xfId="54084"/>
    <cellStyle name="40% - Accent4 6 2 3 5" xfId="20708"/>
    <cellStyle name="40% - Accent4 6 2 3 6" xfId="20709"/>
    <cellStyle name="40% - Accent4 6 2 4" xfId="20710"/>
    <cellStyle name="40% - Accent4 6 2 4 2" xfId="20711"/>
    <cellStyle name="40% - Accent4 6 2 4 2 2" xfId="20712"/>
    <cellStyle name="40% - Accent4 6 2 4 2 3" xfId="54085"/>
    <cellStyle name="40% - Accent4 6 2 4 3" xfId="20713"/>
    <cellStyle name="40% - Accent4 6 2 4 4" xfId="20714"/>
    <cellStyle name="40% - Accent4 6 2 5" xfId="20715"/>
    <cellStyle name="40% - Accent4 6 2 5 2" xfId="20716"/>
    <cellStyle name="40% - Accent4 6 2 5 2 2" xfId="20717"/>
    <cellStyle name="40% - Accent4 6 2 5 2 3" xfId="54086"/>
    <cellStyle name="40% - Accent4 6 2 5 3" xfId="20718"/>
    <cellStyle name="40% - Accent4 6 2 5 4" xfId="20719"/>
    <cellStyle name="40% - Accent4 6 2 6" xfId="20720"/>
    <cellStyle name="40% - Accent4 6 2 6 2" xfId="20721"/>
    <cellStyle name="40% - Accent4 6 2 6 3" xfId="54087"/>
    <cellStyle name="40% - Accent4 6 2 7" xfId="20722"/>
    <cellStyle name="40% - Accent4 6 2 8" xfId="20723"/>
    <cellStyle name="40% - Accent4 6 2 9" xfId="60399"/>
    <cellStyle name="40% - Accent4 6 3" xfId="20724"/>
    <cellStyle name="40% - Accent4 6 3 2" xfId="20725"/>
    <cellStyle name="40% - Accent4 6 3 2 2" xfId="20726"/>
    <cellStyle name="40% - Accent4 6 3 2 2 2" xfId="20727"/>
    <cellStyle name="40% - Accent4 6 3 2 2 2 2" xfId="20728"/>
    <cellStyle name="40% - Accent4 6 3 2 2 2 3" xfId="54088"/>
    <cellStyle name="40% - Accent4 6 3 2 2 3" xfId="20729"/>
    <cellStyle name="40% - Accent4 6 3 2 2 4" xfId="20730"/>
    <cellStyle name="40% - Accent4 6 3 2 3" xfId="20731"/>
    <cellStyle name="40% - Accent4 6 3 2 3 2" xfId="20732"/>
    <cellStyle name="40% - Accent4 6 3 2 3 2 2" xfId="20733"/>
    <cellStyle name="40% - Accent4 6 3 2 3 2 3" xfId="54089"/>
    <cellStyle name="40% - Accent4 6 3 2 3 3" xfId="20734"/>
    <cellStyle name="40% - Accent4 6 3 2 3 4" xfId="20735"/>
    <cellStyle name="40% - Accent4 6 3 2 4" xfId="20736"/>
    <cellStyle name="40% - Accent4 6 3 2 4 2" xfId="20737"/>
    <cellStyle name="40% - Accent4 6 3 2 4 3" xfId="54090"/>
    <cellStyle name="40% - Accent4 6 3 2 5" xfId="20738"/>
    <cellStyle name="40% - Accent4 6 3 2 6" xfId="20739"/>
    <cellStyle name="40% - Accent4 6 3 3" xfId="20740"/>
    <cellStyle name="40% - Accent4 6 3 3 2" xfId="20741"/>
    <cellStyle name="40% - Accent4 6 3 3 2 2" xfId="20742"/>
    <cellStyle name="40% - Accent4 6 3 3 2 3" xfId="54091"/>
    <cellStyle name="40% - Accent4 6 3 3 3" xfId="20743"/>
    <cellStyle name="40% - Accent4 6 3 3 4" xfId="20744"/>
    <cellStyle name="40% - Accent4 6 3 4" xfId="20745"/>
    <cellStyle name="40% - Accent4 6 3 4 2" xfId="20746"/>
    <cellStyle name="40% - Accent4 6 3 4 2 2" xfId="20747"/>
    <cellStyle name="40% - Accent4 6 3 4 2 3" xfId="54092"/>
    <cellStyle name="40% - Accent4 6 3 4 3" xfId="20748"/>
    <cellStyle name="40% - Accent4 6 3 4 4" xfId="20749"/>
    <cellStyle name="40% - Accent4 6 3 5" xfId="20750"/>
    <cellStyle name="40% - Accent4 6 3 5 2" xfId="20751"/>
    <cellStyle name="40% - Accent4 6 3 5 3" xfId="54093"/>
    <cellStyle name="40% - Accent4 6 3 6" xfId="20752"/>
    <cellStyle name="40% - Accent4 6 3 7" xfId="20753"/>
    <cellStyle name="40% - Accent4 6 3 8" xfId="60584"/>
    <cellStyle name="40% - Accent4 6 4" xfId="20754"/>
    <cellStyle name="40% - Accent4 6 4 2" xfId="20755"/>
    <cellStyle name="40% - Accent4 6 4 2 2" xfId="20756"/>
    <cellStyle name="40% - Accent4 6 4 2 2 2" xfId="20757"/>
    <cellStyle name="40% - Accent4 6 4 2 2 3" xfId="54094"/>
    <cellStyle name="40% - Accent4 6 4 2 3" xfId="20758"/>
    <cellStyle name="40% - Accent4 6 4 2 4" xfId="20759"/>
    <cellStyle name="40% - Accent4 6 4 3" xfId="20760"/>
    <cellStyle name="40% - Accent4 6 4 3 2" xfId="20761"/>
    <cellStyle name="40% - Accent4 6 4 3 2 2" xfId="20762"/>
    <cellStyle name="40% - Accent4 6 4 3 2 3" xfId="54095"/>
    <cellStyle name="40% - Accent4 6 4 3 3" xfId="20763"/>
    <cellStyle name="40% - Accent4 6 4 3 4" xfId="20764"/>
    <cellStyle name="40% - Accent4 6 4 4" xfId="20765"/>
    <cellStyle name="40% - Accent4 6 4 4 2" xfId="20766"/>
    <cellStyle name="40% - Accent4 6 4 4 3" xfId="54096"/>
    <cellStyle name="40% - Accent4 6 4 5" xfId="20767"/>
    <cellStyle name="40% - Accent4 6 4 6" xfId="20768"/>
    <cellStyle name="40% - Accent4 6 5" xfId="20769"/>
    <cellStyle name="40% - Accent4 6 5 2" xfId="20770"/>
    <cellStyle name="40% - Accent4 6 5 2 2" xfId="20771"/>
    <cellStyle name="40% - Accent4 6 5 2 2 2" xfId="20772"/>
    <cellStyle name="40% - Accent4 6 5 2 2 3" xfId="54097"/>
    <cellStyle name="40% - Accent4 6 5 2 3" xfId="20773"/>
    <cellStyle name="40% - Accent4 6 5 2 4" xfId="20774"/>
    <cellStyle name="40% - Accent4 6 5 3" xfId="20775"/>
    <cellStyle name="40% - Accent4 6 5 3 2" xfId="20776"/>
    <cellStyle name="40% - Accent4 6 5 3 3" xfId="54098"/>
    <cellStyle name="40% - Accent4 6 5 4" xfId="20777"/>
    <cellStyle name="40% - Accent4 6 5 5" xfId="20778"/>
    <cellStyle name="40% - Accent4 6 6" xfId="20779"/>
    <cellStyle name="40% - Accent4 6 6 2" xfId="20780"/>
    <cellStyle name="40% - Accent4 6 6 2 2" xfId="20781"/>
    <cellStyle name="40% - Accent4 6 6 2 3" xfId="54099"/>
    <cellStyle name="40% - Accent4 6 6 3" xfId="20782"/>
    <cellStyle name="40% - Accent4 6 6 4" xfId="20783"/>
    <cellStyle name="40% - Accent4 6 7" xfId="20784"/>
    <cellStyle name="40% - Accent4 6 7 2" xfId="20785"/>
    <cellStyle name="40% - Accent4 6 7 2 2" xfId="20786"/>
    <cellStyle name="40% - Accent4 6 7 2 3" xfId="54100"/>
    <cellStyle name="40% - Accent4 6 7 3" xfId="20787"/>
    <cellStyle name="40% - Accent4 6 7 4" xfId="20788"/>
    <cellStyle name="40% - Accent4 6 8" xfId="20789"/>
    <cellStyle name="40% - Accent4 6 8 2" xfId="20790"/>
    <cellStyle name="40% - Accent4 6 8 3" xfId="54101"/>
    <cellStyle name="40% - Accent4 6 9" xfId="20791"/>
    <cellStyle name="40% - Accent4 7" xfId="20792"/>
    <cellStyle name="40% - Accent4 7 10" xfId="20793"/>
    <cellStyle name="40% - Accent4 7 11" xfId="60230"/>
    <cellStyle name="40% - Accent4 7 2" xfId="20794"/>
    <cellStyle name="40% - Accent4 7 2 2" xfId="20795"/>
    <cellStyle name="40% - Accent4 7 2 2 2" xfId="20796"/>
    <cellStyle name="40% - Accent4 7 2 2 2 2" xfId="20797"/>
    <cellStyle name="40% - Accent4 7 2 2 2 2 2" xfId="20798"/>
    <cellStyle name="40% - Accent4 7 2 2 2 2 2 2" xfId="20799"/>
    <cellStyle name="40% - Accent4 7 2 2 2 2 2 3" xfId="54102"/>
    <cellStyle name="40% - Accent4 7 2 2 2 2 3" xfId="20800"/>
    <cellStyle name="40% - Accent4 7 2 2 2 2 4" xfId="20801"/>
    <cellStyle name="40% - Accent4 7 2 2 2 3" xfId="20802"/>
    <cellStyle name="40% - Accent4 7 2 2 2 3 2" xfId="20803"/>
    <cellStyle name="40% - Accent4 7 2 2 2 3 2 2" xfId="20804"/>
    <cellStyle name="40% - Accent4 7 2 2 2 3 2 3" xfId="54103"/>
    <cellStyle name="40% - Accent4 7 2 2 2 3 3" xfId="20805"/>
    <cellStyle name="40% - Accent4 7 2 2 2 3 4" xfId="20806"/>
    <cellStyle name="40% - Accent4 7 2 2 2 4" xfId="20807"/>
    <cellStyle name="40% - Accent4 7 2 2 2 4 2" xfId="20808"/>
    <cellStyle name="40% - Accent4 7 2 2 2 4 3" xfId="54104"/>
    <cellStyle name="40% - Accent4 7 2 2 2 5" xfId="20809"/>
    <cellStyle name="40% - Accent4 7 2 2 2 6" xfId="20810"/>
    <cellStyle name="40% - Accent4 7 2 2 3" xfId="20811"/>
    <cellStyle name="40% - Accent4 7 2 2 3 2" xfId="20812"/>
    <cellStyle name="40% - Accent4 7 2 2 3 2 2" xfId="20813"/>
    <cellStyle name="40% - Accent4 7 2 2 3 2 3" xfId="54105"/>
    <cellStyle name="40% - Accent4 7 2 2 3 3" xfId="20814"/>
    <cellStyle name="40% - Accent4 7 2 2 3 4" xfId="20815"/>
    <cellStyle name="40% - Accent4 7 2 2 4" xfId="20816"/>
    <cellStyle name="40% - Accent4 7 2 2 4 2" xfId="20817"/>
    <cellStyle name="40% - Accent4 7 2 2 4 2 2" xfId="20818"/>
    <cellStyle name="40% - Accent4 7 2 2 4 2 3" xfId="54106"/>
    <cellStyle name="40% - Accent4 7 2 2 4 3" xfId="20819"/>
    <cellStyle name="40% - Accent4 7 2 2 4 4" xfId="20820"/>
    <cellStyle name="40% - Accent4 7 2 2 5" xfId="20821"/>
    <cellStyle name="40% - Accent4 7 2 2 5 2" xfId="20822"/>
    <cellStyle name="40% - Accent4 7 2 2 5 3" xfId="54107"/>
    <cellStyle name="40% - Accent4 7 2 2 6" xfId="20823"/>
    <cellStyle name="40% - Accent4 7 2 2 7" xfId="20824"/>
    <cellStyle name="40% - Accent4 7 2 2 8" xfId="60781"/>
    <cellStyle name="40% - Accent4 7 2 3" xfId="20825"/>
    <cellStyle name="40% - Accent4 7 2 3 2" xfId="20826"/>
    <cellStyle name="40% - Accent4 7 2 3 2 2" xfId="20827"/>
    <cellStyle name="40% - Accent4 7 2 3 2 2 2" xfId="20828"/>
    <cellStyle name="40% - Accent4 7 2 3 2 2 3" xfId="54108"/>
    <cellStyle name="40% - Accent4 7 2 3 2 3" xfId="20829"/>
    <cellStyle name="40% - Accent4 7 2 3 2 4" xfId="20830"/>
    <cellStyle name="40% - Accent4 7 2 3 3" xfId="20831"/>
    <cellStyle name="40% - Accent4 7 2 3 3 2" xfId="20832"/>
    <cellStyle name="40% - Accent4 7 2 3 3 2 2" xfId="20833"/>
    <cellStyle name="40% - Accent4 7 2 3 3 2 3" xfId="54109"/>
    <cellStyle name="40% - Accent4 7 2 3 3 3" xfId="20834"/>
    <cellStyle name="40% - Accent4 7 2 3 3 4" xfId="20835"/>
    <cellStyle name="40% - Accent4 7 2 3 4" xfId="20836"/>
    <cellStyle name="40% - Accent4 7 2 3 4 2" xfId="20837"/>
    <cellStyle name="40% - Accent4 7 2 3 4 3" xfId="54110"/>
    <cellStyle name="40% - Accent4 7 2 3 5" xfId="20838"/>
    <cellStyle name="40% - Accent4 7 2 3 6" xfId="20839"/>
    <cellStyle name="40% - Accent4 7 2 4" xfId="20840"/>
    <cellStyle name="40% - Accent4 7 2 4 2" xfId="20841"/>
    <cellStyle name="40% - Accent4 7 2 4 2 2" xfId="20842"/>
    <cellStyle name="40% - Accent4 7 2 4 2 3" xfId="54111"/>
    <cellStyle name="40% - Accent4 7 2 4 3" xfId="20843"/>
    <cellStyle name="40% - Accent4 7 2 4 4" xfId="20844"/>
    <cellStyle name="40% - Accent4 7 2 5" xfId="20845"/>
    <cellStyle name="40% - Accent4 7 2 5 2" xfId="20846"/>
    <cellStyle name="40% - Accent4 7 2 5 2 2" xfId="20847"/>
    <cellStyle name="40% - Accent4 7 2 5 2 3" xfId="54112"/>
    <cellStyle name="40% - Accent4 7 2 5 3" xfId="20848"/>
    <cellStyle name="40% - Accent4 7 2 5 4" xfId="20849"/>
    <cellStyle name="40% - Accent4 7 2 6" xfId="20850"/>
    <cellStyle name="40% - Accent4 7 2 6 2" xfId="20851"/>
    <cellStyle name="40% - Accent4 7 2 6 3" xfId="54113"/>
    <cellStyle name="40% - Accent4 7 2 7" xfId="20852"/>
    <cellStyle name="40% - Accent4 7 2 8" xfId="20853"/>
    <cellStyle name="40% - Accent4 7 2 9" xfId="60413"/>
    <cellStyle name="40% - Accent4 7 3" xfId="20854"/>
    <cellStyle name="40% - Accent4 7 3 2" xfId="20855"/>
    <cellStyle name="40% - Accent4 7 3 2 2" xfId="20856"/>
    <cellStyle name="40% - Accent4 7 3 2 2 2" xfId="20857"/>
    <cellStyle name="40% - Accent4 7 3 2 2 2 2" xfId="20858"/>
    <cellStyle name="40% - Accent4 7 3 2 2 2 3" xfId="54114"/>
    <cellStyle name="40% - Accent4 7 3 2 2 3" xfId="20859"/>
    <cellStyle name="40% - Accent4 7 3 2 2 4" xfId="20860"/>
    <cellStyle name="40% - Accent4 7 3 2 3" xfId="20861"/>
    <cellStyle name="40% - Accent4 7 3 2 3 2" xfId="20862"/>
    <cellStyle name="40% - Accent4 7 3 2 3 2 2" xfId="20863"/>
    <cellStyle name="40% - Accent4 7 3 2 3 2 3" xfId="54115"/>
    <cellStyle name="40% - Accent4 7 3 2 3 3" xfId="20864"/>
    <cellStyle name="40% - Accent4 7 3 2 3 4" xfId="20865"/>
    <cellStyle name="40% - Accent4 7 3 2 4" xfId="20866"/>
    <cellStyle name="40% - Accent4 7 3 2 4 2" xfId="20867"/>
    <cellStyle name="40% - Accent4 7 3 2 4 3" xfId="54116"/>
    <cellStyle name="40% - Accent4 7 3 2 5" xfId="20868"/>
    <cellStyle name="40% - Accent4 7 3 2 6" xfId="20869"/>
    <cellStyle name="40% - Accent4 7 3 3" xfId="20870"/>
    <cellStyle name="40% - Accent4 7 3 3 2" xfId="20871"/>
    <cellStyle name="40% - Accent4 7 3 3 2 2" xfId="20872"/>
    <cellStyle name="40% - Accent4 7 3 3 2 3" xfId="54117"/>
    <cellStyle name="40% - Accent4 7 3 3 3" xfId="20873"/>
    <cellStyle name="40% - Accent4 7 3 3 4" xfId="20874"/>
    <cellStyle name="40% - Accent4 7 3 4" xfId="20875"/>
    <cellStyle name="40% - Accent4 7 3 4 2" xfId="20876"/>
    <cellStyle name="40% - Accent4 7 3 4 2 2" xfId="20877"/>
    <cellStyle name="40% - Accent4 7 3 4 2 3" xfId="54118"/>
    <cellStyle name="40% - Accent4 7 3 4 3" xfId="20878"/>
    <cellStyle name="40% - Accent4 7 3 4 4" xfId="20879"/>
    <cellStyle name="40% - Accent4 7 3 5" xfId="20880"/>
    <cellStyle name="40% - Accent4 7 3 5 2" xfId="20881"/>
    <cellStyle name="40% - Accent4 7 3 5 3" xfId="54119"/>
    <cellStyle name="40% - Accent4 7 3 6" xfId="20882"/>
    <cellStyle name="40% - Accent4 7 3 7" xfId="20883"/>
    <cellStyle name="40% - Accent4 7 3 8" xfId="60598"/>
    <cellStyle name="40% - Accent4 7 4" xfId="20884"/>
    <cellStyle name="40% - Accent4 7 4 2" xfId="20885"/>
    <cellStyle name="40% - Accent4 7 4 2 2" xfId="20886"/>
    <cellStyle name="40% - Accent4 7 4 2 2 2" xfId="20887"/>
    <cellStyle name="40% - Accent4 7 4 2 2 3" xfId="54120"/>
    <cellStyle name="40% - Accent4 7 4 2 3" xfId="20888"/>
    <cellStyle name="40% - Accent4 7 4 2 4" xfId="20889"/>
    <cellStyle name="40% - Accent4 7 4 3" xfId="20890"/>
    <cellStyle name="40% - Accent4 7 4 3 2" xfId="20891"/>
    <cellStyle name="40% - Accent4 7 4 3 2 2" xfId="20892"/>
    <cellStyle name="40% - Accent4 7 4 3 2 3" xfId="54121"/>
    <cellStyle name="40% - Accent4 7 4 3 3" xfId="20893"/>
    <cellStyle name="40% - Accent4 7 4 3 4" xfId="20894"/>
    <cellStyle name="40% - Accent4 7 4 4" xfId="20895"/>
    <cellStyle name="40% - Accent4 7 4 4 2" xfId="20896"/>
    <cellStyle name="40% - Accent4 7 4 4 3" xfId="54122"/>
    <cellStyle name="40% - Accent4 7 4 5" xfId="20897"/>
    <cellStyle name="40% - Accent4 7 4 6" xfId="20898"/>
    <cellStyle name="40% - Accent4 7 5" xfId="20899"/>
    <cellStyle name="40% - Accent4 7 5 2" xfId="20900"/>
    <cellStyle name="40% - Accent4 7 5 2 2" xfId="20901"/>
    <cellStyle name="40% - Accent4 7 5 2 2 2" xfId="20902"/>
    <cellStyle name="40% - Accent4 7 5 2 2 3" xfId="54123"/>
    <cellStyle name="40% - Accent4 7 5 2 3" xfId="20903"/>
    <cellStyle name="40% - Accent4 7 5 2 4" xfId="20904"/>
    <cellStyle name="40% - Accent4 7 5 3" xfId="20905"/>
    <cellStyle name="40% - Accent4 7 5 3 2" xfId="20906"/>
    <cellStyle name="40% - Accent4 7 5 3 3" xfId="54124"/>
    <cellStyle name="40% - Accent4 7 5 4" xfId="20907"/>
    <cellStyle name="40% - Accent4 7 5 5" xfId="20908"/>
    <cellStyle name="40% - Accent4 7 6" xfId="20909"/>
    <cellStyle name="40% - Accent4 7 6 2" xfId="20910"/>
    <cellStyle name="40% - Accent4 7 6 2 2" xfId="20911"/>
    <cellStyle name="40% - Accent4 7 6 2 3" xfId="54125"/>
    <cellStyle name="40% - Accent4 7 6 3" xfId="20912"/>
    <cellStyle name="40% - Accent4 7 6 4" xfId="20913"/>
    <cellStyle name="40% - Accent4 7 7" xfId="20914"/>
    <cellStyle name="40% - Accent4 7 7 2" xfId="20915"/>
    <cellStyle name="40% - Accent4 7 7 2 2" xfId="20916"/>
    <cellStyle name="40% - Accent4 7 7 2 3" xfId="54126"/>
    <cellStyle name="40% - Accent4 7 7 3" xfId="20917"/>
    <cellStyle name="40% - Accent4 7 7 4" xfId="20918"/>
    <cellStyle name="40% - Accent4 7 8" xfId="20919"/>
    <cellStyle name="40% - Accent4 7 8 2" xfId="20920"/>
    <cellStyle name="40% - Accent4 7 8 3" xfId="54127"/>
    <cellStyle name="40% - Accent4 7 9" xfId="20921"/>
    <cellStyle name="40% - Accent4 8" xfId="20922"/>
    <cellStyle name="40% - Accent4 8 2" xfId="20923"/>
    <cellStyle name="40% - Accent4 8 2 2" xfId="20924"/>
    <cellStyle name="40% - Accent4 8 2 2 2" xfId="20925"/>
    <cellStyle name="40% - Accent4 8 2 2 2 2" xfId="20926"/>
    <cellStyle name="40% - Accent4 8 2 2 2 2 2" xfId="20927"/>
    <cellStyle name="40% - Accent4 8 2 2 2 2 3" xfId="54128"/>
    <cellStyle name="40% - Accent4 8 2 2 2 3" xfId="20928"/>
    <cellStyle name="40% - Accent4 8 2 2 2 4" xfId="20929"/>
    <cellStyle name="40% - Accent4 8 2 2 3" xfId="20930"/>
    <cellStyle name="40% - Accent4 8 2 2 3 2" xfId="20931"/>
    <cellStyle name="40% - Accent4 8 2 2 3 2 2" xfId="20932"/>
    <cellStyle name="40% - Accent4 8 2 2 3 2 3" xfId="54129"/>
    <cellStyle name="40% - Accent4 8 2 2 3 3" xfId="20933"/>
    <cellStyle name="40% - Accent4 8 2 2 3 4" xfId="20934"/>
    <cellStyle name="40% - Accent4 8 2 2 4" xfId="20935"/>
    <cellStyle name="40% - Accent4 8 2 2 4 2" xfId="20936"/>
    <cellStyle name="40% - Accent4 8 2 2 4 3" xfId="54130"/>
    <cellStyle name="40% - Accent4 8 2 2 5" xfId="20937"/>
    <cellStyle name="40% - Accent4 8 2 2 6" xfId="20938"/>
    <cellStyle name="40% - Accent4 8 2 2 7" xfId="60795"/>
    <cellStyle name="40% - Accent4 8 2 3" xfId="20939"/>
    <cellStyle name="40% - Accent4 8 2 3 2" xfId="20940"/>
    <cellStyle name="40% - Accent4 8 2 3 2 2" xfId="20941"/>
    <cellStyle name="40% - Accent4 8 2 3 2 3" xfId="54131"/>
    <cellStyle name="40% - Accent4 8 2 3 3" xfId="20942"/>
    <cellStyle name="40% - Accent4 8 2 3 4" xfId="20943"/>
    <cellStyle name="40% - Accent4 8 2 4" xfId="20944"/>
    <cellStyle name="40% - Accent4 8 2 4 2" xfId="20945"/>
    <cellStyle name="40% - Accent4 8 2 4 2 2" xfId="20946"/>
    <cellStyle name="40% - Accent4 8 2 4 2 3" xfId="54132"/>
    <cellStyle name="40% - Accent4 8 2 4 3" xfId="20947"/>
    <cellStyle name="40% - Accent4 8 2 4 4" xfId="20948"/>
    <cellStyle name="40% - Accent4 8 2 5" xfId="20949"/>
    <cellStyle name="40% - Accent4 8 2 5 2" xfId="20950"/>
    <cellStyle name="40% - Accent4 8 2 5 3" xfId="54133"/>
    <cellStyle name="40% - Accent4 8 2 6" xfId="20951"/>
    <cellStyle name="40% - Accent4 8 2 7" xfId="20952"/>
    <cellStyle name="40% - Accent4 8 2 8" xfId="60427"/>
    <cellStyle name="40% - Accent4 8 3" xfId="20953"/>
    <cellStyle name="40% - Accent4 8 3 2" xfId="20954"/>
    <cellStyle name="40% - Accent4 8 3 2 2" xfId="20955"/>
    <cellStyle name="40% - Accent4 8 3 2 2 2" xfId="20956"/>
    <cellStyle name="40% - Accent4 8 3 2 2 3" xfId="54134"/>
    <cellStyle name="40% - Accent4 8 3 2 3" xfId="20957"/>
    <cellStyle name="40% - Accent4 8 3 2 4" xfId="20958"/>
    <cellStyle name="40% - Accent4 8 3 3" xfId="20959"/>
    <cellStyle name="40% - Accent4 8 3 3 2" xfId="20960"/>
    <cellStyle name="40% - Accent4 8 3 3 2 2" xfId="20961"/>
    <cellStyle name="40% - Accent4 8 3 3 2 3" xfId="54135"/>
    <cellStyle name="40% - Accent4 8 3 3 3" xfId="20962"/>
    <cellStyle name="40% - Accent4 8 3 3 4" xfId="20963"/>
    <cellStyle name="40% - Accent4 8 3 4" xfId="20964"/>
    <cellStyle name="40% - Accent4 8 3 4 2" xfId="20965"/>
    <cellStyle name="40% - Accent4 8 3 4 3" xfId="54136"/>
    <cellStyle name="40% - Accent4 8 3 5" xfId="20966"/>
    <cellStyle name="40% - Accent4 8 3 6" xfId="20967"/>
    <cellStyle name="40% - Accent4 8 3 7" xfId="60612"/>
    <cellStyle name="40% - Accent4 8 4" xfId="20968"/>
    <cellStyle name="40% - Accent4 8 4 2" xfId="20969"/>
    <cellStyle name="40% - Accent4 8 4 2 2" xfId="20970"/>
    <cellStyle name="40% - Accent4 8 4 2 3" xfId="54137"/>
    <cellStyle name="40% - Accent4 8 4 3" xfId="20971"/>
    <cellStyle name="40% - Accent4 8 4 4" xfId="20972"/>
    <cellStyle name="40% - Accent4 8 5" xfId="20973"/>
    <cellStyle name="40% - Accent4 8 5 2" xfId="20974"/>
    <cellStyle name="40% - Accent4 8 5 2 2" xfId="20975"/>
    <cellStyle name="40% - Accent4 8 5 2 3" xfId="54138"/>
    <cellStyle name="40% - Accent4 8 5 3" xfId="20976"/>
    <cellStyle name="40% - Accent4 8 5 4" xfId="20977"/>
    <cellStyle name="40% - Accent4 8 6" xfId="20978"/>
    <cellStyle name="40% - Accent4 8 6 2" xfId="20979"/>
    <cellStyle name="40% - Accent4 8 6 3" xfId="54139"/>
    <cellStyle name="40% - Accent4 8 7" xfId="20980"/>
    <cellStyle name="40% - Accent4 8 8" xfId="20981"/>
    <cellStyle name="40% - Accent4 8 9" xfId="60244"/>
    <cellStyle name="40% - Accent4 9" xfId="20982"/>
    <cellStyle name="40% - Accent4 9 2" xfId="20983"/>
    <cellStyle name="40% - Accent4 9 2 2" xfId="20984"/>
    <cellStyle name="40% - Accent4 9 2 2 2" xfId="20985"/>
    <cellStyle name="40% - Accent4 9 2 2 2 2" xfId="20986"/>
    <cellStyle name="40% - Accent4 9 2 2 2 3" xfId="54140"/>
    <cellStyle name="40% - Accent4 9 2 2 3" xfId="20987"/>
    <cellStyle name="40% - Accent4 9 2 2 4" xfId="20988"/>
    <cellStyle name="40% - Accent4 9 2 2 5" xfId="60809"/>
    <cellStyle name="40% - Accent4 9 2 3" xfId="20989"/>
    <cellStyle name="40% - Accent4 9 2 3 2" xfId="20990"/>
    <cellStyle name="40% - Accent4 9 2 3 2 2" xfId="20991"/>
    <cellStyle name="40% - Accent4 9 2 3 2 3" xfId="54141"/>
    <cellStyle name="40% - Accent4 9 2 3 3" xfId="20992"/>
    <cellStyle name="40% - Accent4 9 2 3 4" xfId="20993"/>
    <cellStyle name="40% - Accent4 9 2 4" xfId="20994"/>
    <cellStyle name="40% - Accent4 9 2 4 2" xfId="20995"/>
    <cellStyle name="40% - Accent4 9 2 4 3" xfId="54142"/>
    <cellStyle name="40% - Accent4 9 2 5" xfId="20996"/>
    <cellStyle name="40% - Accent4 9 2 6" xfId="20997"/>
    <cellStyle name="40% - Accent4 9 2 7" xfId="60441"/>
    <cellStyle name="40% - Accent4 9 3" xfId="20998"/>
    <cellStyle name="40% - Accent4 9 3 2" xfId="20999"/>
    <cellStyle name="40% - Accent4 9 3 2 2" xfId="21000"/>
    <cellStyle name="40% - Accent4 9 3 2 3" xfId="54143"/>
    <cellStyle name="40% - Accent4 9 3 3" xfId="21001"/>
    <cellStyle name="40% - Accent4 9 3 4" xfId="21002"/>
    <cellStyle name="40% - Accent4 9 3 5" xfId="60626"/>
    <cellStyle name="40% - Accent4 9 4" xfId="21003"/>
    <cellStyle name="40% - Accent4 9 4 2" xfId="21004"/>
    <cellStyle name="40% - Accent4 9 4 2 2" xfId="21005"/>
    <cellStyle name="40% - Accent4 9 4 2 3" xfId="54144"/>
    <cellStyle name="40% - Accent4 9 4 3" xfId="21006"/>
    <cellStyle name="40% - Accent4 9 4 4" xfId="21007"/>
    <cellStyle name="40% - Accent4 9 5" xfId="21008"/>
    <cellStyle name="40% - Accent4 9 5 2" xfId="21009"/>
    <cellStyle name="40% - Accent4 9 5 3" xfId="54145"/>
    <cellStyle name="40% - Accent4 9 6" xfId="21010"/>
    <cellStyle name="40% - Accent4 9 7" xfId="21011"/>
    <cellStyle name="40% - Accent4 9 8" xfId="60258"/>
    <cellStyle name="40% - Accent5 10" xfId="21012"/>
    <cellStyle name="40% - Accent5 10 2" xfId="21013"/>
    <cellStyle name="40% - Accent5 10 2 2" xfId="21014"/>
    <cellStyle name="40% - Accent5 10 2 2 2" xfId="21015"/>
    <cellStyle name="40% - Accent5 10 2 2 3" xfId="54146"/>
    <cellStyle name="40% - Accent5 10 2 2 4" xfId="60825"/>
    <cellStyle name="40% - Accent5 10 2 3" xfId="21016"/>
    <cellStyle name="40% - Accent5 10 2 4" xfId="21017"/>
    <cellStyle name="40% - Accent5 10 2 5" xfId="60457"/>
    <cellStyle name="40% - Accent5 10 3" xfId="21018"/>
    <cellStyle name="40% - Accent5 10 3 2" xfId="21019"/>
    <cellStyle name="40% - Accent5 10 3 2 2" xfId="21020"/>
    <cellStyle name="40% - Accent5 10 3 2 3" xfId="54147"/>
    <cellStyle name="40% - Accent5 10 3 3" xfId="21021"/>
    <cellStyle name="40% - Accent5 10 3 4" xfId="21022"/>
    <cellStyle name="40% - Accent5 10 3 5" xfId="60642"/>
    <cellStyle name="40% - Accent5 10 4" xfId="21023"/>
    <cellStyle name="40% - Accent5 10 4 2" xfId="21024"/>
    <cellStyle name="40% - Accent5 10 4 3" xfId="54148"/>
    <cellStyle name="40% - Accent5 10 5" xfId="21025"/>
    <cellStyle name="40% - Accent5 10 6" xfId="21026"/>
    <cellStyle name="40% - Accent5 10 7" xfId="60274"/>
    <cellStyle name="40% - Accent5 11" xfId="21027"/>
    <cellStyle name="40% - Accent5 11 2" xfId="21028"/>
    <cellStyle name="40% - Accent5 11 2 2" xfId="21029"/>
    <cellStyle name="40% - Accent5 11 2 2 2" xfId="21030"/>
    <cellStyle name="40% - Accent5 11 2 2 3" xfId="54149"/>
    <cellStyle name="40% - Accent5 11 2 2 4" xfId="60839"/>
    <cellStyle name="40% - Accent5 11 2 3" xfId="21031"/>
    <cellStyle name="40% - Accent5 11 2 4" xfId="21032"/>
    <cellStyle name="40% - Accent5 11 2 5" xfId="60471"/>
    <cellStyle name="40% - Accent5 11 3" xfId="21033"/>
    <cellStyle name="40% - Accent5 11 3 2" xfId="21034"/>
    <cellStyle name="40% - Accent5 11 3 3" xfId="54150"/>
    <cellStyle name="40% - Accent5 11 3 4" xfId="60656"/>
    <cellStyle name="40% - Accent5 11 4" xfId="21035"/>
    <cellStyle name="40% - Accent5 11 5" xfId="21036"/>
    <cellStyle name="40% - Accent5 11 6" xfId="60288"/>
    <cellStyle name="40% - Accent5 12" xfId="21037"/>
    <cellStyle name="40% - Accent5 12 2" xfId="21038"/>
    <cellStyle name="40% - Accent5 12 2 2" xfId="21039"/>
    <cellStyle name="40% - Accent5 12 2 2 2" xfId="60853"/>
    <cellStyle name="40% - Accent5 12 2 3" xfId="54151"/>
    <cellStyle name="40% - Accent5 12 2 4" xfId="60485"/>
    <cellStyle name="40% - Accent5 12 3" xfId="21040"/>
    <cellStyle name="40% - Accent5 12 3 2" xfId="60670"/>
    <cellStyle name="40% - Accent5 12 4" xfId="21041"/>
    <cellStyle name="40% - Accent5 12 5" xfId="60302"/>
    <cellStyle name="40% - Accent5 13" xfId="21042"/>
    <cellStyle name="40% - Accent5 13 2" xfId="21043"/>
    <cellStyle name="40% - Accent5 13 2 2" xfId="21044"/>
    <cellStyle name="40% - Accent5 13 2 2 2" xfId="60867"/>
    <cellStyle name="40% - Accent5 13 2 3" xfId="54152"/>
    <cellStyle name="40% - Accent5 13 2 4" xfId="60499"/>
    <cellStyle name="40% - Accent5 13 3" xfId="21045"/>
    <cellStyle name="40% - Accent5 13 3 2" xfId="60684"/>
    <cellStyle name="40% - Accent5 13 4" xfId="21046"/>
    <cellStyle name="40% - Accent5 13 5" xfId="60316"/>
    <cellStyle name="40% - Accent5 14" xfId="21047"/>
    <cellStyle name="40% - Accent5 14 2" xfId="21048"/>
    <cellStyle name="40% - Accent5 14 2 2" xfId="60697"/>
    <cellStyle name="40% - Accent5 14 3" xfId="54153"/>
    <cellStyle name="40% - Accent5 14 4" xfId="60329"/>
    <cellStyle name="40% - Accent5 15" xfId="21049"/>
    <cellStyle name="40% - Accent5 15 2" xfId="60513"/>
    <cellStyle name="40% - Accent5 16" xfId="21050"/>
    <cellStyle name="40% - Accent5 16 2" xfId="60881"/>
    <cellStyle name="40% - Accent5 17" xfId="54154"/>
    <cellStyle name="40% - Accent5 17 2" xfId="60895"/>
    <cellStyle name="40% - Accent5 18" xfId="54155"/>
    <cellStyle name="40% - Accent5 18 2" xfId="60909"/>
    <cellStyle name="40% - Accent5 19" xfId="60142"/>
    <cellStyle name="40% - Accent5 2" xfId="21051"/>
    <cellStyle name="40% - Accent5 2 10" xfId="21052"/>
    <cellStyle name="40% - Accent5 2 10 2" xfId="21053"/>
    <cellStyle name="40% - Accent5 2 10 2 2" xfId="21054"/>
    <cellStyle name="40% - Accent5 2 10 2 2 2" xfId="21055"/>
    <cellStyle name="40% - Accent5 2 10 2 2 3" xfId="54156"/>
    <cellStyle name="40% - Accent5 2 10 2 3" xfId="21056"/>
    <cellStyle name="40% - Accent5 2 10 2 4" xfId="21057"/>
    <cellStyle name="40% - Accent5 2 10 3" xfId="21058"/>
    <cellStyle name="40% - Accent5 2 10 3 2" xfId="21059"/>
    <cellStyle name="40% - Accent5 2 10 3 3" xfId="54157"/>
    <cellStyle name="40% - Accent5 2 10 4" xfId="21060"/>
    <cellStyle name="40% - Accent5 2 10 5" xfId="21061"/>
    <cellStyle name="40% - Accent5 2 11" xfId="21062"/>
    <cellStyle name="40% - Accent5 2 11 2" xfId="21063"/>
    <cellStyle name="40% - Accent5 2 11 2 2" xfId="21064"/>
    <cellStyle name="40% - Accent5 2 11 2 3" xfId="54158"/>
    <cellStyle name="40% - Accent5 2 11 3" xfId="21065"/>
    <cellStyle name="40% - Accent5 2 11 4" xfId="21066"/>
    <cellStyle name="40% - Accent5 2 12" xfId="21067"/>
    <cellStyle name="40% - Accent5 2 12 2" xfId="21068"/>
    <cellStyle name="40% - Accent5 2 12 2 2" xfId="21069"/>
    <cellStyle name="40% - Accent5 2 12 2 3" xfId="54159"/>
    <cellStyle name="40% - Accent5 2 12 3" xfId="21070"/>
    <cellStyle name="40% - Accent5 2 12 4" xfId="21071"/>
    <cellStyle name="40% - Accent5 2 13" xfId="21072"/>
    <cellStyle name="40% - Accent5 2 13 2" xfId="21073"/>
    <cellStyle name="40% - Accent5 2 13 3" xfId="54160"/>
    <cellStyle name="40% - Accent5 2 14" xfId="21074"/>
    <cellStyle name="40% - Accent5 2 15" xfId="21075"/>
    <cellStyle name="40% - Accent5 2 16" xfId="60161"/>
    <cellStyle name="40% - Accent5 2 2" xfId="21076"/>
    <cellStyle name="40% - Accent5 2 2 10" xfId="21077"/>
    <cellStyle name="40% - Accent5 2 2 11" xfId="21078"/>
    <cellStyle name="40% - Accent5 2 2 12" xfId="60345"/>
    <cellStyle name="40% - Accent5 2 2 2" xfId="21079"/>
    <cellStyle name="40% - Accent5 2 2 2 10" xfId="21080"/>
    <cellStyle name="40% - Accent5 2 2 2 11" xfId="60713"/>
    <cellStyle name="40% - Accent5 2 2 2 2" xfId="21081"/>
    <cellStyle name="40% - Accent5 2 2 2 2 2" xfId="21082"/>
    <cellStyle name="40% - Accent5 2 2 2 2 2 2" xfId="21083"/>
    <cellStyle name="40% - Accent5 2 2 2 2 2 2 2" xfId="21084"/>
    <cellStyle name="40% - Accent5 2 2 2 2 2 2 2 2" xfId="21085"/>
    <cellStyle name="40% - Accent5 2 2 2 2 2 2 2 2 2" xfId="21086"/>
    <cellStyle name="40% - Accent5 2 2 2 2 2 2 2 2 3" xfId="54161"/>
    <cellStyle name="40% - Accent5 2 2 2 2 2 2 2 3" xfId="21087"/>
    <cellStyle name="40% - Accent5 2 2 2 2 2 2 2 4" xfId="21088"/>
    <cellStyle name="40% - Accent5 2 2 2 2 2 2 3" xfId="21089"/>
    <cellStyle name="40% - Accent5 2 2 2 2 2 2 3 2" xfId="21090"/>
    <cellStyle name="40% - Accent5 2 2 2 2 2 2 3 2 2" xfId="21091"/>
    <cellStyle name="40% - Accent5 2 2 2 2 2 2 3 2 3" xfId="54162"/>
    <cellStyle name="40% - Accent5 2 2 2 2 2 2 3 3" xfId="21092"/>
    <cellStyle name="40% - Accent5 2 2 2 2 2 2 3 4" xfId="21093"/>
    <cellStyle name="40% - Accent5 2 2 2 2 2 2 4" xfId="21094"/>
    <cellStyle name="40% - Accent5 2 2 2 2 2 2 4 2" xfId="21095"/>
    <cellStyle name="40% - Accent5 2 2 2 2 2 2 4 3" xfId="54163"/>
    <cellStyle name="40% - Accent5 2 2 2 2 2 2 5" xfId="21096"/>
    <cellStyle name="40% - Accent5 2 2 2 2 2 2 6" xfId="21097"/>
    <cellStyle name="40% - Accent5 2 2 2 2 2 3" xfId="21098"/>
    <cellStyle name="40% - Accent5 2 2 2 2 2 3 2" xfId="21099"/>
    <cellStyle name="40% - Accent5 2 2 2 2 2 3 2 2" xfId="21100"/>
    <cellStyle name="40% - Accent5 2 2 2 2 2 3 2 3" xfId="54164"/>
    <cellStyle name="40% - Accent5 2 2 2 2 2 3 3" xfId="21101"/>
    <cellStyle name="40% - Accent5 2 2 2 2 2 3 4" xfId="21102"/>
    <cellStyle name="40% - Accent5 2 2 2 2 2 4" xfId="21103"/>
    <cellStyle name="40% - Accent5 2 2 2 2 2 4 2" xfId="21104"/>
    <cellStyle name="40% - Accent5 2 2 2 2 2 4 2 2" xfId="21105"/>
    <cellStyle name="40% - Accent5 2 2 2 2 2 4 2 3" xfId="54165"/>
    <cellStyle name="40% - Accent5 2 2 2 2 2 4 3" xfId="21106"/>
    <cellStyle name="40% - Accent5 2 2 2 2 2 4 4" xfId="21107"/>
    <cellStyle name="40% - Accent5 2 2 2 2 2 5" xfId="21108"/>
    <cellStyle name="40% - Accent5 2 2 2 2 2 5 2" xfId="21109"/>
    <cellStyle name="40% - Accent5 2 2 2 2 2 5 3" xfId="54166"/>
    <cellStyle name="40% - Accent5 2 2 2 2 2 6" xfId="21110"/>
    <cellStyle name="40% - Accent5 2 2 2 2 2 7" xfId="21111"/>
    <cellStyle name="40% - Accent5 2 2 2 2 3" xfId="21112"/>
    <cellStyle name="40% - Accent5 2 2 2 2 3 2" xfId="21113"/>
    <cellStyle name="40% - Accent5 2 2 2 2 3 2 2" xfId="21114"/>
    <cellStyle name="40% - Accent5 2 2 2 2 3 2 2 2" xfId="21115"/>
    <cellStyle name="40% - Accent5 2 2 2 2 3 2 2 3" xfId="54167"/>
    <cellStyle name="40% - Accent5 2 2 2 2 3 2 3" xfId="21116"/>
    <cellStyle name="40% - Accent5 2 2 2 2 3 2 4" xfId="21117"/>
    <cellStyle name="40% - Accent5 2 2 2 2 3 3" xfId="21118"/>
    <cellStyle name="40% - Accent5 2 2 2 2 3 3 2" xfId="21119"/>
    <cellStyle name="40% - Accent5 2 2 2 2 3 3 2 2" xfId="21120"/>
    <cellStyle name="40% - Accent5 2 2 2 2 3 3 2 3" xfId="54168"/>
    <cellStyle name="40% - Accent5 2 2 2 2 3 3 3" xfId="21121"/>
    <cellStyle name="40% - Accent5 2 2 2 2 3 3 4" xfId="21122"/>
    <cellStyle name="40% - Accent5 2 2 2 2 3 4" xfId="21123"/>
    <cellStyle name="40% - Accent5 2 2 2 2 3 4 2" xfId="21124"/>
    <cellStyle name="40% - Accent5 2 2 2 2 3 4 3" xfId="54169"/>
    <cellStyle name="40% - Accent5 2 2 2 2 3 5" xfId="21125"/>
    <cellStyle name="40% - Accent5 2 2 2 2 3 6" xfId="21126"/>
    <cellStyle name="40% - Accent5 2 2 2 2 4" xfId="21127"/>
    <cellStyle name="40% - Accent5 2 2 2 2 4 2" xfId="21128"/>
    <cellStyle name="40% - Accent5 2 2 2 2 4 2 2" xfId="21129"/>
    <cellStyle name="40% - Accent5 2 2 2 2 4 2 3" xfId="54170"/>
    <cellStyle name="40% - Accent5 2 2 2 2 4 3" xfId="21130"/>
    <cellStyle name="40% - Accent5 2 2 2 2 4 4" xfId="21131"/>
    <cellStyle name="40% - Accent5 2 2 2 2 5" xfId="21132"/>
    <cellStyle name="40% - Accent5 2 2 2 2 5 2" xfId="21133"/>
    <cellStyle name="40% - Accent5 2 2 2 2 5 2 2" xfId="21134"/>
    <cellStyle name="40% - Accent5 2 2 2 2 5 2 3" xfId="54171"/>
    <cellStyle name="40% - Accent5 2 2 2 2 5 3" xfId="21135"/>
    <cellStyle name="40% - Accent5 2 2 2 2 5 4" xfId="21136"/>
    <cellStyle name="40% - Accent5 2 2 2 2 6" xfId="21137"/>
    <cellStyle name="40% - Accent5 2 2 2 2 6 2" xfId="21138"/>
    <cellStyle name="40% - Accent5 2 2 2 2 6 3" xfId="54172"/>
    <cellStyle name="40% - Accent5 2 2 2 2 7" xfId="21139"/>
    <cellStyle name="40% - Accent5 2 2 2 2 8" xfId="21140"/>
    <cellStyle name="40% - Accent5 2 2 2 3" xfId="21141"/>
    <cellStyle name="40% - Accent5 2 2 2 3 2" xfId="21142"/>
    <cellStyle name="40% - Accent5 2 2 2 3 2 2" xfId="21143"/>
    <cellStyle name="40% - Accent5 2 2 2 3 2 2 2" xfId="21144"/>
    <cellStyle name="40% - Accent5 2 2 2 3 2 2 2 2" xfId="21145"/>
    <cellStyle name="40% - Accent5 2 2 2 3 2 2 2 3" xfId="54173"/>
    <cellStyle name="40% - Accent5 2 2 2 3 2 2 3" xfId="21146"/>
    <cellStyle name="40% - Accent5 2 2 2 3 2 2 4" xfId="21147"/>
    <cellStyle name="40% - Accent5 2 2 2 3 2 3" xfId="21148"/>
    <cellStyle name="40% - Accent5 2 2 2 3 2 3 2" xfId="21149"/>
    <cellStyle name="40% - Accent5 2 2 2 3 2 3 2 2" xfId="21150"/>
    <cellStyle name="40% - Accent5 2 2 2 3 2 3 2 3" xfId="54174"/>
    <cellStyle name="40% - Accent5 2 2 2 3 2 3 3" xfId="21151"/>
    <cellStyle name="40% - Accent5 2 2 2 3 2 3 4" xfId="21152"/>
    <cellStyle name="40% - Accent5 2 2 2 3 2 4" xfId="21153"/>
    <cellStyle name="40% - Accent5 2 2 2 3 2 4 2" xfId="21154"/>
    <cellStyle name="40% - Accent5 2 2 2 3 2 4 3" xfId="54175"/>
    <cellStyle name="40% - Accent5 2 2 2 3 2 5" xfId="21155"/>
    <cellStyle name="40% - Accent5 2 2 2 3 2 6" xfId="21156"/>
    <cellStyle name="40% - Accent5 2 2 2 3 3" xfId="21157"/>
    <cellStyle name="40% - Accent5 2 2 2 3 3 2" xfId="21158"/>
    <cellStyle name="40% - Accent5 2 2 2 3 3 2 2" xfId="21159"/>
    <cellStyle name="40% - Accent5 2 2 2 3 3 2 3" xfId="54176"/>
    <cellStyle name="40% - Accent5 2 2 2 3 3 3" xfId="21160"/>
    <cellStyle name="40% - Accent5 2 2 2 3 3 4" xfId="21161"/>
    <cellStyle name="40% - Accent5 2 2 2 3 4" xfId="21162"/>
    <cellStyle name="40% - Accent5 2 2 2 3 4 2" xfId="21163"/>
    <cellStyle name="40% - Accent5 2 2 2 3 4 2 2" xfId="21164"/>
    <cellStyle name="40% - Accent5 2 2 2 3 4 2 3" xfId="54177"/>
    <cellStyle name="40% - Accent5 2 2 2 3 4 3" xfId="21165"/>
    <cellStyle name="40% - Accent5 2 2 2 3 4 4" xfId="21166"/>
    <cellStyle name="40% - Accent5 2 2 2 3 5" xfId="21167"/>
    <cellStyle name="40% - Accent5 2 2 2 3 5 2" xfId="21168"/>
    <cellStyle name="40% - Accent5 2 2 2 3 5 3" xfId="54178"/>
    <cellStyle name="40% - Accent5 2 2 2 3 6" xfId="21169"/>
    <cellStyle name="40% - Accent5 2 2 2 3 7" xfId="21170"/>
    <cellStyle name="40% - Accent5 2 2 2 4" xfId="21171"/>
    <cellStyle name="40% - Accent5 2 2 2 4 2" xfId="21172"/>
    <cellStyle name="40% - Accent5 2 2 2 4 2 2" xfId="21173"/>
    <cellStyle name="40% - Accent5 2 2 2 4 2 2 2" xfId="21174"/>
    <cellStyle name="40% - Accent5 2 2 2 4 2 2 3" xfId="54179"/>
    <cellStyle name="40% - Accent5 2 2 2 4 2 3" xfId="21175"/>
    <cellStyle name="40% - Accent5 2 2 2 4 2 4" xfId="21176"/>
    <cellStyle name="40% - Accent5 2 2 2 4 3" xfId="21177"/>
    <cellStyle name="40% - Accent5 2 2 2 4 3 2" xfId="21178"/>
    <cellStyle name="40% - Accent5 2 2 2 4 3 2 2" xfId="21179"/>
    <cellStyle name="40% - Accent5 2 2 2 4 3 2 3" xfId="54180"/>
    <cellStyle name="40% - Accent5 2 2 2 4 3 3" xfId="21180"/>
    <cellStyle name="40% - Accent5 2 2 2 4 3 4" xfId="21181"/>
    <cellStyle name="40% - Accent5 2 2 2 4 4" xfId="21182"/>
    <cellStyle name="40% - Accent5 2 2 2 4 4 2" xfId="21183"/>
    <cellStyle name="40% - Accent5 2 2 2 4 4 3" xfId="54181"/>
    <cellStyle name="40% - Accent5 2 2 2 4 5" xfId="21184"/>
    <cellStyle name="40% - Accent5 2 2 2 4 6" xfId="21185"/>
    <cellStyle name="40% - Accent5 2 2 2 5" xfId="21186"/>
    <cellStyle name="40% - Accent5 2 2 2 5 2" xfId="21187"/>
    <cellStyle name="40% - Accent5 2 2 2 5 2 2" xfId="21188"/>
    <cellStyle name="40% - Accent5 2 2 2 5 2 2 2" xfId="21189"/>
    <cellStyle name="40% - Accent5 2 2 2 5 2 2 3" xfId="54182"/>
    <cellStyle name="40% - Accent5 2 2 2 5 2 3" xfId="21190"/>
    <cellStyle name="40% - Accent5 2 2 2 5 2 4" xfId="21191"/>
    <cellStyle name="40% - Accent5 2 2 2 5 3" xfId="21192"/>
    <cellStyle name="40% - Accent5 2 2 2 5 3 2" xfId="21193"/>
    <cellStyle name="40% - Accent5 2 2 2 5 3 3" xfId="54183"/>
    <cellStyle name="40% - Accent5 2 2 2 5 4" xfId="21194"/>
    <cellStyle name="40% - Accent5 2 2 2 5 5" xfId="21195"/>
    <cellStyle name="40% - Accent5 2 2 2 6" xfId="21196"/>
    <cellStyle name="40% - Accent5 2 2 2 6 2" xfId="21197"/>
    <cellStyle name="40% - Accent5 2 2 2 6 2 2" xfId="21198"/>
    <cellStyle name="40% - Accent5 2 2 2 6 2 3" xfId="54184"/>
    <cellStyle name="40% - Accent5 2 2 2 6 3" xfId="21199"/>
    <cellStyle name="40% - Accent5 2 2 2 6 4" xfId="21200"/>
    <cellStyle name="40% - Accent5 2 2 2 7" xfId="21201"/>
    <cellStyle name="40% - Accent5 2 2 2 7 2" xfId="21202"/>
    <cellStyle name="40% - Accent5 2 2 2 7 2 2" xfId="21203"/>
    <cellStyle name="40% - Accent5 2 2 2 7 2 3" xfId="54185"/>
    <cellStyle name="40% - Accent5 2 2 2 7 3" xfId="21204"/>
    <cellStyle name="40% - Accent5 2 2 2 7 4" xfId="21205"/>
    <cellStyle name="40% - Accent5 2 2 2 8" xfId="21206"/>
    <cellStyle name="40% - Accent5 2 2 2 8 2" xfId="21207"/>
    <cellStyle name="40% - Accent5 2 2 2 8 3" xfId="54186"/>
    <cellStyle name="40% - Accent5 2 2 2 9" xfId="21208"/>
    <cellStyle name="40% - Accent5 2 2 3" xfId="21209"/>
    <cellStyle name="40% - Accent5 2 2 3 2" xfId="21210"/>
    <cellStyle name="40% - Accent5 2 2 3 2 2" xfId="21211"/>
    <cellStyle name="40% - Accent5 2 2 3 2 2 2" xfId="21212"/>
    <cellStyle name="40% - Accent5 2 2 3 2 2 2 2" xfId="21213"/>
    <cellStyle name="40% - Accent5 2 2 3 2 2 2 2 2" xfId="21214"/>
    <cellStyle name="40% - Accent5 2 2 3 2 2 2 2 3" xfId="54187"/>
    <cellStyle name="40% - Accent5 2 2 3 2 2 2 3" xfId="21215"/>
    <cellStyle name="40% - Accent5 2 2 3 2 2 2 4" xfId="21216"/>
    <cellStyle name="40% - Accent5 2 2 3 2 2 3" xfId="21217"/>
    <cellStyle name="40% - Accent5 2 2 3 2 2 3 2" xfId="21218"/>
    <cellStyle name="40% - Accent5 2 2 3 2 2 3 2 2" xfId="21219"/>
    <cellStyle name="40% - Accent5 2 2 3 2 2 3 2 3" xfId="54188"/>
    <cellStyle name="40% - Accent5 2 2 3 2 2 3 3" xfId="21220"/>
    <cellStyle name="40% - Accent5 2 2 3 2 2 3 4" xfId="21221"/>
    <cellStyle name="40% - Accent5 2 2 3 2 2 4" xfId="21222"/>
    <cellStyle name="40% - Accent5 2 2 3 2 2 4 2" xfId="21223"/>
    <cellStyle name="40% - Accent5 2 2 3 2 2 4 3" xfId="54189"/>
    <cellStyle name="40% - Accent5 2 2 3 2 2 5" xfId="21224"/>
    <cellStyle name="40% - Accent5 2 2 3 2 2 6" xfId="21225"/>
    <cellStyle name="40% - Accent5 2 2 3 2 3" xfId="21226"/>
    <cellStyle name="40% - Accent5 2 2 3 2 3 2" xfId="21227"/>
    <cellStyle name="40% - Accent5 2 2 3 2 3 2 2" xfId="21228"/>
    <cellStyle name="40% - Accent5 2 2 3 2 3 2 3" xfId="54190"/>
    <cellStyle name="40% - Accent5 2 2 3 2 3 3" xfId="21229"/>
    <cellStyle name="40% - Accent5 2 2 3 2 3 4" xfId="21230"/>
    <cellStyle name="40% - Accent5 2 2 3 2 4" xfId="21231"/>
    <cellStyle name="40% - Accent5 2 2 3 2 4 2" xfId="21232"/>
    <cellStyle name="40% - Accent5 2 2 3 2 4 2 2" xfId="21233"/>
    <cellStyle name="40% - Accent5 2 2 3 2 4 2 3" xfId="54191"/>
    <cellStyle name="40% - Accent5 2 2 3 2 4 3" xfId="21234"/>
    <cellStyle name="40% - Accent5 2 2 3 2 4 4" xfId="21235"/>
    <cellStyle name="40% - Accent5 2 2 3 2 5" xfId="21236"/>
    <cellStyle name="40% - Accent5 2 2 3 2 5 2" xfId="21237"/>
    <cellStyle name="40% - Accent5 2 2 3 2 5 3" xfId="54192"/>
    <cellStyle name="40% - Accent5 2 2 3 2 6" xfId="21238"/>
    <cellStyle name="40% - Accent5 2 2 3 2 7" xfId="21239"/>
    <cellStyle name="40% - Accent5 2 2 3 3" xfId="21240"/>
    <cellStyle name="40% - Accent5 2 2 3 3 2" xfId="21241"/>
    <cellStyle name="40% - Accent5 2 2 3 3 2 2" xfId="21242"/>
    <cellStyle name="40% - Accent5 2 2 3 3 2 2 2" xfId="21243"/>
    <cellStyle name="40% - Accent5 2 2 3 3 2 2 3" xfId="54193"/>
    <cellStyle name="40% - Accent5 2 2 3 3 2 3" xfId="21244"/>
    <cellStyle name="40% - Accent5 2 2 3 3 2 4" xfId="21245"/>
    <cellStyle name="40% - Accent5 2 2 3 3 3" xfId="21246"/>
    <cellStyle name="40% - Accent5 2 2 3 3 3 2" xfId="21247"/>
    <cellStyle name="40% - Accent5 2 2 3 3 3 2 2" xfId="21248"/>
    <cellStyle name="40% - Accent5 2 2 3 3 3 2 3" xfId="54194"/>
    <cellStyle name="40% - Accent5 2 2 3 3 3 3" xfId="21249"/>
    <cellStyle name="40% - Accent5 2 2 3 3 3 4" xfId="21250"/>
    <cellStyle name="40% - Accent5 2 2 3 3 4" xfId="21251"/>
    <cellStyle name="40% - Accent5 2 2 3 3 4 2" xfId="21252"/>
    <cellStyle name="40% - Accent5 2 2 3 3 4 3" xfId="54195"/>
    <cellStyle name="40% - Accent5 2 2 3 3 5" xfId="21253"/>
    <cellStyle name="40% - Accent5 2 2 3 3 6" xfId="21254"/>
    <cellStyle name="40% - Accent5 2 2 3 4" xfId="21255"/>
    <cellStyle name="40% - Accent5 2 2 3 4 2" xfId="21256"/>
    <cellStyle name="40% - Accent5 2 2 3 4 2 2" xfId="21257"/>
    <cellStyle name="40% - Accent5 2 2 3 4 2 2 2" xfId="21258"/>
    <cellStyle name="40% - Accent5 2 2 3 4 2 2 3" xfId="54196"/>
    <cellStyle name="40% - Accent5 2 2 3 4 2 3" xfId="21259"/>
    <cellStyle name="40% - Accent5 2 2 3 4 2 4" xfId="21260"/>
    <cellStyle name="40% - Accent5 2 2 3 4 3" xfId="21261"/>
    <cellStyle name="40% - Accent5 2 2 3 4 3 2" xfId="21262"/>
    <cellStyle name="40% - Accent5 2 2 3 4 3 3" xfId="54197"/>
    <cellStyle name="40% - Accent5 2 2 3 4 4" xfId="21263"/>
    <cellStyle name="40% - Accent5 2 2 3 4 5" xfId="21264"/>
    <cellStyle name="40% - Accent5 2 2 3 5" xfId="21265"/>
    <cellStyle name="40% - Accent5 2 2 3 5 2" xfId="21266"/>
    <cellStyle name="40% - Accent5 2 2 3 5 2 2" xfId="21267"/>
    <cellStyle name="40% - Accent5 2 2 3 5 2 3" xfId="54198"/>
    <cellStyle name="40% - Accent5 2 2 3 5 3" xfId="21268"/>
    <cellStyle name="40% - Accent5 2 2 3 5 4" xfId="21269"/>
    <cellStyle name="40% - Accent5 2 2 3 6" xfId="21270"/>
    <cellStyle name="40% - Accent5 2 2 3 6 2" xfId="21271"/>
    <cellStyle name="40% - Accent5 2 2 3 6 2 2" xfId="21272"/>
    <cellStyle name="40% - Accent5 2 2 3 6 2 3" xfId="54199"/>
    <cellStyle name="40% - Accent5 2 2 3 6 3" xfId="21273"/>
    <cellStyle name="40% - Accent5 2 2 3 6 4" xfId="21274"/>
    <cellStyle name="40% - Accent5 2 2 3 7" xfId="21275"/>
    <cellStyle name="40% - Accent5 2 2 3 7 2" xfId="21276"/>
    <cellStyle name="40% - Accent5 2 2 3 7 3" xfId="54200"/>
    <cellStyle name="40% - Accent5 2 2 3 8" xfId="21277"/>
    <cellStyle name="40% - Accent5 2 2 3 9" xfId="21278"/>
    <cellStyle name="40% - Accent5 2 2 4" xfId="21279"/>
    <cellStyle name="40% - Accent5 2 2 4 2" xfId="21280"/>
    <cellStyle name="40% - Accent5 2 2 4 2 2" xfId="21281"/>
    <cellStyle name="40% - Accent5 2 2 4 2 2 2" xfId="21282"/>
    <cellStyle name="40% - Accent5 2 2 4 2 2 2 2" xfId="21283"/>
    <cellStyle name="40% - Accent5 2 2 4 2 2 2 3" xfId="54201"/>
    <cellStyle name="40% - Accent5 2 2 4 2 2 3" xfId="21284"/>
    <cellStyle name="40% - Accent5 2 2 4 2 2 4" xfId="21285"/>
    <cellStyle name="40% - Accent5 2 2 4 2 3" xfId="21286"/>
    <cellStyle name="40% - Accent5 2 2 4 2 3 2" xfId="21287"/>
    <cellStyle name="40% - Accent5 2 2 4 2 3 2 2" xfId="21288"/>
    <cellStyle name="40% - Accent5 2 2 4 2 3 2 3" xfId="54202"/>
    <cellStyle name="40% - Accent5 2 2 4 2 3 3" xfId="21289"/>
    <cellStyle name="40% - Accent5 2 2 4 2 3 4" xfId="21290"/>
    <cellStyle name="40% - Accent5 2 2 4 2 4" xfId="21291"/>
    <cellStyle name="40% - Accent5 2 2 4 2 4 2" xfId="21292"/>
    <cellStyle name="40% - Accent5 2 2 4 2 4 3" xfId="54203"/>
    <cellStyle name="40% - Accent5 2 2 4 2 5" xfId="21293"/>
    <cellStyle name="40% - Accent5 2 2 4 2 6" xfId="21294"/>
    <cellStyle name="40% - Accent5 2 2 4 3" xfId="21295"/>
    <cellStyle name="40% - Accent5 2 2 4 3 2" xfId="21296"/>
    <cellStyle name="40% - Accent5 2 2 4 3 2 2" xfId="21297"/>
    <cellStyle name="40% - Accent5 2 2 4 3 2 3" xfId="54204"/>
    <cellStyle name="40% - Accent5 2 2 4 3 3" xfId="21298"/>
    <cellStyle name="40% - Accent5 2 2 4 3 4" xfId="21299"/>
    <cellStyle name="40% - Accent5 2 2 4 4" xfId="21300"/>
    <cellStyle name="40% - Accent5 2 2 4 4 2" xfId="21301"/>
    <cellStyle name="40% - Accent5 2 2 4 4 2 2" xfId="21302"/>
    <cellStyle name="40% - Accent5 2 2 4 4 2 3" xfId="54205"/>
    <cellStyle name="40% - Accent5 2 2 4 4 3" xfId="21303"/>
    <cellStyle name="40% - Accent5 2 2 4 4 4" xfId="21304"/>
    <cellStyle name="40% - Accent5 2 2 4 5" xfId="21305"/>
    <cellStyle name="40% - Accent5 2 2 4 5 2" xfId="21306"/>
    <cellStyle name="40% - Accent5 2 2 4 5 3" xfId="54206"/>
    <cellStyle name="40% - Accent5 2 2 4 6" xfId="21307"/>
    <cellStyle name="40% - Accent5 2 2 4 7" xfId="21308"/>
    <cellStyle name="40% - Accent5 2 2 5" xfId="21309"/>
    <cellStyle name="40% - Accent5 2 2 5 2" xfId="21310"/>
    <cellStyle name="40% - Accent5 2 2 5 2 2" xfId="21311"/>
    <cellStyle name="40% - Accent5 2 2 5 2 2 2" xfId="21312"/>
    <cellStyle name="40% - Accent5 2 2 5 2 2 3" xfId="54207"/>
    <cellStyle name="40% - Accent5 2 2 5 2 3" xfId="21313"/>
    <cellStyle name="40% - Accent5 2 2 5 2 4" xfId="21314"/>
    <cellStyle name="40% - Accent5 2 2 5 3" xfId="21315"/>
    <cellStyle name="40% - Accent5 2 2 5 3 2" xfId="21316"/>
    <cellStyle name="40% - Accent5 2 2 5 3 2 2" xfId="21317"/>
    <cellStyle name="40% - Accent5 2 2 5 3 2 3" xfId="54208"/>
    <cellStyle name="40% - Accent5 2 2 5 3 3" xfId="21318"/>
    <cellStyle name="40% - Accent5 2 2 5 3 4" xfId="21319"/>
    <cellStyle name="40% - Accent5 2 2 5 4" xfId="21320"/>
    <cellStyle name="40% - Accent5 2 2 5 4 2" xfId="21321"/>
    <cellStyle name="40% - Accent5 2 2 5 4 3" xfId="54209"/>
    <cellStyle name="40% - Accent5 2 2 5 5" xfId="21322"/>
    <cellStyle name="40% - Accent5 2 2 5 6" xfId="21323"/>
    <cellStyle name="40% - Accent5 2 2 6" xfId="21324"/>
    <cellStyle name="40% - Accent5 2 2 6 2" xfId="21325"/>
    <cellStyle name="40% - Accent5 2 2 6 2 2" xfId="21326"/>
    <cellStyle name="40% - Accent5 2 2 6 2 2 2" xfId="21327"/>
    <cellStyle name="40% - Accent5 2 2 6 2 2 3" xfId="54210"/>
    <cellStyle name="40% - Accent5 2 2 6 2 3" xfId="21328"/>
    <cellStyle name="40% - Accent5 2 2 6 2 4" xfId="21329"/>
    <cellStyle name="40% - Accent5 2 2 6 3" xfId="21330"/>
    <cellStyle name="40% - Accent5 2 2 6 3 2" xfId="21331"/>
    <cellStyle name="40% - Accent5 2 2 6 3 3" xfId="54211"/>
    <cellStyle name="40% - Accent5 2 2 6 4" xfId="21332"/>
    <cellStyle name="40% - Accent5 2 2 6 5" xfId="21333"/>
    <cellStyle name="40% - Accent5 2 2 7" xfId="21334"/>
    <cellStyle name="40% - Accent5 2 2 7 2" xfId="21335"/>
    <cellStyle name="40% - Accent5 2 2 7 2 2" xfId="21336"/>
    <cellStyle name="40% - Accent5 2 2 7 2 3" xfId="54212"/>
    <cellStyle name="40% - Accent5 2 2 7 3" xfId="21337"/>
    <cellStyle name="40% - Accent5 2 2 7 4" xfId="21338"/>
    <cellStyle name="40% - Accent5 2 2 8" xfId="21339"/>
    <cellStyle name="40% - Accent5 2 2 8 2" xfId="21340"/>
    <cellStyle name="40% - Accent5 2 2 8 2 2" xfId="21341"/>
    <cellStyle name="40% - Accent5 2 2 8 2 3" xfId="54213"/>
    <cellStyle name="40% - Accent5 2 2 8 3" xfId="21342"/>
    <cellStyle name="40% - Accent5 2 2 8 4" xfId="21343"/>
    <cellStyle name="40% - Accent5 2 2 9" xfId="21344"/>
    <cellStyle name="40% - Accent5 2 2 9 2" xfId="21345"/>
    <cellStyle name="40% - Accent5 2 2 9 3" xfId="54214"/>
    <cellStyle name="40% - Accent5 2 3" xfId="21346"/>
    <cellStyle name="40% - Accent5 2 3 10" xfId="21347"/>
    <cellStyle name="40% - Accent5 2 3 11" xfId="21348"/>
    <cellStyle name="40% - Accent5 2 3 12" xfId="60530"/>
    <cellStyle name="40% - Accent5 2 3 2" xfId="21349"/>
    <cellStyle name="40% - Accent5 2 3 2 10" xfId="21350"/>
    <cellStyle name="40% - Accent5 2 3 2 2" xfId="21351"/>
    <cellStyle name="40% - Accent5 2 3 2 2 2" xfId="21352"/>
    <cellStyle name="40% - Accent5 2 3 2 2 2 2" xfId="21353"/>
    <cellStyle name="40% - Accent5 2 3 2 2 2 2 2" xfId="21354"/>
    <cellStyle name="40% - Accent5 2 3 2 2 2 2 2 2" xfId="21355"/>
    <cellStyle name="40% - Accent5 2 3 2 2 2 2 2 2 2" xfId="21356"/>
    <cellStyle name="40% - Accent5 2 3 2 2 2 2 2 2 3" xfId="54215"/>
    <cellStyle name="40% - Accent5 2 3 2 2 2 2 2 3" xfId="21357"/>
    <cellStyle name="40% - Accent5 2 3 2 2 2 2 2 4" xfId="21358"/>
    <cellStyle name="40% - Accent5 2 3 2 2 2 2 3" xfId="21359"/>
    <cellStyle name="40% - Accent5 2 3 2 2 2 2 3 2" xfId="21360"/>
    <cellStyle name="40% - Accent5 2 3 2 2 2 2 3 2 2" xfId="21361"/>
    <cellStyle name="40% - Accent5 2 3 2 2 2 2 3 2 3" xfId="54216"/>
    <cellStyle name="40% - Accent5 2 3 2 2 2 2 3 3" xfId="21362"/>
    <cellStyle name="40% - Accent5 2 3 2 2 2 2 3 4" xfId="21363"/>
    <cellStyle name="40% - Accent5 2 3 2 2 2 2 4" xfId="21364"/>
    <cellStyle name="40% - Accent5 2 3 2 2 2 2 4 2" xfId="21365"/>
    <cellStyle name="40% - Accent5 2 3 2 2 2 2 4 3" xfId="54217"/>
    <cellStyle name="40% - Accent5 2 3 2 2 2 2 5" xfId="21366"/>
    <cellStyle name="40% - Accent5 2 3 2 2 2 2 6" xfId="21367"/>
    <cellStyle name="40% - Accent5 2 3 2 2 2 3" xfId="21368"/>
    <cellStyle name="40% - Accent5 2 3 2 2 2 3 2" xfId="21369"/>
    <cellStyle name="40% - Accent5 2 3 2 2 2 3 2 2" xfId="21370"/>
    <cellStyle name="40% - Accent5 2 3 2 2 2 3 2 3" xfId="54218"/>
    <cellStyle name="40% - Accent5 2 3 2 2 2 3 3" xfId="21371"/>
    <cellStyle name="40% - Accent5 2 3 2 2 2 3 4" xfId="21372"/>
    <cellStyle name="40% - Accent5 2 3 2 2 2 4" xfId="21373"/>
    <cellStyle name="40% - Accent5 2 3 2 2 2 4 2" xfId="21374"/>
    <cellStyle name="40% - Accent5 2 3 2 2 2 4 2 2" xfId="21375"/>
    <cellStyle name="40% - Accent5 2 3 2 2 2 4 2 3" xfId="54219"/>
    <cellStyle name="40% - Accent5 2 3 2 2 2 4 3" xfId="21376"/>
    <cellStyle name="40% - Accent5 2 3 2 2 2 4 4" xfId="21377"/>
    <cellStyle name="40% - Accent5 2 3 2 2 2 5" xfId="21378"/>
    <cellStyle name="40% - Accent5 2 3 2 2 2 5 2" xfId="21379"/>
    <cellStyle name="40% - Accent5 2 3 2 2 2 5 3" xfId="54220"/>
    <cellStyle name="40% - Accent5 2 3 2 2 2 6" xfId="21380"/>
    <cellStyle name="40% - Accent5 2 3 2 2 2 7" xfId="21381"/>
    <cellStyle name="40% - Accent5 2 3 2 2 3" xfId="21382"/>
    <cellStyle name="40% - Accent5 2 3 2 2 3 2" xfId="21383"/>
    <cellStyle name="40% - Accent5 2 3 2 2 3 2 2" xfId="21384"/>
    <cellStyle name="40% - Accent5 2 3 2 2 3 2 2 2" xfId="21385"/>
    <cellStyle name="40% - Accent5 2 3 2 2 3 2 2 3" xfId="54221"/>
    <cellStyle name="40% - Accent5 2 3 2 2 3 2 3" xfId="21386"/>
    <cellStyle name="40% - Accent5 2 3 2 2 3 2 4" xfId="21387"/>
    <cellStyle name="40% - Accent5 2 3 2 2 3 3" xfId="21388"/>
    <cellStyle name="40% - Accent5 2 3 2 2 3 3 2" xfId="21389"/>
    <cellStyle name="40% - Accent5 2 3 2 2 3 3 2 2" xfId="21390"/>
    <cellStyle name="40% - Accent5 2 3 2 2 3 3 2 3" xfId="54222"/>
    <cellStyle name="40% - Accent5 2 3 2 2 3 3 3" xfId="21391"/>
    <cellStyle name="40% - Accent5 2 3 2 2 3 3 4" xfId="21392"/>
    <cellStyle name="40% - Accent5 2 3 2 2 3 4" xfId="21393"/>
    <cellStyle name="40% - Accent5 2 3 2 2 3 4 2" xfId="21394"/>
    <cellStyle name="40% - Accent5 2 3 2 2 3 4 3" xfId="54223"/>
    <cellStyle name="40% - Accent5 2 3 2 2 3 5" xfId="21395"/>
    <cellStyle name="40% - Accent5 2 3 2 2 3 6" xfId="21396"/>
    <cellStyle name="40% - Accent5 2 3 2 2 4" xfId="21397"/>
    <cellStyle name="40% - Accent5 2 3 2 2 4 2" xfId="21398"/>
    <cellStyle name="40% - Accent5 2 3 2 2 4 2 2" xfId="21399"/>
    <cellStyle name="40% - Accent5 2 3 2 2 4 2 3" xfId="54224"/>
    <cellStyle name="40% - Accent5 2 3 2 2 4 3" xfId="21400"/>
    <cellStyle name="40% - Accent5 2 3 2 2 4 4" xfId="21401"/>
    <cellStyle name="40% - Accent5 2 3 2 2 5" xfId="21402"/>
    <cellStyle name="40% - Accent5 2 3 2 2 5 2" xfId="21403"/>
    <cellStyle name="40% - Accent5 2 3 2 2 5 2 2" xfId="21404"/>
    <cellStyle name="40% - Accent5 2 3 2 2 5 2 3" xfId="54225"/>
    <cellStyle name="40% - Accent5 2 3 2 2 5 3" xfId="21405"/>
    <cellStyle name="40% - Accent5 2 3 2 2 5 4" xfId="21406"/>
    <cellStyle name="40% - Accent5 2 3 2 2 6" xfId="21407"/>
    <cellStyle name="40% - Accent5 2 3 2 2 6 2" xfId="21408"/>
    <cellStyle name="40% - Accent5 2 3 2 2 6 3" xfId="54226"/>
    <cellStyle name="40% - Accent5 2 3 2 2 7" xfId="21409"/>
    <cellStyle name="40% - Accent5 2 3 2 2 8" xfId="21410"/>
    <cellStyle name="40% - Accent5 2 3 2 3" xfId="21411"/>
    <cellStyle name="40% - Accent5 2 3 2 3 2" xfId="21412"/>
    <cellStyle name="40% - Accent5 2 3 2 3 2 2" xfId="21413"/>
    <cellStyle name="40% - Accent5 2 3 2 3 2 2 2" xfId="21414"/>
    <cellStyle name="40% - Accent5 2 3 2 3 2 2 2 2" xfId="21415"/>
    <cellStyle name="40% - Accent5 2 3 2 3 2 2 2 3" xfId="54227"/>
    <cellStyle name="40% - Accent5 2 3 2 3 2 2 3" xfId="21416"/>
    <cellStyle name="40% - Accent5 2 3 2 3 2 2 4" xfId="21417"/>
    <cellStyle name="40% - Accent5 2 3 2 3 2 3" xfId="21418"/>
    <cellStyle name="40% - Accent5 2 3 2 3 2 3 2" xfId="21419"/>
    <cellStyle name="40% - Accent5 2 3 2 3 2 3 2 2" xfId="21420"/>
    <cellStyle name="40% - Accent5 2 3 2 3 2 3 2 3" xfId="54228"/>
    <cellStyle name="40% - Accent5 2 3 2 3 2 3 3" xfId="21421"/>
    <cellStyle name="40% - Accent5 2 3 2 3 2 3 4" xfId="21422"/>
    <cellStyle name="40% - Accent5 2 3 2 3 2 4" xfId="21423"/>
    <cellStyle name="40% - Accent5 2 3 2 3 2 4 2" xfId="21424"/>
    <cellStyle name="40% - Accent5 2 3 2 3 2 4 3" xfId="54229"/>
    <cellStyle name="40% - Accent5 2 3 2 3 2 5" xfId="21425"/>
    <cellStyle name="40% - Accent5 2 3 2 3 2 6" xfId="21426"/>
    <cellStyle name="40% - Accent5 2 3 2 3 3" xfId="21427"/>
    <cellStyle name="40% - Accent5 2 3 2 3 3 2" xfId="21428"/>
    <cellStyle name="40% - Accent5 2 3 2 3 3 2 2" xfId="21429"/>
    <cellStyle name="40% - Accent5 2 3 2 3 3 2 3" xfId="54230"/>
    <cellStyle name="40% - Accent5 2 3 2 3 3 3" xfId="21430"/>
    <cellStyle name="40% - Accent5 2 3 2 3 3 4" xfId="21431"/>
    <cellStyle name="40% - Accent5 2 3 2 3 4" xfId="21432"/>
    <cellStyle name="40% - Accent5 2 3 2 3 4 2" xfId="21433"/>
    <cellStyle name="40% - Accent5 2 3 2 3 4 2 2" xfId="21434"/>
    <cellStyle name="40% - Accent5 2 3 2 3 4 2 3" xfId="54231"/>
    <cellStyle name="40% - Accent5 2 3 2 3 4 3" xfId="21435"/>
    <cellStyle name="40% - Accent5 2 3 2 3 4 4" xfId="21436"/>
    <cellStyle name="40% - Accent5 2 3 2 3 5" xfId="21437"/>
    <cellStyle name="40% - Accent5 2 3 2 3 5 2" xfId="21438"/>
    <cellStyle name="40% - Accent5 2 3 2 3 5 3" xfId="54232"/>
    <cellStyle name="40% - Accent5 2 3 2 3 6" xfId="21439"/>
    <cellStyle name="40% - Accent5 2 3 2 3 7" xfId="21440"/>
    <cellStyle name="40% - Accent5 2 3 2 4" xfId="21441"/>
    <cellStyle name="40% - Accent5 2 3 2 4 2" xfId="21442"/>
    <cellStyle name="40% - Accent5 2 3 2 4 2 2" xfId="21443"/>
    <cellStyle name="40% - Accent5 2 3 2 4 2 2 2" xfId="21444"/>
    <cellStyle name="40% - Accent5 2 3 2 4 2 2 3" xfId="54233"/>
    <cellStyle name="40% - Accent5 2 3 2 4 2 3" xfId="21445"/>
    <cellStyle name="40% - Accent5 2 3 2 4 2 4" xfId="21446"/>
    <cellStyle name="40% - Accent5 2 3 2 4 3" xfId="21447"/>
    <cellStyle name="40% - Accent5 2 3 2 4 3 2" xfId="21448"/>
    <cellStyle name="40% - Accent5 2 3 2 4 3 2 2" xfId="21449"/>
    <cellStyle name="40% - Accent5 2 3 2 4 3 2 3" xfId="54234"/>
    <cellStyle name="40% - Accent5 2 3 2 4 3 3" xfId="21450"/>
    <cellStyle name="40% - Accent5 2 3 2 4 3 4" xfId="21451"/>
    <cellStyle name="40% - Accent5 2 3 2 4 4" xfId="21452"/>
    <cellStyle name="40% - Accent5 2 3 2 4 4 2" xfId="21453"/>
    <cellStyle name="40% - Accent5 2 3 2 4 4 3" xfId="54235"/>
    <cellStyle name="40% - Accent5 2 3 2 4 5" xfId="21454"/>
    <cellStyle name="40% - Accent5 2 3 2 4 6" xfId="21455"/>
    <cellStyle name="40% - Accent5 2 3 2 5" xfId="21456"/>
    <cellStyle name="40% - Accent5 2 3 2 5 2" xfId="21457"/>
    <cellStyle name="40% - Accent5 2 3 2 5 2 2" xfId="21458"/>
    <cellStyle name="40% - Accent5 2 3 2 5 2 2 2" xfId="21459"/>
    <cellStyle name="40% - Accent5 2 3 2 5 2 2 3" xfId="54236"/>
    <cellStyle name="40% - Accent5 2 3 2 5 2 3" xfId="21460"/>
    <cellStyle name="40% - Accent5 2 3 2 5 2 4" xfId="21461"/>
    <cellStyle name="40% - Accent5 2 3 2 5 3" xfId="21462"/>
    <cellStyle name="40% - Accent5 2 3 2 5 3 2" xfId="21463"/>
    <cellStyle name="40% - Accent5 2 3 2 5 3 3" xfId="54237"/>
    <cellStyle name="40% - Accent5 2 3 2 5 4" xfId="21464"/>
    <cellStyle name="40% - Accent5 2 3 2 5 5" xfId="21465"/>
    <cellStyle name="40% - Accent5 2 3 2 6" xfId="21466"/>
    <cellStyle name="40% - Accent5 2 3 2 6 2" xfId="21467"/>
    <cellStyle name="40% - Accent5 2 3 2 6 2 2" xfId="21468"/>
    <cellStyle name="40% - Accent5 2 3 2 6 2 3" xfId="54238"/>
    <cellStyle name="40% - Accent5 2 3 2 6 3" xfId="21469"/>
    <cellStyle name="40% - Accent5 2 3 2 6 4" xfId="21470"/>
    <cellStyle name="40% - Accent5 2 3 2 7" xfId="21471"/>
    <cellStyle name="40% - Accent5 2 3 2 7 2" xfId="21472"/>
    <cellStyle name="40% - Accent5 2 3 2 7 2 2" xfId="21473"/>
    <cellStyle name="40% - Accent5 2 3 2 7 2 3" xfId="54239"/>
    <cellStyle name="40% - Accent5 2 3 2 7 3" xfId="21474"/>
    <cellStyle name="40% - Accent5 2 3 2 7 4" xfId="21475"/>
    <cellStyle name="40% - Accent5 2 3 2 8" xfId="21476"/>
    <cellStyle name="40% - Accent5 2 3 2 8 2" xfId="21477"/>
    <cellStyle name="40% - Accent5 2 3 2 8 3" xfId="54240"/>
    <cellStyle name="40% - Accent5 2 3 2 9" xfId="21478"/>
    <cellStyle name="40% - Accent5 2 3 3" xfId="21479"/>
    <cellStyle name="40% - Accent5 2 3 3 2" xfId="21480"/>
    <cellStyle name="40% - Accent5 2 3 3 2 2" xfId="21481"/>
    <cellStyle name="40% - Accent5 2 3 3 2 2 2" xfId="21482"/>
    <cellStyle name="40% - Accent5 2 3 3 2 2 2 2" xfId="21483"/>
    <cellStyle name="40% - Accent5 2 3 3 2 2 2 2 2" xfId="21484"/>
    <cellStyle name="40% - Accent5 2 3 3 2 2 2 2 3" xfId="54241"/>
    <cellStyle name="40% - Accent5 2 3 3 2 2 2 3" xfId="21485"/>
    <cellStyle name="40% - Accent5 2 3 3 2 2 2 4" xfId="21486"/>
    <cellStyle name="40% - Accent5 2 3 3 2 2 3" xfId="21487"/>
    <cellStyle name="40% - Accent5 2 3 3 2 2 3 2" xfId="21488"/>
    <cellStyle name="40% - Accent5 2 3 3 2 2 3 2 2" xfId="21489"/>
    <cellStyle name="40% - Accent5 2 3 3 2 2 3 2 3" xfId="54242"/>
    <cellStyle name="40% - Accent5 2 3 3 2 2 3 3" xfId="21490"/>
    <cellStyle name="40% - Accent5 2 3 3 2 2 3 4" xfId="21491"/>
    <cellStyle name="40% - Accent5 2 3 3 2 2 4" xfId="21492"/>
    <cellStyle name="40% - Accent5 2 3 3 2 2 4 2" xfId="21493"/>
    <cellStyle name="40% - Accent5 2 3 3 2 2 4 3" xfId="54243"/>
    <cellStyle name="40% - Accent5 2 3 3 2 2 5" xfId="21494"/>
    <cellStyle name="40% - Accent5 2 3 3 2 2 6" xfId="21495"/>
    <cellStyle name="40% - Accent5 2 3 3 2 3" xfId="21496"/>
    <cellStyle name="40% - Accent5 2 3 3 2 3 2" xfId="21497"/>
    <cellStyle name="40% - Accent5 2 3 3 2 3 2 2" xfId="21498"/>
    <cellStyle name="40% - Accent5 2 3 3 2 3 2 3" xfId="54244"/>
    <cellStyle name="40% - Accent5 2 3 3 2 3 3" xfId="21499"/>
    <cellStyle name="40% - Accent5 2 3 3 2 3 4" xfId="21500"/>
    <cellStyle name="40% - Accent5 2 3 3 2 4" xfId="21501"/>
    <cellStyle name="40% - Accent5 2 3 3 2 4 2" xfId="21502"/>
    <cellStyle name="40% - Accent5 2 3 3 2 4 2 2" xfId="21503"/>
    <cellStyle name="40% - Accent5 2 3 3 2 4 2 3" xfId="54245"/>
    <cellStyle name="40% - Accent5 2 3 3 2 4 3" xfId="21504"/>
    <cellStyle name="40% - Accent5 2 3 3 2 4 4" xfId="21505"/>
    <cellStyle name="40% - Accent5 2 3 3 2 5" xfId="21506"/>
    <cellStyle name="40% - Accent5 2 3 3 2 5 2" xfId="21507"/>
    <cellStyle name="40% - Accent5 2 3 3 2 5 3" xfId="54246"/>
    <cellStyle name="40% - Accent5 2 3 3 2 6" xfId="21508"/>
    <cellStyle name="40% - Accent5 2 3 3 2 7" xfId="21509"/>
    <cellStyle name="40% - Accent5 2 3 3 3" xfId="21510"/>
    <cellStyle name="40% - Accent5 2 3 3 3 2" xfId="21511"/>
    <cellStyle name="40% - Accent5 2 3 3 3 2 2" xfId="21512"/>
    <cellStyle name="40% - Accent5 2 3 3 3 2 2 2" xfId="21513"/>
    <cellStyle name="40% - Accent5 2 3 3 3 2 2 3" xfId="54247"/>
    <cellStyle name="40% - Accent5 2 3 3 3 2 3" xfId="21514"/>
    <cellStyle name="40% - Accent5 2 3 3 3 2 4" xfId="21515"/>
    <cellStyle name="40% - Accent5 2 3 3 3 3" xfId="21516"/>
    <cellStyle name="40% - Accent5 2 3 3 3 3 2" xfId="21517"/>
    <cellStyle name="40% - Accent5 2 3 3 3 3 2 2" xfId="21518"/>
    <cellStyle name="40% - Accent5 2 3 3 3 3 2 3" xfId="54248"/>
    <cellStyle name="40% - Accent5 2 3 3 3 3 3" xfId="21519"/>
    <cellStyle name="40% - Accent5 2 3 3 3 3 4" xfId="21520"/>
    <cellStyle name="40% - Accent5 2 3 3 3 4" xfId="21521"/>
    <cellStyle name="40% - Accent5 2 3 3 3 4 2" xfId="21522"/>
    <cellStyle name="40% - Accent5 2 3 3 3 4 3" xfId="54249"/>
    <cellStyle name="40% - Accent5 2 3 3 3 5" xfId="21523"/>
    <cellStyle name="40% - Accent5 2 3 3 3 6" xfId="21524"/>
    <cellStyle name="40% - Accent5 2 3 3 4" xfId="21525"/>
    <cellStyle name="40% - Accent5 2 3 3 4 2" xfId="21526"/>
    <cellStyle name="40% - Accent5 2 3 3 4 2 2" xfId="21527"/>
    <cellStyle name="40% - Accent5 2 3 3 4 2 3" xfId="54250"/>
    <cellStyle name="40% - Accent5 2 3 3 4 3" xfId="21528"/>
    <cellStyle name="40% - Accent5 2 3 3 4 4" xfId="21529"/>
    <cellStyle name="40% - Accent5 2 3 3 5" xfId="21530"/>
    <cellStyle name="40% - Accent5 2 3 3 5 2" xfId="21531"/>
    <cellStyle name="40% - Accent5 2 3 3 5 2 2" xfId="21532"/>
    <cellStyle name="40% - Accent5 2 3 3 5 2 3" xfId="54251"/>
    <cellStyle name="40% - Accent5 2 3 3 5 3" xfId="21533"/>
    <cellStyle name="40% - Accent5 2 3 3 5 4" xfId="21534"/>
    <cellStyle name="40% - Accent5 2 3 3 6" xfId="21535"/>
    <cellStyle name="40% - Accent5 2 3 3 6 2" xfId="21536"/>
    <cellStyle name="40% - Accent5 2 3 3 6 3" xfId="54252"/>
    <cellStyle name="40% - Accent5 2 3 3 7" xfId="21537"/>
    <cellStyle name="40% - Accent5 2 3 3 8" xfId="21538"/>
    <cellStyle name="40% - Accent5 2 3 4" xfId="21539"/>
    <cellStyle name="40% - Accent5 2 3 4 2" xfId="21540"/>
    <cellStyle name="40% - Accent5 2 3 4 2 2" xfId="21541"/>
    <cellStyle name="40% - Accent5 2 3 4 2 2 2" xfId="21542"/>
    <cellStyle name="40% - Accent5 2 3 4 2 2 2 2" xfId="21543"/>
    <cellStyle name="40% - Accent5 2 3 4 2 2 2 3" xfId="54253"/>
    <cellStyle name="40% - Accent5 2 3 4 2 2 3" xfId="21544"/>
    <cellStyle name="40% - Accent5 2 3 4 2 2 4" xfId="21545"/>
    <cellStyle name="40% - Accent5 2 3 4 2 3" xfId="21546"/>
    <cellStyle name="40% - Accent5 2 3 4 2 3 2" xfId="21547"/>
    <cellStyle name="40% - Accent5 2 3 4 2 3 2 2" xfId="21548"/>
    <cellStyle name="40% - Accent5 2 3 4 2 3 2 3" xfId="54254"/>
    <cellStyle name="40% - Accent5 2 3 4 2 3 3" xfId="21549"/>
    <cellStyle name="40% - Accent5 2 3 4 2 3 4" xfId="21550"/>
    <cellStyle name="40% - Accent5 2 3 4 2 4" xfId="21551"/>
    <cellStyle name="40% - Accent5 2 3 4 2 4 2" xfId="21552"/>
    <cellStyle name="40% - Accent5 2 3 4 2 4 3" xfId="54255"/>
    <cellStyle name="40% - Accent5 2 3 4 2 5" xfId="21553"/>
    <cellStyle name="40% - Accent5 2 3 4 2 6" xfId="21554"/>
    <cellStyle name="40% - Accent5 2 3 4 3" xfId="21555"/>
    <cellStyle name="40% - Accent5 2 3 4 3 2" xfId="21556"/>
    <cellStyle name="40% - Accent5 2 3 4 3 2 2" xfId="21557"/>
    <cellStyle name="40% - Accent5 2 3 4 3 2 3" xfId="54256"/>
    <cellStyle name="40% - Accent5 2 3 4 3 3" xfId="21558"/>
    <cellStyle name="40% - Accent5 2 3 4 3 4" xfId="21559"/>
    <cellStyle name="40% - Accent5 2 3 4 4" xfId="21560"/>
    <cellStyle name="40% - Accent5 2 3 4 4 2" xfId="21561"/>
    <cellStyle name="40% - Accent5 2 3 4 4 2 2" xfId="21562"/>
    <cellStyle name="40% - Accent5 2 3 4 4 2 3" xfId="54257"/>
    <cellStyle name="40% - Accent5 2 3 4 4 3" xfId="21563"/>
    <cellStyle name="40% - Accent5 2 3 4 4 4" xfId="21564"/>
    <cellStyle name="40% - Accent5 2 3 4 5" xfId="21565"/>
    <cellStyle name="40% - Accent5 2 3 4 5 2" xfId="21566"/>
    <cellStyle name="40% - Accent5 2 3 4 5 3" xfId="54258"/>
    <cellStyle name="40% - Accent5 2 3 4 6" xfId="21567"/>
    <cellStyle name="40% - Accent5 2 3 4 7" xfId="21568"/>
    <cellStyle name="40% - Accent5 2 3 5" xfId="21569"/>
    <cellStyle name="40% - Accent5 2 3 5 2" xfId="21570"/>
    <cellStyle name="40% - Accent5 2 3 5 2 2" xfId="21571"/>
    <cellStyle name="40% - Accent5 2 3 5 2 2 2" xfId="21572"/>
    <cellStyle name="40% - Accent5 2 3 5 2 2 3" xfId="54259"/>
    <cellStyle name="40% - Accent5 2 3 5 2 3" xfId="21573"/>
    <cellStyle name="40% - Accent5 2 3 5 2 4" xfId="21574"/>
    <cellStyle name="40% - Accent5 2 3 5 3" xfId="21575"/>
    <cellStyle name="40% - Accent5 2 3 5 3 2" xfId="21576"/>
    <cellStyle name="40% - Accent5 2 3 5 3 2 2" xfId="21577"/>
    <cellStyle name="40% - Accent5 2 3 5 3 2 3" xfId="54260"/>
    <cellStyle name="40% - Accent5 2 3 5 3 3" xfId="21578"/>
    <cellStyle name="40% - Accent5 2 3 5 3 4" xfId="21579"/>
    <cellStyle name="40% - Accent5 2 3 5 4" xfId="21580"/>
    <cellStyle name="40% - Accent5 2 3 5 4 2" xfId="21581"/>
    <cellStyle name="40% - Accent5 2 3 5 4 3" xfId="54261"/>
    <cellStyle name="40% - Accent5 2 3 5 5" xfId="21582"/>
    <cellStyle name="40% - Accent5 2 3 5 6" xfId="21583"/>
    <cellStyle name="40% - Accent5 2 3 6" xfId="21584"/>
    <cellStyle name="40% - Accent5 2 3 6 2" xfId="21585"/>
    <cellStyle name="40% - Accent5 2 3 6 2 2" xfId="21586"/>
    <cellStyle name="40% - Accent5 2 3 6 2 2 2" xfId="21587"/>
    <cellStyle name="40% - Accent5 2 3 6 2 2 3" xfId="54262"/>
    <cellStyle name="40% - Accent5 2 3 6 2 3" xfId="21588"/>
    <cellStyle name="40% - Accent5 2 3 6 2 4" xfId="21589"/>
    <cellStyle name="40% - Accent5 2 3 6 3" xfId="21590"/>
    <cellStyle name="40% - Accent5 2 3 6 3 2" xfId="21591"/>
    <cellStyle name="40% - Accent5 2 3 6 3 3" xfId="54263"/>
    <cellStyle name="40% - Accent5 2 3 6 4" xfId="21592"/>
    <cellStyle name="40% - Accent5 2 3 6 5" xfId="21593"/>
    <cellStyle name="40% - Accent5 2 3 7" xfId="21594"/>
    <cellStyle name="40% - Accent5 2 3 7 2" xfId="21595"/>
    <cellStyle name="40% - Accent5 2 3 7 2 2" xfId="21596"/>
    <cellStyle name="40% - Accent5 2 3 7 2 3" xfId="54264"/>
    <cellStyle name="40% - Accent5 2 3 7 3" xfId="21597"/>
    <cellStyle name="40% - Accent5 2 3 7 4" xfId="21598"/>
    <cellStyle name="40% - Accent5 2 3 8" xfId="21599"/>
    <cellStyle name="40% - Accent5 2 3 8 2" xfId="21600"/>
    <cellStyle name="40% - Accent5 2 3 8 2 2" xfId="21601"/>
    <cellStyle name="40% - Accent5 2 3 8 2 3" xfId="54265"/>
    <cellStyle name="40% - Accent5 2 3 8 3" xfId="21602"/>
    <cellStyle name="40% - Accent5 2 3 8 4" xfId="21603"/>
    <cellStyle name="40% - Accent5 2 3 9" xfId="21604"/>
    <cellStyle name="40% - Accent5 2 3 9 2" xfId="21605"/>
    <cellStyle name="40% - Accent5 2 3 9 3" xfId="54266"/>
    <cellStyle name="40% - Accent5 2 4" xfId="21606"/>
    <cellStyle name="40% - Accent5 2 4 10" xfId="21607"/>
    <cellStyle name="40% - Accent5 2 4 2" xfId="21608"/>
    <cellStyle name="40% - Accent5 2 4 2 2" xfId="21609"/>
    <cellStyle name="40% - Accent5 2 4 2 2 2" xfId="21610"/>
    <cellStyle name="40% - Accent5 2 4 2 2 2 2" xfId="21611"/>
    <cellStyle name="40% - Accent5 2 4 2 2 2 2 2" xfId="21612"/>
    <cellStyle name="40% - Accent5 2 4 2 2 2 2 2 2" xfId="21613"/>
    <cellStyle name="40% - Accent5 2 4 2 2 2 2 2 3" xfId="54267"/>
    <cellStyle name="40% - Accent5 2 4 2 2 2 2 3" xfId="21614"/>
    <cellStyle name="40% - Accent5 2 4 2 2 2 2 4" xfId="21615"/>
    <cellStyle name="40% - Accent5 2 4 2 2 2 3" xfId="21616"/>
    <cellStyle name="40% - Accent5 2 4 2 2 2 3 2" xfId="21617"/>
    <cellStyle name="40% - Accent5 2 4 2 2 2 3 2 2" xfId="21618"/>
    <cellStyle name="40% - Accent5 2 4 2 2 2 3 2 3" xfId="54268"/>
    <cellStyle name="40% - Accent5 2 4 2 2 2 3 3" xfId="21619"/>
    <cellStyle name="40% - Accent5 2 4 2 2 2 3 4" xfId="21620"/>
    <cellStyle name="40% - Accent5 2 4 2 2 2 4" xfId="21621"/>
    <cellStyle name="40% - Accent5 2 4 2 2 2 4 2" xfId="21622"/>
    <cellStyle name="40% - Accent5 2 4 2 2 2 4 3" xfId="54269"/>
    <cellStyle name="40% - Accent5 2 4 2 2 2 5" xfId="21623"/>
    <cellStyle name="40% - Accent5 2 4 2 2 2 6" xfId="21624"/>
    <cellStyle name="40% - Accent5 2 4 2 2 3" xfId="21625"/>
    <cellStyle name="40% - Accent5 2 4 2 2 3 2" xfId="21626"/>
    <cellStyle name="40% - Accent5 2 4 2 2 3 2 2" xfId="21627"/>
    <cellStyle name="40% - Accent5 2 4 2 2 3 2 3" xfId="54270"/>
    <cellStyle name="40% - Accent5 2 4 2 2 3 3" xfId="21628"/>
    <cellStyle name="40% - Accent5 2 4 2 2 3 4" xfId="21629"/>
    <cellStyle name="40% - Accent5 2 4 2 2 4" xfId="21630"/>
    <cellStyle name="40% - Accent5 2 4 2 2 4 2" xfId="21631"/>
    <cellStyle name="40% - Accent5 2 4 2 2 4 2 2" xfId="21632"/>
    <cellStyle name="40% - Accent5 2 4 2 2 4 2 3" xfId="54271"/>
    <cellStyle name="40% - Accent5 2 4 2 2 4 3" xfId="21633"/>
    <cellStyle name="40% - Accent5 2 4 2 2 4 4" xfId="21634"/>
    <cellStyle name="40% - Accent5 2 4 2 2 5" xfId="21635"/>
    <cellStyle name="40% - Accent5 2 4 2 2 5 2" xfId="21636"/>
    <cellStyle name="40% - Accent5 2 4 2 2 5 3" xfId="54272"/>
    <cellStyle name="40% - Accent5 2 4 2 2 6" xfId="21637"/>
    <cellStyle name="40% - Accent5 2 4 2 2 7" xfId="21638"/>
    <cellStyle name="40% - Accent5 2 4 2 3" xfId="21639"/>
    <cellStyle name="40% - Accent5 2 4 2 3 2" xfId="21640"/>
    <cellStyle name="40% - Accent5 2 4 2 3 2 2" xfId="21641"/>
    <cellStyle name="40% - Accent5 2 4 2 3 2 2 2" xfId="21642"/>
    <cellStyle name="40% - Accent5 2 4 2 3 2 2 3" xfId="54273"/>
    <cellStyle name="40% - Accent5 2 4 2 3 2 3" xfId="21643"/>
    <cellStyle name="40% - Accent5 2 4 2 3 2 4" xfId="21644"/>
    <cellStyle name="40% - Accent5 2 4 2 3 3" xfId="21645"/>
    <cellStyle name="40% - Accent5 2 4 2 3 3 2" xfId="21646"/>
    <cellStyle name="40% - Accent5 2 4 2 3 3 2 2" xfId="21647"/>
    <cellStyle name="40% - Accent5 2 4 2 3 3 2 3" xfId="54274"/>
    <cellStyle name="40% - Accent5 2 4 2 3 3 3" xfId="21648"/>
    <cellStyle name="40% - Accent5 2 4 2 3 3 4" xfId="21649"/>
    <cellStyle name="40% - Accent5 2 4 2 3 4" xfId="21650"/>
    <cellStyle name="40% - Accent5 2 4 2 3 4 2" xfId="21651"/>
    <cellStyle name="40% - Accent5 2 4 2 3 4 3" xfId="54275"/>
    <cellStyle name="40% - Accent5 2 4 2 3 5" xfId="21652"/>
    <cellStyle name="40% - Accent5 2 4 2 3 6" xfId="21653"/>
    <cellStyle name="40% - Accent5 2 4 2 4" xfId="21654"/>
    <cellStyle name="40% - Accent5 2 4 2 4 2" xfId="21655"/>
    <cellStyle name="40% - Accent5 2 4 2 4 2 2" xfId="21656"/>
    <cellStyle name="40% - Accent5 2 4 2 4 2 3" xfId="54276"/>
    <cellStyle name="40% - Accent5 2 4 2 4 3" xfId="21657"/>
    <cellStyle name="40% - Accent5 2 4 2 4 4" xfId="21658"/>
    <cellStyle name="40% - Accent5 2 4 2 5" xfId="21659"/>
    <cellStyle name="40% - Accent5 2 4 2 5 2" xfId="21660"/>
    <cellStyle name="40% - Accent5 2 4 2 5 2 2" xfId="21661"/>
    <cellStyle name="40% - Accent5 2 4 2 5 2 3" xfId="54277"/>
    <cellStyle name="40% - Accent5 2 4 2 5 3" xfId="21662"/>
    <cellStyle name="40% - Accent5 2 4 2 5 4" xfId="21663"/>
    <cellStyle name="40% - Accent5 2 4 2 6" xfId="21664"/>
    <cellStyle name="40% - Accent5 2 4 2 6 2" xfId="21665"/>
    <cellStyle name="40% - Accent5 2 4 2 6 3" xfId="54278"/>
    <cellStyle name="40% - Accent5 2 4 2 7" xfId="21666"/>
    <cellStyle name="40% - Accent5 2 4 2 8" xfId="21667"/>
    <cellStyle name="40% - Accent5 2 4 3" xfId="21668"/>
    <cellStyle name="40% - Accent5 2 4 3 2" xfId="21669"/>
    <cellStyle name="40% - Accent5 2 4 3 2 2" xfId="21670"/>
    <cellStyle name="40% - Accent5 2 4 3 2 2 2" xfId="21671"/>
    <cellStyle name="40% - Accent5 2 4 3 2 2 2 2" xfId="21672"/>
    <cellStyle name="40% - Accent5 2 4 3 2 2 2 3" xfId="54279"/>
    <cellStyle name="40% - Accent5 2 4 3 2 2 3" xfId="21673"/>
    <cellStyle name="40% - Accent5 2 4 3 2 2 4" xfId="21674"/>
    <cellStyle name="40% - Accent5 2 4 3 2 3" xfId="21675"/>
    <cellStyle name="40% - Accent5 2 4 3 2 3 2" xfId="21676"/>
    <cellStyle name="40% - Accent5 2 4 3 2 3 2 2" xfId="21677"/>
    <cellStyle name="40% - Accent5 2 4 3 2 3 2 3" xfId="54280"/>
    <cellStyle name="40% - Accent5 2 4 3 2 3 3" xfId="21678"/>
    <cellStyle name="40% - Accent5 2 4 3 2 3 4" xfId="21679"/>
    <cellStyle name="40% - Accent5 2 4 3 2 4" xfId="21680"/>
    <cellStyle name="40% - Accent5 2 4 3 2 4 2" xfId="21681"/>
    <cellStyle name="40% - Accent5 2 4 3 2 4 3" xfId="54281"/>
    <cellStyle name="40% - Accent5 2 4 3 2 5" xfId="21682"/>
    <cellStyle name="40% - Accent5 2 4 3 2 6" xfId="21683"/>
    <cellStyle name="40% - Accent5 2 4 3 3" xfId="21684"/>
    <cellStyle name="40% - Accent5 2 4 3 3 2" xfId="21685"/>
    <cellStyle name="40% - Accent5 2 4 3 3 2 2" xfId="21686"/>
    <cellStyle name="40% - Accent5 2 4 3 3 2 3" xfId="54282"/>
    <cellStyle name="40% - Accent5 2 4 3 3 3" xfId="21687"/>
    <cellStyle name="40% - Accent5 2 4 3 3 4" xfId="21688"/>
    <cellStyle name="40% - Accent5 2 4 3 4" xfId="21689"/>
    <cellStyle name="40% - Accent5 2 4 3 4 2" xfId="21690"/>
    <cellStyle name="40% - Accent5 2 4 3 4 2 2" xfId="21691"/>
    <cellStyle name="40% - Accent5 2 4 3 4 2 3" xfId="54283"/>
    <cellStyle name="40% - Accent5 2 4 3 4 3" xfId="21692"/>
    <cellStyle name="40% - Accent5 2 4 3 4 4" xfId="21693"/>
    <cellStyle name="40% - Accent5 2 4 3 5" xfId="21694"/>
    <cellStyle name="40% - Accent5 2 4 3 5 2" xfId="21695"/>
    <cellStyle name="40% - Accent5 2 4 3 5 3" xfId="54284"/>
    <cellStyle name="40% - Accent5 2 4 3 6" xfId="21696"/>
    <cellStyle name="40% - Accent5 2 4 3 7" xfId="21697"/>
    <cellStyle name="40% - Accent5 2 4 4" xfId="21698"/>
    <cellStyle name="40% - Accent5 2 4 4 2" xfId="21699"/>
    <cellStyle name="40% - Accent5 2 4 4 2 2" xfId="21700"/>
    <cellStyle name="40% - Accent5 2 4 4 2 2 2" xfId="21701"/>
    <cellStyle name="40% - Accent5 2 4 4 2 2 3" xfId="54285"/>
    <cellStyle name="40% - Accent5 2 4 4 2 3" xfId="21702"/>
    <cellStyle name="40% - Accent5 2 4 4 2 4" xfId="21703"/>
    <cellStyle name="40% - Accent5 2 4 4 3" xfId="21704"/>
    <cellStyle name="40% - Accent5 2 4 4 3 2" xfId="21705"/>
    <cellStyle name="40% - Accent5 2 4 4 3 2 2" xfId="21706"/>
    <cellStyle name="40% - Accent5 2 4 4 3 2 3" xfId="54286"/>
    <cellStyle name="40% - Accent5 2 4 4 3 3" xfId="21707"/>
    <cellStyle name="40% - Accent5 2 4 4 3 4" xfId="21708"/>
    <cellStyle name="40% - Accent5 2 4 4 4" xfId="21709"/>
    <cellStyle name="40% - Accent5 2 4 4 4 2" xfId="21710"/>
    <cellStyle name="40% - Accent5 2 4 4 4 3" xfId="54287"/>
    <cellStyle name="40% - Accent5 2 4 4 5" xfId="21711"/>
    <cellStyle name="40% - Accent5 2 4 4 6" xfId="21712"/>
    <cellStyle name="40% - Accent5 2 4 5" xfId="21713"/>
    <cellStyle name="40% - Accent5 2 4 5 2" xfId="21714"/>
    <cellStyle name="40% - Accent5 2 4 5 2 2" xfId="21715"/>
    <cellStyle name="40% - Accent5 2 4 5 2 2 2" xfId="21716"/>
    <cellStyle name="40% - Accent5 2 4 5 2 2 3" xfId="54288"/>
    <cellStyle name="40% - Accent5 2 4 5 2 3" xfId="21717"/>
    <cellStyle name="40% - Accent5 2 4 5 2 4" xfId="21718"/>
    <cellStyle name="40% - Accent5 2 4 5 3" xfId="21719"/>
    <cellStyle name="40% - Accent5 2 4 5 3 2" xfId="21720"/>
    <cellStyle name="40% - Accent5 2 4 5 3 3" xfId="54289"/>
    <cellStyle name="40% - Accent5 2 4 5 4" xfId="21721"/>
    <cellStyle name="40% - Accent5 2 4 5 5" xfId="21722"/>
    <cellStyle name="40% - Accent5 2 4 6" xfId="21723"/>
    <cellStyle name="40% - Accent5 2 4 6 2" xfId="21724"/>
    <cellStyle name="40% - Accent5 2 4 6 2 2" xfId="21725"/>
    <cellStyle name="40% - Accent5 2 4 6 2 3" xfId="54290"/>
    <cellStyle name="40% - Accent5 2 4 6 3" xfId="21726"/>
    <cellStyle name="40% - Accent5 2 4 6 4" xfId="21727"/>
    <cellStyle name="40% - Accent5 2 4 7" xfId="21728"/>
    <cellStyle name="40% - Accent5 2 4 7 2" xfId="21729"/>
    <cellStyle name="40% - Accent5 2 4 7 2 2" xfId="21730"/>
    <cellStyle name="40% - Accent5 2 4 7 2 3" xfId="54291"/>
    <cellStyle name="40% - Accent5 2 4 7 3" xfId="21731"/>
    <cellStyle name="40% - Accent5 2 4 7 4" xfId="21732"/>
    <cellStyle name="40% - Accent5 2 4 8" xfId="21733"/>
    <cellStyle name="40% - Accent5 2 4 8 2" xfId="21734"/>
    <cellStyle name="40% - Accent5 2 4 8 3" xfId="54292"/>
    <cellStyle name="40% - Accent5 2 4 9" xfId="21735"/>
    <cellStyle name="40% - Accent5 2 5" xfId="21736"/>
    <cellStyle name="40% - Accent5 2 5 10" xfId="21737"/>
    <cellStyle name="40% - Accent5 2 5 2" xfId="21738"/>
    <cellStyle name="40% - Accent5 2 5 2 2" xfId="21739"/>
    <cellStyle name="40% - Accent5 2 5 2 2 2" xfId="21740"/>
    <cellStyle name="40% - Accent5 2 5 2 2 2 2" xfId="21741"/>
    <cellStyle name="40% - Accent5 2 5 2 2 2 2 2" xfId="21742"/>
    <cellStyle name="40% - Accent5 2 5 2 2 2 2 2 2" xfId="21743"/>
    <cellStyle name="40% - Accent5 2 5 2 2 2 2 2 3" xfId="54293"/>
    <cellStyle name="40% - Accent5 2 5 2 2 2 2 3" xfId="21744"/>
    <cellStyle name="40% - Accent5 2 5 2 2 2 2 4" xfId="21745"/>
    <cellStyle name="40% - Accent5 2 5 2 2 2 3" xfId="21746"/>
    <cellStyle name="40% - Accent5 2 5 2 2 2 3 2" xfId="21747"/>
    <cellStyle name="40% - Accent5 2 5 2 2 2 3 2 2" xfId="21748"/>
    <cellStyle name="40% - Accent5 2 5 2 2 2 3 2 3" xfId="54294"/>
    <cellStyle name="40% - Accent5 2 5 2 2 2 3 3" xfId="21749"/>
    <cellStyle name="40% - Accent5 2 5 2 2 2 3 4" xfId="21750"/>
    <cellStyle name="40% - Accent5 2 5 2 2 2 4" xfId="21751"/>
    <cellStyle name="40% - Accent5 2 5 2 2 2 4 2" xfId="21752"/>
    <cellStyle name="40% - Accent5 2 5 2 2 2 4 3" xfId="54295"/>
    <cellStyle name="40% - Accent5 2 5 2 2 2 5" xfId="21753"/>
    <cellStyle name="40% - Accent5 2 5 2 2 2 6" xfId="21754"/>
    <cellStyle name="40% - Accent5 2 5 2 2 3" xfId="21755"/>
    <cellStyle name="40% - Accent5 2 5 2 2 3 2" xfId="21756"/>
    <cellStyle name="40% - Accent5 2 5 2 2 3 2 2" xfId="21757"/>
    <cellStyle name="40% - Accent5 2 5 2 2 3 2 3" xfId="54296"/>
    <cellStyle name="40% - Accent5 2 5 2 2 3 3" xfId="21758"/>
    <cellStyle name="40% - Accent5 2 5 2 2 3 4" xfId="21759"/>
    <cellStyle name="40% - Accent5 2 5 2 2 4" xfId="21760"/>
    <cellStyle name="40% - Accent5 2 5 2 2 4 2" xfId="21761"/>
    <cellStyle name="40% - Accent5 2 5 2 2 4 2 2" xfId="21762"/>
    <cellStyle name="40% - Accent5 2 5 2 2 4 2 3" xfId="54297"/>
    <cellStyle name="40% - Accent5 2 5 2 2 4 3" xfId="21763"/>
    <cellStyle name="40% - Accent5 2 5 2 2 4 4" xfId="21764"/>
    <cellStyle name="40% - Accent5 2 5 2 2 5" xfId="21765"/>
    <cellStyle name="40% - Accent5 2 5 2 2 5 2" xfId="21766"/>
    <cellStyle name="40% - Accent5 2 5 2 2 5 3" xfId="54298"/>
    <cellStyle name="40% - Accent5 2 5 2 2 6" xfId="21767"/>
    <cellStyle name="40% - Accent5 2 5 2 2 7" xfId="21768"/>
    <cellStyle name="40% - Accent5 2 5 2 3" xfId="21769"/>
    <cellStyle name="40% - Accent5 2 5 2 3 2" xfId="21770"/>
    <cellStyle name="40% - Accent5 2 5 2 3 2 2" xfId="21771"/>
    <cellStyle name="40% - Accent5 2 5 2 3 2 2 2" xfId="21772"/>
    <cellStyle name="40% - Accent5 2 5 2 3 2 2 3" xfId="54299"/>
    <cellStyle name="40% - Accent5 2 5 2 3 2 3" xfId="21773"/>
    <cellStyle name="40% - Accent5 2 5 2 3 2 4" xfId="21774"/>
    <cellStyle name="40% - Accent5 2 5 2 3 3" xfId="21775"/>
    <cellStyle name="40% - Accent5 2 5 2 3 3 2" xfId="21776"/>
    <cellStyle name="40% - Accent5 2 5 2 3 3 2 2" xfId="21777"/>
    <cellStyle name="40% - Accent5 2 5 2 3 3 2 3" xfId="54300"/>
    <cellStyle name="40% - Accent5 2 5 2 3 3 3" xfId="21778"/>
    <cellStyle name="40% - Accent5 2 5 2 3 3 4" xfId="21779"/>
    <cellStyle name="40% - Accent5 2 5 2 3 4" xfId="21780"/>
    <cellStyle name="40% - Accent5 2 5 2 3 4 2" xfId="21781"/>
    <cellStyle name="40% - Accent5 2 5 2 3 4 3" xfId="54301"/>
    <cellStyle name="40% - Accent5 2 5 2 3 5" xfId="21782"/>
    <cellStyle name="40% - Accent5 2 5 2 3 6" xfId="21783"/>
    <cellStyle name="40% - Accent5 2 5 2 4" xfId="21784"/>
    <cellStyle name="40% - Accent5 2 5 2 4 2" xfId="21785"/>
    <cellStyle name="40% - Accent5 2 5 2 4 2 2" xfId="21786"/>
    <cellStyle name="40% - Accent5 2 5 2 4 2 3" xfId="54302"/>
    <cellStyle name="40% - Accent5 2 5 2 4 3" xfId="21787"/>
    <cellStyle name="40% - Accent5 2 5 2 4 4" xfId="21788"/>
    <cellStyle name="40% - Accent5 2 5 2 5" xfId="21789"/>
    <cellStyle name="40% - Accent5 2 5 2 5 2" xfId="21790"/>
    <cellStyle name="40% - Accent5 2 5 2 5 2 2" xfId="21791"/>
    <cellStyle name="40% - Accent5 2 5 2 5 2 3" xfId="54303"/>
    <cellStyle name="40% - Accent5 2 5 2 5 3" xfId="21792"/>
    <cellStyle name="40% - Accent5 2 5 2 5 4" xfId="21793"/>
    <cellStyle name="40% - Accent5 2 5 2 6" xfId="21794"/>
    <cellStyle name="40% - Accent5 2 5 2 6 2" xfId="21795"/>
    <cellStyle name="40% - Accent5 2 5 2 6 3" xfId="54304"/>
    <cellStyle name="40% - Accent5 2 5 2 7" xfId="21796"/>
    <cellStyle name="40% - Accent5 2 5 2 8" xfId="21797"/>
    <cellStyle name="40% - Accent5 2 5 3" xfId="21798"/>
    <cellStyle name="40% - Accent5 2 5 3 2" xfId="21799"/>
    <cellStyle name="40% - Accent5 2 5 3 2 2" xfId="21800"/>
    <cellStyle name="40% - Accent5 2 5 3 2 2 2" xfId="21801"/>
    <cellStyle name="40% - Accent5 2 5 3 2 2 2 2" xfId="21802"/>
    <cellStyle name="40% - Accent5 2 5 3 2 2 2 3" xfId="54305"/>
    <cellStyle name="40% - Accent5 2 5 3 2 2 3" xfId="21803"/>
    <cellStyle name="40% - Accent5 2 5 3 2 2 4" xfId="21804"/>
    <cellStyle name="40% - Accent5 2 5 3 2 3" xfId="21805"/>
    <cellStyle name="40% - Accent5 2 5 3 2 3 2" xfId="21806"/>
    <cellStyle name="40% - Accent5 2 5 3 2 3 2 2" xfId="21807"/>
    <cellStyle name="40% - Accent5 2 5 3 2 3 2 3" xfId="54306"/>
    <cellStyle name="40% - Accent5 2 5 3 2 3 3" xfId="21808"/>
    <cellStyle name="40% - Accent5 2 5 3 2 3 4" xfId="21809"/>
    <cellStyle name="40% - Accent5 2 5 3 2 4" xfId="21810"/>
    <cellStyle name="40% - Accent5 2 5 3 2 4 2" xfId="21811"/>
    <cellStyle name="40% - Accent5 2 5 3 2 4 3" xfId="54307"/>
    <cellStyle name="40% - Accent5 2 5 3 2 5" xfId="21812"/>
    <cellStyle name="40% - Accent5 2 5 3 2 6" xfId="21813"/>
    <cellStyle name="40% - Accent5 2 5 3 3" xfId="21814"/>
    <cellStyle name="40% - Accent5 2 5 3 3 2" xfId="21815"/>
    <cellStyle name="40% - Accent5 2 5 3 3 2 2" xfId="21816"/>
    <cellStyle name="40% - Accent5 2 5 3 3 2 3" xfId="54308"/>
    <cellStyle name="40% - Accent5 2 5 3 3 3" xfId="21817"/>
    <cellStyle name="40% - Accent5 2 5 3 3 4" xfId="21818"/>
    <cellStyle name="40% - Accent5 2 5 3 4" xfId="21819"/>
    <cellStyle name="40% - Accent5 2 5 3 4 2" xfId="21820"/>
    <cellStyle name="40% - Accent5 2 5 3 4 2 2" xfId="21821"/>
    <cellStyle name="40% - Accent5 2 5 3 4 2 3" xfId="54309"/>
    <cellStyle name="40% - Accent5 2 5 3 4 3" xfId="21822"/>
    <cellStyle name="40% - Accent5 2 5 3 4 4" xfId="21823"/>
    <cellStyle name="40% - Accent5 2 5 3 5" xfId="21824"/>
    <cellStyle name="40% - Accent5 2 5 3 5 2" xfId="21825"/>
    <cellStyle name="40% - Accent5 2 5 3 5 3" xfId="54310"/>
    <cellStyle name="40% - Accent5 2 5 3 6" xfId="21826"/>
    <cellStyle name="40% - Accent5 2 5 3 7" xfId="21827"/>
    <cellStyle name="40% - Accent5 2 5 4" xfId="21828"/>
    <cellStyle name="40% - Accent5 2 5 4 2" xfId="21829"/>
    <cellStyle name="40% - Accent5 2 5 4 2 2" xfId="21830"/>
    <cellStyle name="40% - Accent5 2 5 4 2 2 2" xfId="21831"/>
    <cellStyle name="40% - Accent5 2 5 4 2 2 3" xfId="54311"/>
    <cellStyle name="40% - Accent5 2 5 4 2 3" xfId="21832"/>
    <cellStyle name="40% - Accent5 2 5 4 2 4" xfId="21833"/>
    <cellStyle name="40% - Accent5 2 5 4 3" xfId="21834"/>
    <cellStyle name="40% - Accent5 2 5 4 3 2" xfId="21835"/>
    <cellStyle name="40% - Accent5 2 5 4 3 2 2" xfId="21836"/>
    <cellStyle name="40% - Accent5 2 5 4 3 2 3" xfId="54312"/>
    <cellStyle name="40% - Accent5 2 5 4 3 3" xfId="21837"/>
    <cellStyle name="40% - Accent5 2 5 4 3 4" xfId="21838"/>
    <cellStyle name="40% - Accent5 2 5 4 4" xfId="21839"/>
    <cellStyle name="40% - Accent5 2 5 4 4 2" xfId="21840"/>
    <cellStyle name="40% - Accent5 2 5 4 4 3" xfId="54313"/>
    <cellStyle name="40% - Accent5 2 5 4 5" xfId="21841"/>
    <cellStyle name="40% - Accent5 2 5 4 6" xfId="21842"/>
    <cellStyle name="40% - Accent5 2 5 5" xfId="21843"/>
    <cellStyle name="40% - Accent5 2 5 5 2" xfId="21844"/>
    <cellStyle name="40% - Accent5 2 5 5 2 2" xfId="21845"/>
    <cellStyle name="40% - Accent5 2 5 5 2 2 2" xfId="21846"/>
    <cellStyle name="40% - Accent5 2 5 5 2 2 3" xfId="54314"/>
    <cellStyle name="40% - Accent5 2 5 5 2 3" xfId="21847"/>
    <cellStyle name="40% - Accent5 2 5 5 2 4" xfId="21848"/>
    <cellStyle name="40% - Accent5 2 5 5 3" xfId="21849"/>
    <cellStyle name="40% - Accent5 2 5 5 3 2" xfId="21850"/>
    <cellStyle name="40% - Accent5 2 5 5 3 3" xfId="54315"/>
    <cellStyle name="40% - Accent5 2 5 5 4" xfId="21851"/>
    <cellStyle name="40% - Accent5 2 5 5 5" xfId="21852"/>
    <cellStyle name="40% - Accent5 2 5 6" xfId="21853"/>
    <cellStyle name="40% - Accent5 2 5 6 2" xfId="21854"/>
    <cellStyle name="40% - Accent5 2 5 6 2 2" xfId="21855"/>
    <cellStyle name="40% - Accent5 2 5 6 2 3" xfId="54316"/>
    <cellStyle name="40% - Accent5 2 5 6 3" xfId="21856"/>
    <cellStyle name="40% - Accent5 2 5 6 4" xfId="21857"/>
    <cellStyle name="40% - Accent5 2 5 7" xfId="21858"/>
    <cellStyle name="40% - Accent5 2 5 7 2" xfId="21859"/>
    <cellStyle name="40% - Accent5 2 5 7 2 2" xfId="21860"/>
    <cellStyle name="40% - Accent5 2 5 7 2 3" xfId="54317"/>
    <cellStyle name="40% - Accent5 2 5 7 3" xfId="21861"/>
    <cellStyle name="40% - Accent5 2 5 7 4" xfId="21862"/>
    <cellStyle name="40% - Accent5 2 5 8" xfId="21863"/>
    <cellStyle name="40% - Accent5 2 5 8 2" xfId="21864"/>
    <cellStyle name="40% - Accent5 2 5 8 3" xfId="54318"/>
    <cellStyle name="40% - Accent5 2 5 9" xfId="21865"/>
    <cellStyle name="40% - Accent5 2 6" xfId="21866"/>
    <cellStyle name="40% - Accent5 2 6 10" xfId="21867"/>
    <cellStyle name="40% - Accent5 2 6 2" xfId="21868"/>
    <cellStyle name="40% - Accent5 2 6 2 2" xfId="21869"/>
    <cellStyle name="40% - Accent5 2 6 2 2 2" xfId="21870"/>
    <cellStyle name="40% - Accent5 2 6 2 2 2 2" xfId="21871"/>
    <cellStyle name="40% - Accent5 2 6 2 2 2 2 2" xfId="21872"/>
    <cellStyle name="40% - Accent5 2 6 2 2 2 2 2 2" xfId="21873"/>
    <cellStyle name="40% - Accent5 2 6 2 2 2 2 2 3" xfId="54319"/>
    <cellStyle name="40% - Accent5 2 6 2 2 2 2 3" xfId="21874"/>
    <cellStyle name="40% - Accent5 2 6 2 2 2 2 4" xfId="21875"/>
    <cellStyle name="40% - Accent5 2 6 2 2 2 3" xfId="21876"/>
    <cellStyle name="40% - Accent5 2 6 2 2 2 3 2" xfId="21877"/>
    <cellStyle name="40% - Accent5 2 6 2 2 2 3 2 2" xfId="21878"/>
    <cellStyle name="40% - Accent5 2 6 2 2 2 3 2 3" xfId="54320"/>
    <cellStyle name="40% - Accent5 2 6 2 2 2 3 3" xfId="21879"/>
    <cellStyle name="40% - Accent5 2 6 2 2 2 3 4" xfId="21880"/>
    <cellStyle name="40% - Accent5 2 6 2 2 2 4" xfId="21881"/>
    <cellStyle name="40% - Accent5 2 6 2 2 2 4 2" xfId="21882"/>
    <cellStyle name="40% - Accent5 2 6 2 2 2 4 3" xfId="54321"/>
    <cellStyle name="40% - Accent5 2 6 2 2 2 5" xfId="21883"/>
    <cellStyle name="40% - Accent5 2 6 2 2 2 6" xfId="21884"/>
    <cellStyle name="40% - Accent5 2 6 2 2 3" xfId="21885"/>
    <cellStyle name="40% - Accent5 2 6 2 2 3 2" xfId="21886"/>
    <cellStyle name="40% - Accent5 2 6 2 2 3 2 2" xfId="21887"/>
    <cellStyle name="40% - Accent5 2 6 2 2 3 2 3" xfId="54322"/>
    <cellStyle name="40% - Accent5 2 6 2 2 3 3" xfId="21888"/>
    <cellStyle name="40% - Accent5 2 6 2 2 3 4" xfId="21889"/>
    <cellStyle name="40% - Accent5 2 6 2 2 4" xfId="21890"/>
    <cellStyle name="40% - Accent5 2 6 2 2 4 2" xfId="21891"/>
    <cellStyle name="40% - Accent5 2 6 2 2 4 2 2" xfId="21892"/>
    <cellStyle name="40% - Accent5 2 6 2 2 4 2 3" xfId="54323"/>
    <cellStyle name="40% - Accent5 2 6 2 2 4 3" xfId="21893"/>
    <cellStyle name="40% - Accent5 2 6 2 2 4 4" xfId="21894"/>
    <cellStyle name="40% - Accent5 2 6 2 2 5" xfId="21895"/>
    <cellStyle name="40% - Accent5 2 6 2 2 5 2" xfId="21896"/>
    <cellStyle name="40% - Accent5 2 6 2 2 5 3" xfId="54324"/>
    <cellStyle name="40% - Accent5 2 6 2 2 6" xfId="21897"/>
    <cellStyle name="40% - Accent5 2 6 2 2 7" xfId="21898"/>
    <cellStyle name="40% - Accent5 2 6 2 3" xfId="21899"/>
    <cellStyle name="40% - Accent5 2 6 2 3 2" xfId="21900"/>
    <cellStyle name="40% - Accent5 2 6 2 3 2 2" xfId="21901"/>
    <cellStyle name="40% - Accent5 2 6 2 3 2 2 2" xfId="21902"/>
    <cellStyle name="40% - Accent5 2 6 2 3 2 2 3" xfId="54325"/>
    <cellStyle name="40% - Accent5 2 6 2 3 2 3" xfId="21903"/>
    <cellStyle name="40% - Accent5 2 6 2 3 2 4" xfId="21904"/>
    <cellStyle name="40% - Accent5 2 6 2 3 3" xfId="21905"/>
    <cellStyle name="40% - Accent5 2 6 2 3 3 2" xfId="21906"/>
    <cellStyle name="40% - Accent5 2 6 2 3 3 2 2" xfId="21907"/>
    <cellStyle name="40% - Accent5 2 6 2 3 3 2 3" xfId="54326"/>
    <cellStyle name="40% - Accent5 2 6 2 3 3 3" xfId="21908"/>
    <cellStyle name="40% - Accent5 2 6 2 3 3 4" xfId="21909"/>
    <cellStyle name="40% - Accent5 2 6 2 3 4" xfId="21910"/>
    <cellStyle name="40% - Accent5 2 6 2 3 4 2" xfId="21911"/>
    <cellStyle name="40% - Accent5 2 6 2 3 4 3" xfId="54327"/>
    <cellStyle name="40% - Accent5 2 6 2 3 5" xfId="21912"/>
    <cellStyle name="40% - Accent5 2 6 2 3 6" xfId="21913"/>
    <cellStyle name="40% - Accent5 2 6 2 4" xfId="21914"/>
    <cellStyle name="40% - Accent5 2 6 2 4 2" xfId="21915"/>
    <cellStyle name="40% - Accent5 2 6 2 4 2 2" xfId="21916"/>
    <cellStyle name="40% - Accent5 2 6 2 4 2 3" xfId="54328"/>
    <cellStyle name="40% - Accent5 2 6 2 4 3" xfId="21917"/>
    <cellStyle name="40% - Accent5 2 6 2 4 4" xfId="21918"/>
    <cellStyle name="40% - Accent5 2 6 2 5" xfId="21919"/>
    <cellStyle name="40% - Accent5 2 6 2 5 2" xfId="21920"/>
    <cellStyle name="40% - Accent5 2 6 2 5 2 2" xfId="21921"/>
    <cellStyle name="40% - Accent5 2 6 2 5 2 3" xfId="54329"/>
    <cellStyle name="40% - Accent5 2 6 2 5 3" xfId="21922"/>
    <cellStyle name="40% - Accent5 2 6 2 5 4" xfId="21923"/>
    <cellStyle name="40% - Accent5 2 6 2 6" xfId="21924"/>
    <cellStyle name="40% - Accent5 2 6 2 6 2" xfId="21925"/>
    <cellStyle name="40% - Accent5 2 6 2 6 3" xfId="54330"/>
    <cellStyle name="40% - Accent5 2 6 2 7" xfId="21926"/>
    <cellStyle name="40% - Accent5 2 6 2 8" xfId="21927"/>
    <cellStyle name="40% - Accent5 2 6 3" xfId="21928"/>
    <cellStyle name="40% - Accent5 2 6 3 2" xfId="21929"/>
    <cellStyle name="40% - Accent5 2 6 3 2 2" xfId="21930"/>
    <cellStyle name="40% - Accent5 2 6 3 2 2 2" xfId="21931"/>
    <cellStyle name="40% - Accent5 2 6 3 2 2 2 2" xfId="21932"/>
    <cellStyle name="40% - Accent5 2 6 3 2 2 2 3" xfId="54331"/>
    <cellStyle name="40% - Accent5 2 6 3 2 2 3" xfId="21933"/>
    <cellStyle name="40% - Accent5 2 6 3 2 2 4" xfId="21934"/>
    <cellStyle name="40% - Accent5 2 6 3 2 3" xfId="21935"/>
    <cellStyle name="40% - Accent5 2 6 3 2 3 2" xfId="21936"/>
    <cellStyle name="40% - Accent5 2 6 3 2 3 2 2" xfId="21937"/>
    <cellStyle name="40% - Accent5 2 6 3 2 3 2 3" xfId="54332"/>
    <cellStyle name="40% - Accent5 2 6 3 2 3 3" xfId="21938"/>
    <cellStyle name="40% - Accent5 2 6 3 2 3 4" xfId="21939"/>
    <cellStyle name="40% - Accent5 2 6 3 2 4" xfId="21940"/>
    <cellStyle name="40% - Accent5 2 6 3 2 4 2" xfId="21941"/>
    <cellStyle name="40% - Accent5 2 6 3 2 4 3" xfId="54333"/>
    <cellStyle name="40% - Accent5 2 6 3 2 5" xfId="21942"/>
    <cellStyle name="40% - Accent5 2 6 3 2 6" xfId="21943"/>
    <cellStyle name="40% - Accent5 2 6 3 3" xfId="21944"/>
    <cellStyle name="40% - Accent5 2 6 3 3 2" xfId="21945"/>
    <cellStyle name="40% - Accent5 2 6 3 3 2 2" xfId="21946"/>
    <cellStyle name="40% - Accent5 2 6 3 3 2 3" xfId="54334"/>
    <cellStyle name="40% - Accent5 2 6 3 3 3" xfId="21947"/>
    <cellStyle name="40% - Accent5 2 6 3 3 4" xfId="21948"/>
    <cellStyle name="40% - Accent5 2 6 3 4" xfId="21949"/>
    <cellStyle name="40% - Accent5 2 6 3 4 2" xfId="21950"/>
    <cellStyle name="40% - Accent5 2 6 3 4 2 2" xfId="21951"/>
    <cellStyle name="40% - Accent5 2 6 3 4 2 3" xfId="54335"/>
    <cellStyle name="40% - Accent5 2 6 3 4 3" xfId="21952"/>
    <cellStyle name="40% - Accent5 2 6 3 4 4" xfId="21953"/>
    <cellStyle name="40% - Accent5 2 6 3 5" xfId="21954"/>
    <cellStyle name="40% - Accent5 2 6 3 5 2" xfId="21955"/>
    <cellStyle name="40% - Accent5 2 6 3 5 3" xfId="54336"/>
    <cellStyle name="40% - Accent5 2 6 3 6" xfId="21956"/>
    <cellStyle name="40% - Accent5 2 6 3 7" xfId="21957"/>
    <cellStyle name="40% - Accent5 2 6 4" xfId="21958"/>
    <cellStyle name="40% - Accent5 2 6 4 2" xfId="21959"/>
    <cellStyle name="40% - Accent5 2 6 4 2 2" xfId="21960"/>
    <cellStyle name="40% - Accent5 2 6 4 2 2 2" xfId="21961"/>
    <cellStyle name="40% - Accent5 2 6 4 2 2 3" xfId="54337"/>
    <cellStyle name="40% - Accent5 2 6 4 2 3" xfId="21962"/>
    <cellStyle name="40% - Accent5 2 6 4 2 4" xfId="21963"/>
    <cellStyle name="40% - Accent5 2 6 4 3" xfId="21964"/>
    <cellStyle name="40% - Accent5 2 6 4 3 2" xfId="21965"/>
    <cellStyle name="40% - Accent5 2 6 4 3 2 2" xfId="21966"/>
    <cellStyle name="40% - Accent5 2 6 4 3 2 3" xfId="54338"/>
    <cellStyle name="40% - Accent5 2 6 4 3 3" xfId="21967"/>
    <cellStyle name="40% - Accent5 2 6 4 3 4" xfId="21968"/>
    <cellStyle name="40% - Accent5 2 6 4 4" xfId="21969"/>
    <cellStyle name="40% - Accent5 2 6 4 4 2" xfId="21970"/>
    <cellStyle name="40% - Accent5 2 6 4 4 3" xfId="54339"/>
    <cellStyle name="40% - Accent5 2 6 4 5" xfId="21971"/>
    <cellStyle name="40% - Accent5 2 6 4 6" xfId="21972"/>
    <cellStyle name="40% - Accent5 2 6 5" xfId="21973"/>
    <cellStyle name="40% - Accent5 2 6 5 2" xfId="21974"/>
    <cellStyle name="40% - Accent5 2 6 5 2 2" xfId="21975"/>
    <cellStyle name="40% - Accent5 2 6 5 2 2 2" xfId="21976"/>
    <cellStyle name="40% - Accent5 2 6 5 2 2 3" xfId="54340"/>
    <cellStyle name="40% - Accent5 2 6 5 2 3" xfId="21977"/>
    <cellStyle name="40% - Accent5 2 6 5 2 4" xfId="21978"/>
    <cellStyle name="40% - Accent5 2 6 5 3" xfId="21979"/>
    <cellStyle name="40% - Accent5 2 6 5 3 2" xfId="21980"/>
    <cellStyle name="40% - Accent5 2 6 5 3 3" xfId="54341"/>
    <cellStyle name="40% - Accent5 2 6 5 4" xfId="21981"/>
    <cellStyle name="40% - Accent5 2 6 5 5" xfId="21982"/>
    <cellStyle name="40% - Accent5 2 6 6" xfId="21983"/>
    <cellStyle name="40% - Accent5 2 6 6 2" xfId="21984"/>
    <cellStyle name="40% - Accent5 2 6 6 2 2" xfId="21985"/>
    <cellStyle name="40% - Accent5 2 6 6 2 3" xfId="54342"/>
    <cellStyle name="40% - Accent5 2 6 6 3" xfId="21986"/>
    <cellStyle name="40% - Accent5 2 6 6 4" xfId="21987"/>
    <cellStyle name="40% - Accent5 2 6 7" xfId="21988"/>
    <cellStyle name="40% - Accent5 2 6 7 2" xfId="21989"/>
    <cellStyle name="40% - Accent5 2 6 7 2 2" xfId="21990"/>
    <cellStyle name="40% - Accent5 2 6 7 2 3" xfId="54343"/>
    <cellStyle name="40% - Accent5 2 6 7 3" xfId="21991"/>
    <cellStyle name="40% - Accent5 2 6 7 4" xfId="21992"/>
    <cellStyle name="40% - Accent5 2 6 8" xfId="21993"/>
    <cellStyle name="40% - Accent5 2 6 8 2" xfId="21994"/>
    <cellStyle name="40% - Accent5 2 6 8 3" xfId="54344"/>
    <cellStyle name="40% - Accent5 2 6 9" xfId="21995"/>
    <cellStyle name="40% - Accent5 2 7" xfId="21996"/>
    <cellStyle name="40% - Accent5 2 7 2" xfId="21997"/>
    <cellStyle name="40% - Accent5 2 7 2 2" xfId="21998"/>
    <cellStyle name="40% - Accent5 2 7 2 2 2" xfId="21999"/>
    <cellStyle name="40% - Accent5 2 7 2 2 2 2" xfId="22000"/>
    <cellStyle name="40% - Accent5 2 7 2 2 2 2 2" xfId="22001"/>
    <cellStyle name="40% - Accent5 2 7 2 2 2 2 3" xfId="54345"/>
    <cellStyle name="40% - Accent5 2 7 2 2 2 3" xfId="22002"/>
    <cellStyle name="40% - Accent5 2 7 2 2 2 4" xfId="22003"/>
    <cellStyle name="40% - Accent5 2 7 2 2 3" xfId="22004"/>
    <cellStyle name="40% - Accent5 2 7 2 2 3 2" xfId="22005"/>
    <cellStyle name="40% - Accent5 2 7 2 2 3 2 2" xfId="22006"/>
    <cellStyle name="40% - Accent5 2 7 2 2 3 2 3" xfId="54346"/>
    <cellStyle name="40% - Accent5 2 7 2 2 3 3" xfId="22007"/>
    <cellStyle name="40% - Accent5 2 7 2 2 3 4" xfId="22008"/>
    <cellStyle name="40% - Accent5 2 7 2 2 4" xfId="22009"/>
    <cellStyle name="40% - Accent5 2 7 2 2 4 2" xfId="22010"/>
    <cellStyle name="40% - Accent5 2 7 2 2 4 3" xfId="54347"/>
    <cellStyle name="40% - Accent5 2 7 2 2 5" xfId="22011"/>
    <cellStyle name="40% - Accent5 2 7 2 2 6" xfId="22012"/>
    <cellStyle name="40% - Accent5 2 7 2 3" xfId="22013"/>
    <cellStyle name="40% - Accent5 2 7 2 3 2" xfId="22014"/>
    <cellStyle name="40% - Accent5 2 7 2 3 2 2" xfId="22015"/>
    <cellStyle name="40% - Accent5 2 7 2 3 2 3" xfId="54348"/>
    <cellStyle name="40% - Accent5 2 7 2 3 3" xfId="22016"/>
    <cellStyle name="40% - Accent5 2 7 2 3 4" xfId="22017"/>
    <cellStyle name="40% - Accent5 2 7 2 4" xfId="22018"/>
    <cellStyle name="40% - Accent5 2 7 2 4 2" xfId="22019"/>
    <cellStyle name="40% - Accent5 2 7 2 4 2 2" xfId="22020"/>
    <cellStyle name="40% - Accent5 2 7 2 4 2 3" xfId="54349"/>
    <cellStyle name="40% - Accent5 2 7 2 4 3" xfId="22021"/>
    <cellStyle name="40% - Accent5 2 7 2 4 4" xfId="22022"/>
    <cellStyle name="40% - Accent5 2 7 2 5" xfId="22023"/>
    <cellStyle name="40% - Accent5 2 7 2 5 2" xfId="22024"/>
    <cellStyle name="40% - Accent5 2 7 2 5 3" xfId="54350"/>
    <cellStyle name="40% - Accent5 2 7 2 6" xfId="22025"/>
    <cellStyle name="40% - Accent5 2 7 2 7" xfId="22026"/>
    <cellStyle name="40% - Accent5 2 7 3" xfId="22027"/>
    <cellStyle name="40% - Accent5 2 7 3 2" xfId="22028"/>
    <cellStyle name="40% - Accent5 2 7 3 2 2" xfId="22029"/>
    <cellStyle name="40% - Accent5 2 7 3 2 2 2" xfId="22030"/>
    <cellStyle name="40% - Accent5 2 7 3 2 2 3" xfId="54351"/>
    <cellStyle name="40% - Accent5 2 7 3 2 3" xfId="22031"/>
    <cellStyle name="40% - Accent5 2 7 3 2 4" xfId="22032"/>
    <cellStyle name="40% - Accent5 2 7 3 3" xfId="22033"/>
    <cellStyle name="40% - Accent5 2 7 3 3 2" xfId="22034"/>
    <cellStyle name="40% - Accent5 2 7 3 3 2 2" xfId="22035"/>
    <cellStyle name="40% - Accent5 2 7 3 3 2 3" xfId="54352"/>
    <cellStyle name="40% - Accent5 2 7 3 3 3" xfId="22036"/>
    <cellStyle name="40% - Accent5 2 7 3 3 4" xfId="22037"/>
    <cellStyle name="40% - Accent5 2 7 3 4" xfId="22038"/>
    <cellStyle name="40% - Accent5 2 7 3 4 2" xfId="22039"/>
    <cellStyle name="40% - Accent5 2 7 3 4 3" xfId="54353"/>
    <cellStyle name="40% - Accent5 2 7 3 5" xfId="22040"/>
    <cellStyle name="40% - Accent5 2 7 3 6" xfId="22041"/>
    <cellStyle name="40% - Accent5 2 7 4" xfId="22042"/>
    <cellStyle name="40% - Accent5 2 7 4 2" xfId="22043"/>
    <cellStyle name="40% - Accent5 2 7 4 2 2" xfId="22044"/>
    <cellStyle name="40% - Accent5 2 7 4 2 3" xfId="54354"/>
    <cellStyle name="40% - Accent5 2 7 4 3" xfId="22045"/>
    <cellStyle name="40% - Accent5 2 7 4 4" xfId="22046"/>
    <cellStyle name="40% - Accent5 2 7 5" xfId="22047"/>
    <cellStyle name="40% - Accent5 2 7 5 2" xfId="22048"/>
    <cellStyle name="40% - Accent5 2 7 5 2 2" xfId="22049"/>
    <cellStyle name="40% - Accent5 2 7 5 2 3" xfId="54355"/>
    <cellStyle name="40% - Accent5 2 7 5 3" xfId="22050"/>
    <cellStyle name="40% - Accent5 2 7 5 4" xfId="22051"/>
    <cellStyle name="40% - Accent5 2 7 6" xfId="22052"/>
    <cellStyle name="40% - Accent5 2 7 6 2" xfId="22053"/>
    <cellStyle name="40% - Accent5 2 7 6 3" xfId="54356"/>
    <cellStyle name="40% - Accent5 2 7 7" xfId="22054"/>
    <cellStyle name="40% - Accent5 2 7 8" xfId="22055"/>
    <cellStyle name="40% - Accent5 2 8" xfId="22056"/>
    <cellStyle name="40% - Accent5 2 8 2" xfId="22057"/>
    <cellStyle name="40% - Accent5 2 8 2 2" xfId="22058"/>
    <cellStyle name="40% - Accent5 2 8 2 2 2" xfId="22059"/>
    <cellStyle name="40% - Accent5 2 8 2 2 2 2" xfId="22060"/>
    <cellStyle name="40% - Accent5 2 8 2 2 2 3" xfId="54357"/>
    <cellStyle name="40% - Accent5 2 8 2 2 3" xfId="22061"/>
    <cellStyle name="40% - Accent5 2 8 2 2 4" xfId="22062"/>
    <cellStyle name="40% - Accent5 2 8 2 3" xfId="22063"/>
    <cellStyle name="40% - Accent5 2 8 2 3 2" xfId="22064"/>
    <cellStyle name="40% - Accent5 2 8 2 3 2 2" xfId="22065"/>
    <cellStyle name="40% - Accent5 2 8 2 3 2 3" xfId="54358"/>
    <cellStyle name="40% - Accent5 2 8 2 3 3" xfId="22066"/>
    <cellStyle name="40% - Accent5 2 8 2 3 4" xfId="22067"/>
    <cellStyle name="40% - Accent5 2 8 2 4" xfId="22068"/>
    <cellStyle name="40% - Accent5 2 8 2 4 2" xfId="22069"/>
    <cellStyle name="40% - Accent5 2 8 2 4 3" xfId="54359"/>
    <cellStyle name="40% - Accent5 2 8 2 5" xfId="22070"/>
    <cellStyle name="40% - Accent5 2 8 2 6" xfId="22071"/>
    <cellStyle name="40% - Accent5 2 8 3" xfId="22072"/>
    <cellStyle name="40% - Accent5 2 8 3 2" xfId="22073"/>
    <cellStyle name="40% - Accent5 2 8 3 2 2" xfId="22074"/>
    <cellStyle name="40% - Accent5 2 8 3 2 3" xfId="54360"/>
    <cellStyle name="40% - Accent5 2 8 3 3" xfId="22075"/>
    <cellStyle name="40% - Accent5 2 8 3 4" xfId="22076"/>
    <cellStyle name="40% - Accent5 2 8 4" xfId="22077"/>
    <cellStyle name="40% - Accent5 2 8 4 2" xfId="22078"/>
    <cellStyle name="40% - Accent5 2 8 4 2 2" xfId="22079"/>
    <cellStyle name="40% - Accent5 2 8 4 2 3" xfId="54361"/>
    <cellStyle name="40% - Accent5 2 8 4 3" xfId="22080"/>
    <cellStyle name="40% - Accent5 2 8 4 4" xfId="22081"/>
    <cellStyle name="40% - Accent5 2 8 5" xfId="22082"/>
    <cellStyle name="40% - Accent5 2 8 5 2" xfId="22083"/>
    <cellStyle name="40% - Accent5 2 8 5 3" xfId="54362"/>
    <cellStyle name="40% - Accent5 2 8 6" xfId="22084"/>
    <cellStyle name="40% - Accent5 2 8 7" xfId="22085"/>
    <cellStyle name="40% - Accent5 2 9" xfId="22086"/>
    <cellStyle name="40% - Accent5 2 9 2" xfId="22087"/>
    <cellStyle name="40% - Accent5 2 9 2 2" xfId="22088"/>
    <cellStyle name="40% - Accent5 2 9 2 2 2" xfId="22089"/>
    <cellStyle name="40% - Accent5 2 9 2 2 3" xfId="54363"/>
    <cellStyle name="40% - Accent5 2 9 2 3" xfId="22090"/>
    <cellStyle name="40% - Accent5 2 9 2 4" xfId="22091"/>
    <cellStyle name="40% - Accent5 2 9 3" xfId="22092"/>
    <cellStyle name="40% - Accent5 2 9 3 2" xfId="22093"/>
    <cellStyle name="40% - Accent5 2 9 3 2 2" xfId="22094"/>
    <cellStyle name="40% - Accent5 2 9 3 2 3" xfId="54364"/>
    <cellStyle name="40% - Accent5 2 9 3 3" xfId="22095"/>
    <cellStyle name="40% - Accent5 2 9 3 4" xfId="22096"/>
    <cellStyle name="40% - Accent5 2 9 4" xfId="22097"/>
    <cellStyle name="40% - Accent5 2 9 4 2" xfId="22098"/>
    <cellStyle name="40% - Accent5 2 9 4 3" xfId="54365"/>
    <cellStyle name="40% - Accent5 2 9 5" xfId="22099"/>
    <cellStyle name="40% - Accent5 2 9 6" xfId="22100"/>
    <cellStyle name="40% - Accent5 3" xfId="22101"/>
    <cellStyle name="40% - Accent5 3 10" xfId="22102"/>
    <cellStyle name="40% - Accent5 3 11" xfId="22103"/>
    <cellStyle name="40% - Accent5 3 12" xfId="60176"/>
    <cellStyle name="40% - Accent5 3 2" xfId="22104"/>
    <cellStyle name="40% - Accent5 3 2 10" xfId="22105"/>
    <cellStyle name="40% - Accent5 3 2 11" xfId="60359"/>
    <cellStyle name="40% - Accent5 3 2 2" xfId="22106"/>
    <cellStyle name="40% - Accent5 3 2 2 2" xfId="22107"/>
    <cellStyle name="40% - Accent5 3 2 2 2 2" xfId="22108"/>
    <cellStyle name="40% - Accent5 3 2 2 2 2 2" xfId="22109"/>
    <cellStyle name="40% - Accent5 3 2 2 2 2 2 2" xfId="22110"/>
    <cellStyle name="40% - Accent5 3 2 2 2 2 2 2 2" xfId="22111"/>
    <cellStyle name="40% - Accent5 3 2 2 2 2 2 2 3" xfId="54366"/>
    <cellStyle name="40% - Accent5 3 2 2 2 2 2 3" xfId="22112"/>
    <cellStyle name="40% - Accent5 3 2 2 2 2 2 4" xfId="22113"/>
    <cellStyle name="40% - Accent5 3 2 2 2 2 3" xfId="22114"/>
    <cellStyle name="40% - Accent5 3 2 2 2 2 3 2" xfId="22115"/>
    <cellStyle name="40% - Accent5 3 2 2 2 2 3 2 2" xfId="22116"/>
    <cellStyle name="40% - Accent5 3 2 2 2 2 3 2 3" xfId="54367"/>
    <cellStyle name="40% - Accent5 3 2 2 2 2 3 3" xfId="22117"/>
    <cellStyle name="40% - Accent5 3 2 2 2 2 3 4" xfId="22118"/>
    <cellStyle name="40% - Accent5 3 2 2 2 2 4" xfId="22119"/>
    <cellStyle name="40% - Accent5 3 2 2 2 2 4 2" xfId="22120"/>
    <cellStyle name="40% - Accent5 3 2 2 2 2 4 3" xfId="54368"/>
    <cellStyle name="40% - Accent5 3 2 2 2 2 5" xfId="22121"/>
    <cellStyle name="40% - Accent5 3 2 2 2 2 6" xfId="22122"/>
    <cellStyle name="40% - Accent5 3 2 2 2 3" xfId="22123"/>
    <cellStyle name="40% - Accent5 3 2 2 2 3 2" xfId="22124"/>
    <cellStyle name="40% - Accent5 3 2 2 2 3 2 2" xfId="22125"/>
    <cellStyle name="40% - Accent5 3 2 2 2 3 2 3" xfId="54369"/>
    <cellStyle name="40% - Accent5 3 2 2 2 3 3" xfId="22126"/>
    <cellStyle name="40% - Accent5 3 2 2 2 3 4" xfId="22127"/>
    <cellStyle name="40% - Accent5 3 2 2 2 4" xfId="22128"/>
    <cellStyle name="40% - Accent5 3 2 2 2 4 2" xfId="22129"/>
    <cellStyle name="40% - Accent5 3 2 2 2 4 2 2" xfId="22130"/>
    <cellStyle name="40% - Accent5 3 2 2 2 4 2 3" xfId="54370"/>
    <cellStyle name="40% - Accent5 3 2 2 2 4 3" xfId="22131"/>
    <cellStyle name="40% - Accent5 3 2 2 2 4 4" xfId="22132"/>
    <cellStyle name="40% - Accent5 3 2 2 2 5" xfId="22133"/>
    <cellStyle name="40% - Accent5 3 2 2 2 5 2" xfId="22134"/>
    <cellStyle name="40% - Accent5 3 2 2 2 5 3" xfId="54371"/>
    <cellStyle name="40% - Accent5 3 2 2 2 6" xfId="22135"/>
    <cellStyle name="40% - Accent5 3 2 2 2 7" xfId="22136"/>
    <cellStyle name="40% - Accent5 3 2 2 3" xfId="22137"/>
    <cellStyle name="40% - Accent5 3 2 2 3 2" xfId="22138"/>
    <cellStyle name="40% - Accent5 3 2 2 3 2 2" xfId="22139"/>
    <cellStyle name="40% - Accent5 3 2 2 3 2 2 2" xfId="22140"/>
    <cellStyle name="40% - Accent5 3 2 2 3 2 2 3" xfId="54372"/>
    <cellStyle name="40% - Accent5 3 2 2 3 2 3" xfId="22141"/>
    <cellStyle name="40% - Accent5 3 2 2 3 2 4" xfId="22142"/>
    <cellStyle name="40% - Accent5 3 2 2 3 3" xfId="22143"/>
    <cellStyle name="40% - Accent5 3 2 2 3 3 2" xfId="22144"/>
    <cellStyle name="40% - Accent5 3 2 2 3 3 2 2" xfId="22145"/>
    <cellStyle name="40% - Accent5 3 2 2 3 3 2 3" xfId="54373"/>
    <cellStyle name="40% - Accent5 3 2 2 3 3 3" xfId="22146"/>
    <cellStyle name="40% - Accent5 3 2 2 3 3 4" xfId="22147"/>
    <cellStyle name="40% - Accent5 3 2 2 3 4" xfId="22148"/>
    <cellStyle name="40% - Accent5 3 2 2 3 4 2" xfId="22149"/>
    <cellStyle name="40% - Accent5 3 2 2 3 4 3" xfId="54374"/>
    <cellStyle name="40% - Accent5 3 2 2 3 5" xfId="22150"/>
    <cellStyle name="40% - Accent5 3 2 2 3 6" xfId="22151"/>
    <cellStyle name="40% - Accent5 3 2 2 4" xfId="22152"/>
    <cellStyle name="40% - Accent5 3 2 2 4 2" xfId="22153"/>
    <cellStyle name="40% - Accent5 3 2 2 4 2 2" xfId="22154"/>
    <cellStyle name="40% - Accent5 3 2 2 4 2 3" xfId="54375"/>
    <cellStyle name="40% - Accent5 3 2 2 4 3" xfId="22155"/>
    <cellStyle name="40% - Accent5 3 2 2 4 4" xfId="22156"/>
    <cellStyle name="40% - Accent5 3 2 2 5" xfId="22157"/>
    <cellStyle name="40% - Accent5 3 2 2 5 2" xfId="22158"/>
    <cellStyle name="40% - Accent5 3 2 2 5 2 2" xfId="22159"/>
    <cellStyle name="40% - Accent5 3 2 2 5 2 3" xfId="54376"/>
    <cellStyle name="40% - Accent5 3 2 2 5 3" xfId="22160"/>
    <cellStyle name="40% - Accent5 3 2 2 5 4" xfId="22161"/>
    <cellStyle name="40% - Accent5 3 2 2 6" xfId="22162"/>
    <cellStyle name="40% - Accent5 3 2 2 6 2" xfId="22163"/>
    <cellStyle name="40% - Accent5 3 2 2 6 3" xfId="54377"/>
    <cellStyle name="40% - Accent5 3 2 2 7" xfId="22164"/>
    <cellStyle name="40% - Accent5 3 2 2 8" xfId="22165"/>
    <cellStyle name="40% - Accent5 3 2 2 9" xfId="60727"/>
    <cellStyle name="40% - Accent5 3 2 3" xfId="22166"/>
    <cellStyle name="40% - Accent5 3 2 3 2" xfId="22167"/>
    <cellStyle name="40% - Accent5 3 2 3 2 2" xfId="22168"/>
    <cellStyle name="40% - Accent5 3 2 3 2 2 2" xfId="22169"/>
    <cellStyle name="40% - Accent5 3 2 3 2 2 2 2" xfId="22170"/>
    <cellStyle name="40% - Accent5 3 2 3 2 2 2 3" xfId="54378"/>
    <cellStyle name="40% - Accent5 3 2 3 2 2 3" xfId="22171"/>
    <cellStyle name="40% - Accent5 3 2 3 2 2 4" xfId="22172"/>
    <cellStyle name="40% - Accent5 3 2 3 2 3" xfId="22173"/>
    <cellStyle name="40% - Accent5 3 2 3 2 3 2" xfId="22174"/>
    <cellStyle name="40% - Accent5 3 2 3 2 3 2 2" xfId="22175"/>
    <cellStyle name="40% - Accent5 3 2 3 2 3 2 3" xfId="54379"/>
    <cellStyle name="40% - Accent5 3 2 3 2 3 3" xfId="22176"/>
    <cellStyle name="40% - Accent5 3 2 3 2 3 4" xfId="22177"/>
    <cellStyle name="40% - Accent5 3 2 3 2 4" xfId="22178"/>
    <cellStyle name="40% - Accent5 3 2 3 2 4 2" xfId="22179"/>
    <cellStyle name="40% - Accent5 3 2 3 2 4 3" xfId="54380"/>
    <cellStyle name="40% - Accent5 3 2 3 2 5" xfId="22180"/>
    <cellStyle name="40% - Accent5 3 2 3 2 6" xfId="22181"/>
    <cellStyle name="40% - Accent5 3 2 3 3" xfId="22182"/>
    <cellStyle name="40% - Accent5 3 2 3 3 2" xfId="22183"/>
    <cellStyle name="40% - Accent5 3 2 3 3 2 2" xfId="22184"/>
    <cellStyle name="40% - Accent5 3 2 3 3 2 3" xfId="54381"/>
    <cellStyle name="40% - Accent5 3 2 3 3 3" xfId="22185"/>
    <cellStyle name="40% - Accent5 3 2 3 3 4" xfId="22186"/>
    <cellStyle name="40% - Accent5 3 2 3 4" xfId="22187"/>
    <cellStyle name="40% - Accent5 3 2 3 4 2" xfId="22188"/>
    <cellStyle name="40% - Accent5 3 2 3 4 2 2" xfId="22189"/>
    <cellStyle name="40% - Accent5 3 2 3 4 2 3" xfId="54382"/>
    <cellStyle name="40% - Accent5 3 2 3 4 3" xfId="22190"/>
    <cellStyle name="40% - Accent5 3 2 3 4 4" xfId="22191"/>
    <cellStyle name="40% - Accent5 3 2 3 5" xfId="22192"/>
    <cellStyle name="40% - Accent5 3 2 3 5 2" xfId="22193"/>
    <cellStyle name="40% - Accent5 3 2 3 5 3" xfId="54383"/>
    <cellStyle name="40% - Accent5 3 2 3 6" xfId="22194"/>
    <cellStyle name="40% - Accent5 3 2 3 7" xfId="22195"/>
    <cellStyle name="40% - Accent5 3 2 4" xfId="22196"/>
    <cellStyle name="40% - Accent5 3 2 4 2" xfId="22197"/>
    <cellStyle name="40% - Accent5 3 2 4 2 2" xfId="22198"/>
    <cellStyle name="40% - Accent5 3 2 4 2 2 2" xfId="22199"/>
    <cellStyle name="40% - Accent5 3 2 4 2 2 3" xfId="54384"/>
    <cellStyle name="40% - Accent5 3 2 4 2 3" xfId="22200"/>
    <cellStyle name="40% - Accent5 3 2 4 2 4" xfId="22201"/>
    <cellStyle name="40% - Accent5 3 2 4 3" xfId="22202"/>
    <cellStyle name="40% - Accent5 3 2 4 3 2" xfId="22203"/>
    <cellStyle name="40% - Accent5 3 2 4 3 2 2" xfId="22204"/>
    <cellStyle name="40% - Accent5 3 2 4 3 2 3" xfId="54385"/>
    <cellStyle name="40% - Accent5 3 2 4 3 3" xfId="22205"/>
    <cellStyle name="40% - Accent5 3 2 4 3 4" xfId="22206"/>
    <cellStyle name="40% - Accent5 3 2 4 4" xfId="22207"/>
    <cellStyle name="40% - Accent5 3 2 4 4 2" xfId="22208"/>
    <cellStyle name="40% - Accent5 3 2 4 4 3" xfId="54386"/>
    <cellStyle name="40% - Accent5 3 2 4 5" xfId="22209"/>
    <cellStyle name="40% - Accent5 3 2 4 6" xfId="22210"/>
    <cellStyle name="40% - Accent5 3 2 5" xfId="22211"/>
    <cellStyle name="40% - Accent5 3 2 5 2" xfId="22212"/>
    <cellStyle name="40% - Accent5 3 2 5 2 2" xfId="22213"/>
    <cellStyle name="40% - Accent5 3 2 5 2 2 2" xfId="22214"/>
    <cellStyle name="40% - Accent5 3 2 5 2 2 3" xfId="54387"/>
    <cellStyle name="40% - Accent5 3 2 5 2 3" xfId="22215"/>
    <cellStyle name="40% - Accent5 3 2 5 2 4" xfId="22216"/>
    <cellStyle name="40% - Accent5 3 2 5 3" xfId="22217"/>
    <cellStyle name="40% - Accent5 3 2 5 3 2" xfId="22218"/>
    <cellStyle name="40% - Accent5 3 2 5 3 3" xfId="54388"/>
    <cellStyle name="40% - Accent5 3 2 5 4" xfId="22219"/>
    <cellStyle name="40% - Accent5 3 2 5 5" xfId="22220"/>
    <cellStyle name="40% - Accent5 3 2 6" xfId="22221"/>
    <cellStyle name="40% - Accent5 3 2 6 2" xfId="22222"/>
    <cellStyle name="40% - Accent5 3 2 6 2 2" xfId="22223"/>
    <cellStyle name="40% - Accent5 3 2 6 2 3" xfId="54389"/>
    <cellStyle name="40% - Accent5 3 2 6 3" xfId="22224"/>
    <cellStyle name="40% - Accent5 3 2 6 4" xfId="22225"/>
    <cellStyle name="40% - Accent5 3 2 7" xfId="22226"/>
    <cellStyle name="40% - Accent5 3 2 7 2" xfId="22227"/>
    <cellStyle name="40% - Accent5 3 2 7 2 2" xfId="22228"/>
    <cellStyle name="40% - Accent5 3 2 7 2 3" xfId="54390"/>
    <cellStyle name="40% - Accent5 3 2 7 3" xfId="22229"/>
    <cellStyle name="40% - Accent5 3 2 7 4" xfId="22230"/>
    <cellStyle name="40% - Accent5 3 2 8" xfId="22231"/>
    <cellStyle name="40% - Accent5 3 2 8 2" xfId="22232"/>
    <cellStyle name="40% - Accent5 3 2 8 3" xfId="54391"/>
    <cellStyle name="40% - Accent5 3 2 9" xfId="22233"/>
    <cellStyle name="40% - Accent5 3 3" xfId="22234"/>
    <cellStyle name="40% - Accent5 3 3 10" xfId="60544"/>
    <cellStyle name="40% - Accent5 3 3 2" xfId="22235"/>
    <cellStyle name="40% - Accent5 3 3 2 2" xfId="22236"/>
    <cellStyle name="40% - Accent5 3 3 2 2 2" xfId="22237"/>
    <cellStyle name="40% - Accent5 3 3 2 2 2 2" xfId="22238"/>
    <cellStyle name="40% - Accent5 3 3 2 2 2 2 2" xfId="22239"/>
    <cellStyle name="40% - Accent5 3 3 2 2 2 2 3" xfId="54392"/>
    <cellStyle name="40% - Accent5 3 3 2 2 2 3" xfId="22240"/>
    <cellStyle name="40% - Accent5 3 3 2 2 2 4" xfId="22241"/>
    <cellStyle name="40% - Accent5 3 3 2 2 3" xfId="22242"/>
    <cellStyle name="40% - Accent5 3 3 2 2 3 2" xfId="22243"/>
    <cellStyle name="40% - Accent5 3 3 2 2 3 2 2" xfId="22244"/>
    <cellStyle name="40% - Accent5 3 3 2 2 3 2 3" xfId="54393"/>
    <cellStyle name="40% - Accent5 3 3 2 2 3 3" xfId="22245"/>
    <cellStyle name="40% - Accent5 3 3 2 2 3 4" xfId="22246"/>
    <cellStyle name="40% - Accent5 3 3 2 2 4" xfId="22247"/>
    <cellStyle name="40% - Accent5 3 3 2 2 4 2" xfId="22248"/>
    <cellStyle name="40% - Accent5 3 3 2 2 4 3" xfId="54394"/>
    <cellStyle name="40% - Accent5 3 3 2 2 5" xfId="22249"/>
    <cellStyle name="40% - Accent5 3 3 2 2 6" xfId="22250"/>
    <cellStyle name="40% - Accent5 3 3 2 3" xfId="22251"/>
    <cellStyle name="40% - Accent5 3 3 2 3 2" xfId="22252"/>
    <cellStyle name="40% - Accent5 3 3 2 3 2 2" xfId="22253"/>
    <cellStyle name="40% - Accent5 3 3 2 3 2 3" xfId="54395"/>
    <cellStyle name="40% - Accent5 3 3 2 3 3" xfId="22254"/>
    <cellStyle name="40% - Accent5 3 3 2 3 4" xfId="22255"/>
    <cellStyle name="40% - Accent5 3 3 2 4" xfId="22256"/>
    <cellStyle name="40% - Accent5 3 3 2 4 2" xfId="22257"/>
    <cellStyle name="40% - Accent5 3 3 2 4 2 2" xfId="22258"/>
    <cellStyle name="40% - Accent5 3 3 2 4 2 3" xfId="54396"/>
    <cellStyle name="40% - Accent5 3 3 2 4 3" xfId="22259"/>
    <cellStyle name="40% - Accent5 3 3 2 4 4" xfId="22260"/>
    <cellStyle name="40% - Accent5 3 3 2 5" xfId="22261"/>
    <cellStyle name="40% - Accent5 3 3 2 5 2" xfId="22262"/>
    <cellStyle name="40% - Accent5 3 3 2 5 3" xfId="54397"/>
    <cellStyle name="40% - Accent5 3 3 2 6" xfId="22263"/>
    <cellStyle name="40% - Accent5 3 3 2 7" xfId="22264"/>
    <cellStyle name="40% - Accent5 3 3 3" xfId="22265"/>
    <cellStyle name="40% - Accent5 3 3 3 2" xfId="22266"/>
    <cellStyle name="40% - Accent5 3 3 3 2 2" xfId="22267"/>
    <cellStyle name="40% - Accent5 3 3 3 2 2 2" xfId="22268"/>
    <cellStyle name="40% - Accent5 3 3 3 2 2 3" xfId="54398"/>
    <cellStyle name="40% - Accent5 3 3 3 2 3" xfId="22269"/>
    <cellStyle name="40% - Accent5 3 3 3 2 4" xfId="22270"/>
    <cellStyle name="40% - Accent5 3 3 3 3" xfId="22271"/>
    <cellStyle name="40% - Accent5 3 3 3 3 2" xfId="22272"/>
    <cellStyle name="40% - Accent5 3 3 3 3 2 2" xfId="22273"/>
    <cellStyle name="40% - Accent5 3 3 3 3 2 3" xfId="54399"/>
    <cellStyle name="40% - Accent5 3 3 3 3 3" xfId="22274"/>
    <cellStyle name="40% - Accent5 3 3 3 3 4" xfId="22275"/>
    <cellStyle name="40% - Accent5 3 3 3 4" xfId="22276"/>
    <cellStyle name="40% - Accent5 3 3 3 4 2" xfId="22277"/>
    <cellStyle name="40% - Accent5 3 3 3 4 3" xfId="54400"/>
    <cellStyle name="40% - Accent5 3 3 3 5" xfId="22278"/>
    <cellStyle name="40% - Accent5 3 3 3 6" xfId="22279"/>
    <cellStyle name="40% - Accent5 3 3 4" xfId="22280"/>
    <cellStyle name="40% - Accent5 3 3 4 2" xfId="22281"/>
    <cellStyle name="40% - Accent5 3 3 4 2 2" xfId="22282"/>
    <cellStyle name="40% - Accent5 3 3 4 2 2 2" xfId="22283"/>
    <cellStyle name="40% - Accent5 3 3 4 2 2 3" xfId="54401"/>
    <cellStyle name="40% - Accent5 3 3 4 2 3" xfId="22284"/>
    <cellStyle name="40% - Accent5 3 3 4 2 4" xfId="22285"/>
    <cellStyle name="40% - Accent5 3 3 4 3" xfId="22286"/>
    <cellStyle name="40% - Accent5 3 3 4 3 2" xfId="22287"/>
    <cellStyle name="40% - Accent5 3 3 4 3 3" xfId="54402"/>
    <cellStyle name="40% - Accent5 3 3 4 4" xfId="22288"/>
    <cellStyle name="40% - Accent5 3 3 4 5" xfId="22289"/>
    <cellStyle name="40% - Accent5 3 3 5" xfId="22290"/>
    <cellStyle name="40% - Accent5 3 3 5 2" xfId="22291"/>
    <cellStyle name="40% - Accent5 3 3 5 2 2" xfId="22292"/>
    <cellStyle name="40% - Accent5 3 3 5 2 3" xfId="54403"/>
    <cellStyle name="40% - Accent5 3 3 5 3" xfId="22293"/>
    <cellStyle name="40% - Accent5 3 3 5 4" xfId="22294"/>
    <cellStyle name="40% - Accent5 3 3 6" xfId="22295"/>
    <cellStyle name="40% - Accent5 3 3 6 2" xfId="22296"/>
    <cellStyle name="40% - Accent5 3 3 6 2 2" xfId="22297"/>
    <cellStyle name="40% - Accent5 3 3 6 2 3" xfId="54404"/>
    <cellStyle name="40% - Accent5 3 3 6 3" xfId="22298"/>
    <cellStyle name="40% - Accent5 3 3 6 4" xfId="22299"/>
    <cellStyle name="40% - Accent5 3 3 7" xfId="22300"/>
    <cellStyle name="40% - Accent5 3 3 7 2" xfId="22301"/>
    <cellStyle name="40% - Accent5 3 3 7 3" xfId="54405"/>
    <cellStyle name="40% - Accent5 3 3 8" xfId="22302"/>
    <cellStyle name="40% - Accent5 3 3 9" xfId="22303"/>
    <cellStyle name="40% - Accent5 3 4" xfId="22304"/>
    <cellStyle name="40% - Accent5 3 4 2" xfId="22305"/>
    <cellStyle name="40% - Accent5 3 4 2 2" xfId="22306"/>
    <cellStyle name="40% - Accent5 3 4 2 2 2" xfId="22307"/>
    <cellStyle name="40% - Accent5 3 4 2 2 2 2" xfId="22308"/>
    <cellStyle name="40% - Accent5 3 4 2 2 2 3" xfId="54406"/>
    <cellStyle name="40% - Accent5 3 4 2 2 3" xfId="22309"/>
    <cellStyle name="40% - Accent5 3 4 2 2 4" xfId="22310"/>
    <cellStyle name="40% - Accent5 3 4 2 3" xfId="22311"/>
    <cellStyle name="40% - Accent5 3 4 2 3 2" xfId="22312"/>
    <cellStyle name="40% - Accent5 3 4 2 3 2 2" xfId="22313"/>
    <cellStyle name="40% - Accent5 3 4 2 3 2 3" xfId="54407"/>
    <cellStyle name="40% - Accent5 3 4 2 3 3" xfId="22314"/>
    <cellStyle name="40% - Accent5 3 4 2 3 4" xfId="22315"/>
    <cellStyle name="40% - Accent5 3 4 2 4" xfId="22316"/>
    <cellStyle name="40% - Accent5 3 4 2 4 2" xfId="22317"/>
    <cellStyle name="40% - Accent5 3 4 2 4 3" xfId="54408"/>
    <cellStyle name="40% - Accent5 3 4 2 5" xfId="22318"/>
    <cellStyle name="40% - Accent5 3 4 2 6" xfId="22319"/>
    <cellStyle name="40% - Accent5 3 4 3" xfId="22320"/>
    <cellStyle name="40% - Accent5 3 4 3 2" xfId="22321"/>
    <cellStyle name="40% - Accent5 3 4 3 2 2" xfId="22322"/>
    <cellStyle name="40% - Accent5 3 4 3 2 3" xfId="54409"/>
    <cellStyle name="40% - Accent5 3 4 3 3" xfId="22323"/>
    <cellStyle name="40% - Accent5 3 4 3 4" xfId="22324"/>
    <cellStyle name="40% - Accent5 3 4 4" xfId="22325"/>
    <cellStyle name="40% - Accent5 3 4 4 2" xfId="22326"/>
    <cellStyle name="40% - Accent5 3 4 4 2 2" xfId="22327"/>
    <cellStyle name="40% - Accent5 3 4 4 2 3" xfId="54410"/>
    <cellStyle name="40% - Accent5 3 4 4 3" xfId="22328"/>
    <cellStyle name="40% - Accent5 3 4 4 4" xfId="22329"/>
    <cellStyle name="40% - Accent5 3 4 5" xfId="22330"/>
    <cellStyle name="40% - Accent5 3 4 5 2" xfId="22331"/>
    <cellStyle name="40% - Accent5 3 4 5 3" xfId="54411"/>
    <cellStyle name="40% - Accent5 3 4 6" xfId="22332"/>
    <cellStyle name="40% - Accent5 3 4 7" xfId="22333"/>
    <cellStyle name="40% - Accent5 3 5" xfId="22334"/>
    <cellStyle name="40% - Accent5 3 5 2" xfId="22335"/>
    <cellStyle name="40% - Accent5 3 5 2 2" xfId="22336"/>
    <cellStyle name="40% - Accent5 3 5 2 2 2" xfId="22337"/>
    <cellStyle name="40% - Accent5 3 5 2 2 3" xfId="54412"/>
    <cellStyle name="40% - Accent5 3 5 2 3" xfId="22338"/>
    <cellStyle name="40% - Accent5 3 5 2 4" xfId="22339"/>
    <cellStyle name="40% - Accent5 3 5 3" xfId="22340"/>
    <cellStyle name="40% - Accent5 3 5 3 2" xfId="22341"/>
    <cellStyle name="40% - Accent5 3 5 3 2 2" xfId="22342"/>
    <cellStyle name="40% - Accent5 3 5 3 2 3" xfId="54413"/>
    <cellStyle name="40% - Accent5 3 5 3 3" xfId="22343"/>
    <cellStyle name="40% - Accent5 3 5 3 4" xfId="22344"/>
    <cellStyle name="40% - Accent5 3 5 4" xfId="22345"/>
    <cellStyle name="40% - Accent5 3 5 4 2" xfId="22346"/>
    <cellStyle name="40% - Accent5 3 5 4 3" xfId="54414"/>
    <cellStyle name="40% - Accent5 3 5 5" xfId="22347"/>
    <cellStyle name="40% - Accent5 3 5 6" xfId="22348"/>
    <cellStyle name="40% - Accent5 3 6" xfId="22349"/>
    <cellStyle name="40% - Accent5 3 6 2" xfId="22350"/>
    <cellStyle name="40% - Accent5 3 6 2 2" xfId="22351"/>
    <cellStyle name="40% - Accent5 3 6 2 2 2" xfId="22352"/>
    <cellStyle name="40% - Accent5 3 6 2 2 3" xfId="54415"/>
    <cellStyle name="40% - Accent5 3 6 2 3" xfId="22353"/>
    <cellStyle name="40% - Accent5 3 6 2 4" xfId="22354"/>
    <cellStyle name="40% - Accent5 3 6 3" xfId="22355"/>
    <cellStyle name="40% - Accent5 3 6 3 2" xfId="22356"/>
    <cellStyle name="40% - Accent5 3 6 3 3" xfId="54416"/>
    <cellStyle name="40% - Accent5 3 6 4" xfId="22357"/>
    <cellStyle name="40% - Accent5 3 6 5" xfId="22358"/>
    <cellStyle name="40% - Accent5 3 7" xfId="22359"/>
    <cellStyle name="40% - Accent5 3 7 2" xfId="22360"/>
    <cellStyle name="40% - Accent5 3 7 2 2" xfId="22361"/>
    <cellStyle name="40% - Accent5 3 7 2 3" xfId="54417"/>
    <cellStyle name="40% - Accent5 3 7 3" xfId="22362"/>
    <cellStyle name="40% - Accent5 3 7 4" xfId="22363"/>
    <cellStyle name="40% - Accent5 3 8" xfId="22364"/>
    <cellStyle name="40% - Accent5 3 8 2" xfId="22365"/>
    <cellStyle name="40% - Accent5 3 8 2 2" xfId="22366"/>
    <cellStyle name="40% - Accent5 3 8 2 3" xfId="54418"/>
    <cellStyle name="40% - Accent5 3 8 3" xfId="22367"/>
    <cellStyle name="40% - Accent5 3 8 4" xfId="22368"/>
    <cellStyle name="40% - Accent5 3 9" xfId="22369"/>
    <cellStyle name="40% - Accent5 3 9 2" xfId="22370"/>
    <cellStyle name="40% - Accent5 3 9 3" xfId="54419"/>
    <cellStyle name="40% - Accent5 4" xfId="22371"/>
    <cellStyle name="40% - Accent5 4 10" xfId="22372"/>
    <cellStyle name="40% - Accent5 4 11" xfId="22373"/>
    <cellStyle name="40% - Accent5 4 12" xfId="60190"/>
    <cellStyle name="40% - Accent5 4 2" xfId="22374"/>
    <cellStyle name="40% - Accent5 4 2 10" xfId="22375"/>
    <cellStyle name="40% - Accent5 4 2 11" xfId="60373"/>
    <cellStyle name="40% - Accent5 4 2 2" xfId="22376"/>
    <cellStyle name="40% - Accent5 4 2 2 2" xfId="22377"/>
    <cellStyle name="40% - Accent5 4 2 2 2 2" xfId="22378"/>
    <cellStyle name="40% - Accent5 4 2 2 2 2 2" xfId="22379"/>
    <cellStyle name="40% - Accent5 4 2 2 2 2 2 2" xfId="22380"/>
    <cellStyle name="40% - Accent5 4 2 2 2 2 2 2 2" xfId="22381"/>
    <cellStyle name="40% - Accent5 4 2 2 2 2 2 2 3" xfId="54420"/>
    <cellStyle name="40% - Accent5 4 2 2 2 2 2 3" xfId="22382"/>
    <cellStyle name="40% - Accent5 4 2 2 2 2 2 4" xfId="22383"/>
    <cellStyle name="40% - Accent5 4 2 2 2 2 3" xfId="22384"/>
    <cellStyle name="40% - Accent5 4 2 2 2 2 3 2" xfId="22385"/>
    <cellStyle name="40% - Accent5 4 2 2 2 2 3 2 2" xfId="22386"/>
    <cellStyle name="40% - Accent5 4 2 2 2 2 3 2 3" xfId="54421"/>
    <cellStyle name="40% - Accent5 4 2 2 2 2 3 3" xfId="22387"/>
    <cellStyle name="40% - Accent5 4 2 2 2 2 3 4" xfId="22388"/>
    <cellStyle name="40% - Accent5 4 2 2 2 2 4" xfId="22389"/>
    <cellStyle name="40% - Accent5 4 2 2 2 2 4 2" xfId="22390"/>
    <cellStyle name="40% - Accent5 4 2 2 2 2 4 3" xfId="54422"/>
    <cellStyle name="40% - Accent5 4 2 2 2 2 5" xfId="22391"/>
    <cellStyle name="40% - Accent5 4 2 2 2 2 6" xfId="22392"/>
    <cellStyle name="40% - Accent5 4 2 2 2 3" xfId="22393"/>
    <cellStyle name="40% - Accent5 4 2 2 2 3 2" xfId="22394"/>
    <cellStyle name="40% - Accent5 4 2 2 2 3 2 2" xfId="22395"/>
    <cellStyle name="40% - Accent5 4 2 2 2 3 2 3" xfId="54423"/>
    <cellStyle name="40% - Accent5 4 2 2 2 3 3" xfId="22396"/>
    <cellStyle name="40% - Accent5 4 2 2 2 3 4" xfId="22397"/>
    <cellStyle name="40% - Accent5 4 2 2 2 4" xfId="22398"/>
    <cellStyle name="40% - Accent5 4 2 2 2 4 2" xfId="22399"/>
    <cellStyle name="40% - Accent5 4 2 2 2 4 2 2" xfId="22400"/>
    <cellStyle name="40% - Accent5 4 2 2 2 4 2 3" xfId="54424"/>
    <cellStyle name="40% - Accent5 4 2 2 2 4 3" xfId="22401"/>
    <cellStyle name="40% - Accent5 4 2 2 2 4 4" xfId="22402"/>
    <cellStyle name="40% - Accent5 4 2 2 2 5" xfId="22403"/>
    <cellStyle name="40% - Accent5 4 2 2 2 5 2" xfId="22404"/>
    <cellStyle name="40% - Accent5 4 2 2 2 5 3" xfId="54425"/>
    <cellStyle name="40% - Accent5 4 2 2 2 6" xfId="22405"/>
    <cellStyle name="40% - Accent5 4 2 2 2 7" xfId="22406"/>
    <cellStyle name="40% - Accent5 4 2 2 3" xfId="22407"/>
    <cellStyle name="40% - Accent5 4 2 2 3 2" xfId="22408"/>
    <cellStyle name="40% - Accent5 4 2 2 3 2 2" xfId="22409"/>
    <cellStyle name="40% - Accent5 4 2 2 3 2 2 2" xfId="22410"/>
    <cellStyle name="40% - Accent5 4 2 2 3 2 2 3" xfId="54426"/>
    <cellStyle name="40% - Accent5 4 2 2 3 2 3" xfId="22411"/>
    <cellStyle name="40% - Accent5 4 2 2 3 2 4" xfId="22412"/>
    <cellStyle name="40% - Accent5 4 2 2 3 3" xfId="22413"/>
    <cellStyle name="40% - Accent5 4 2 2 3 3 2" xfId="22414"/>
    <cellStyle name="40% - Accent5 4 2 2 3 3 2 2" xfId="22415"/>
    <cellStyle name="40% - Accent5 4 2 2 3 3 2 3" xfId="54427"/>
    <cellStyle name="40% - Accent5 4 2 2 3 3 3" xfId="22416"/>
    <cellStyle name="40% - Accent5 4 2 2 3 3 4" xfId="22417"/>
    <cellStyle name="40% - Accent5 4 2 2 3 4" xfId="22418"/>
    <cellStyle name="40% - Accent5 4 2 2 3 4 2" xfId="22419"/>
    <cellStyle name="40% - Accent5 4 2 2 3 4 3" xfId="54428"/>
    <cellStyle name="40% - Accent5 4 2 2 3 5" xfId="22420"/>
    <cellStyle name="40% - Accent5 4 2 2 3 6" xfId="22421"/>
    <cellStyle name="40% - Accent5 4 2 2 4" xfId="22422"/>
    <cellStyle name="40% - Accent5 4 2 2 4 2" xfId="22423"/>
    <cellStyle name="40% - Accent5 4 2 2 4 2 2" xfId="22424"/>
    <cellStyle name="40% - Accent5 4 2 2 4 2 3" xfId="54429"/>
    <cellStyle name="40% - Accent5 4 2 2 4 3" xfId="22425"/>
    <cellStyle name="40% - Accent5 4 2 2 4 4" xfId="22426"/>
    <cellStyle name="40% - Accent5 4 2 2 5" xfId="22427"/>
    <cellStyle name="40% - Accent5 4 2 2 5 2" xfId="22428"/>
    <cellStyle name="40% - Accent5 4 2 2 5 2 2" xfId="22429"/>
    <cellStyle name="40% - Accent5 4 2 2 5 2 3" xfId="54430"/>
    <cellStyle name="40% - Accent5 4 2 2 5 3" xfId="22430"/>
    <cellStyle name="40% - Accent5 4 2 2 5 4" xfId="22431"/>
    <cellStyle name="40% - Accent5 4 2 2 6" xfId="22432"/>
    <cellStyle name="40% - Accent5 4 2 2 6 2" xfId="22433"/>
    <cellStyle name="40% - Accent5 4 2 2 6 3" xfId="54431"/>
    <cellStyle name="40% - Accent5 4 2 2 7" xfId="22434"/>
    <cellStyle name="40% - Accent5 4 2 2 8" xfId="22435"/>
    <cellStyle name="40% - Accent5 4 2 2 9" xfId="60741"/>
    <cellStyle name="40% - Accent5 4 2 3" xfId="22436"/>
    <cellStyle name="40% - Accent5 4 2 3 2" xfId="22437"/>
    <cellStyle name="40% - Accent5 4 2 3 2 2" xfId="22438"/>
    <cellStyle name="40% - Accent5 4 2 3 2 2 2" xfId="22439"/>
    <cellStyle name="40% - Accent5 4 2 3 2 2 2 2" xfId="22440"/>
    <cellStyle name="40% - Accent5 4 2 3 2 2 2 3" xfId="54432"/>
    <cellStyle name="40% - Accent5 4 2 3 2 2 3" xfId="22441"/>
    <cellStyle name="40% - Accent5 4 2 3 2 2 4" xfId="22442"/>
    <cellStyle name="40% - Accent5 4 2 3 2 3" xfId="22443"/>
    <cellStyle name="40% - Accent5 4 2 3 2 3 2" xfId="22444"/>
    <cellStyle name="40% - Accent5 4 2 3 2 3 2 2" xfId="22445"/>
    <cellStyle name="40% - Accent5 4 2 3 2 3 2 3" xfId="54433"/>
    <cellStyle name="40% - Accent5 4 2 3 2 3 3" xfId="22446"/>
    <cellStyle name="40% - Accent5 4 2 3 2 3 4" xfId="22447"/>
    <cellStyle name="40% - Accent5 4 2 3 2 4" xfId="22448"/>
    <cellStyle name="40% - Accent5 4 2 3 2 4 2" xfId="22449"/>
    <cellStyle name="40% - Accent5 4 2 3 2 4 3" xfId="54434"/>
    <cellStyle name="40% - Accent5 4 2 3 2 5" xfId="22450"/>
    <cellStyle name="40% - Accent5 4 2 3 2 6" xfId="22451"/>
    <cellStyle name="40% - Accent5 4 2 3 3" xfId="22452"/>
    <cellStyle name="40% - Accent5 4 2 3 3 2" xfId="22453"/>
    <cellStyle name="40% - Accent5 4 2 3 3 2 2" xfId="22454"/>
    <cellStyle name="40% - Accent5 4 2 3 3 2 3" xfId="54435"/>
    <cellStyle name="40% - Accent5 4 2 3 3 3" xfId="22455"/>
    <cellStyle name="40% - Accent5 4 2 3 3 4" xfId="22456"/>
    <cellStyle name="40% - Accent5 4 2 3 4" xfId="22457"/>
    <cellStyle name="40% - Accent5 4 2 3 4 2" xfId="22458"/>
    <cellStyle name="40% - Accent5 4 2 3 4 2 2" xfId="22459"/>
    <cellStyle name="40% - Accent5 4 2 3 4 2 3" xfId="54436"/>
    <cellStyle name="40% - Accent5 4 2 3 4 3" xfId="22460"/>
    <cellStyle name="40% - Accent5 4 2 3 4 4" xfId="22461"/>
    <cellStyle name="40% - Accent5 4 2 3 5" xfId="22462"/>
    <cellStyle name="40% - Accent5 4 2 3 5 2" xfId="22463"/>
    <cellStyle name="40% - Accent5 4 2 3 5 3" xfId="54437"/>
    <cellStyle name="40% - Accent5 4 2 3 6" xfId="22464"/>
    <cellStyle name="40% - Accent5 4 2 3 7" xfId="22465"/>
    <cellStyle name="40% - Accent5 4 2 4" xfId="22466"/>
    <cellStyle name="40% - Accent5 4 2 4 2" xfId="22467"/>
    <cellStyle name="40% - Accent5 4 2 4 2 2" xfId="22468"/>
    <cellStyle name="40% - Accent5 4 2 4 2 2 2" xfId="22469"/>
    <cellStyle name="40% - Accent5 4 2 4 2 2 3" xfId="54438"/>
    <cellStyle name="40% - Accent5 4 2 4 2 3" xfId="22470"/>
    <cellStyle name="40% - Accent5 4 2 4 2 4" xfId="22471"/>
    <cellStyle name="40% - Accent5 4 2 4 3" xfId="22472"/>
    <cellStyle name="40% - Accent5 4 2 4 3 2" xfId="22473"/>
    <cellStyle name="40% - Accent5 4 2 4 3 2 2" xfId="22474"/>
    <cellStyle name="40% - Accent5 4 2 4 3 2 3" xfId="54439"/>
    <cellStyle name="40% - Accent5 4 2 4 3 3" xfId="22475"/>
    <cellStyle name="40% - Accent5 4 2 4 3 4" xfId="22476"/>
    <cellStyle name="40% - Accent5 4 2 4 4" xfId="22477"/>
    <cellStyle name="40% - Accent5 4 2 4 4 2" xfId="22478"/>
    <cellStyle name="40% - Accent5 4 2 4 4 3" xfId="54440"/>
    <cellStyle name="40% - Accent5 4 2 4 5" xfId="22479"/>
    <cellStyle name="40% - Accent5 4 2 4 6" xfId="22480"/>
    <cellStyle name="40% - Accent5 4 2 5" xfId="22481"/>
    <cellStyle name="40% - Accent5 4 2 5 2" xfId="22482"/>
    <cellStyle name="40% - Accent5 4 2 5 2 2" xfId="22483"/>
    <cellStyle name="40% - Accent5 4 2 5 2 2 2" xfId="22484"/>
    <cellStyle name="40% - Accent5 4 2 5 2 2 3" xfId="54441"/>
    <cellStyle name="40% - Accent5 4 2 5 2 3" xfId="22485"/>
    <cellStyle name="40% - Accent5 4 2 5 2 4" xfId="22486"/>
    <cellStyle name="40% - Accent5 4 2 5 3" xfId="22487"/>
    <cellStyle name="40% - Accent5 4 2 5 3 2" xfId="22488"/>
    <cellStyle name="40% - Accent5 4 2 5 3 3" xfId="54442"/>
    <cellStyle name="40% - Accent5 4 2 5 4" xfId="22489"/>
    <cellStyle name="40% - Accent5 4 2 5 5" xfId="22490"/>
    <cellStyle name="40% - Accent5 4 2 6" xfId="22491"/>
    <cellStyle name="40% - Accent5 4 2 6 2" xfId="22492"/>
    <cellStyle name="40% - Accent5 4 2 6 2 2" xfId="22493"/>
    <cellStyle name="40% - Accent5 4 2 6 2 3" xfId="54443"/>
    <cellStyle name="40% - Accent5 4 2 6 3" xfId="22494"/>
    <cellStyle name="40% - Accent5 4 2 6 4" xfId="22495"/>
    <cellStyle name="40% - Accent5 4 2 7" xfId="22496"/>
    <cellStyle name="40% - Accent5 4 2 7 2" xfId="22497"/>
    <cellStyle name="40% - Accent5 4 2 7 2 2" xfId="22498"/>
    <cellStyle name="40% - Accent5 4 2 7 2 3" xfId="54444"/>
    <cellStyle name="40% - Accent5 4 2 7 3" xfId="22499"/>
    <cellStyle name="40% - Accent5 4 2 7 4" xfId="22500"/>
    <cellStyle name="40% - Accent5 4 2 8" xfId="22501"/>
    <cellStyle name="40% - Accent5 4 2 8 2" xfId="22502"/>
    <cellStyle name="40% - Accent5 4 2 8 3" xfId="54445"/>
    <cellStyle name="40% - Accent5 4 2 9" xfId="22503"/>
    <cellStyle name="40% - Accent5 4 3" xfId="22504"/>
    <cellStyle name="40% - Accent5 4 3 2" xfId="22505"/>
    <cellStyle name="40% - Accent5 4 3 2 2" xfId="22506"/>
    <cellStyle name="40% - Accent5 4 3 2 2 2" xfId="22507"/>
    <cellStyle name="40% - Accent5 4 3 2 2 2 2" xfId="22508"/>
    <cellStyle name="40% - Accent5 4 3 2 2 2 2 2" xfId="22509"/>
    <cellStyle name="40% - Accent5 4 3 2 2 2 2 3" xfId="54446"/>
    <cellStyle name="40% - Accent5 4 3 2 2 2 3" xfId="22510"/>
    <cellStyle name="40% - Accent5 4 3 2 2 2 4" xfId="22511"/>
    <cellStyle name="40% - Accent5 4 3 2 2 3" xfId="22512"/>
    <cellStyle name="40% - Accent5 4 3 2 2 3 2" xfId="22513"/>
    <cellStyle name="40% - Accent5 4 3 2 2 3 2 2" xfId="22514"/>
    <cellStyle name="40% - Accent5 4 3 2 2 3 2 3" xfId="54447"/>
    <cellStyle name="40% - Accent5 4 3 2 2 3 3" xfId="22515"/>
    <cellStyle name="40% - Accent5 4 3 2 2 3 4" xfId="22516"/>
    <cellStyle name="40% - Accent5 4 3 2 2 4" xfId="22517"/>
    <cellStyle name="40% - Accent5 4 3 2 2 4 2" xfId="22518"/>
    <cellStyle name="40% - Accent5 4 3 2 2 4 3" xfId="54448"/>
    <cellStyle name="40% - Accent5 4 3 2 2 5" xfId="22519"/>
    <cellStyle name="40% - Accent5 4 3 2 2 6" xfId="22520"/>
    <cellStyle name="40% - Accent5 4 3 2 3" xfId="22521"/>
    <cellStyle name="40% - Accent5 4 3 2 3 2" xfId="22522"/>
    <cellStyle name="40% - Accent5 4 3 2 3 2 2" xfId="22523"/>
    <cellStyle name="40% - Accent5 4 3 2 3 2 3" xfId="54449"/>
    <cellStyle name="40% - Accent5 4 3 2 3 3" xfId="22524"/>
    <cellStyle name="40% - Accent5 4 3 2 3 4" xfId="22525"/>
    <cellStyle name="40% - Accent5 4 3 2 4" xfId="22526"/>
    <cellStyle name="40% - Accent5 4 3 2 4 2" xfId="22527"/>
    <cellStyle name="40% - Accent5 4 3 2 4 2 2" xfId="22528"/>
    <cellStyle name="40% - Accent5 4 3 2 4 2 3" xfId="54450"/>
    <cellStyle name="40% - Accent5 4 3 2 4 3" xfId="22529"/>
    <cellStyle name="40% - Accent5 4 3 2 4 4" xfId="22530"/>
    <cellStyle name="40% - Accent5 4 3 2 5" xfId="22531"/>
    <cellStyle name="40% - Accent5 4 3 2 5 2" xfId="22532"/>
    <cellStyle name="40% - Accent5 4 3 2 5 3" xfId="54451"/>
    <cellStyle name="40% - Accent5 4 3 2 6" xfId="22533"/>
    <cellStyle name="40% - Accent5 4 3 2 7" xfId="22534"/>
    <cellStyle name="40% - Accent5 4 3 3" xfId="22535"/>
    <cellStyle name="40% - Accent5 4 3 3 2" xfId="22536"/>
    <cellStyle name="40% - Accent5 4 3 3 2 2" xfId="22537"/>
    <cellStyle name="40% - Accent5 4 3 3 2 2 2" xfId="22538"/>
    <cellStyle name="40% - Accent5 4 3 3 2 2 3" xfId="54452"/>
    <cellStyle name="40% - Accent5 4 3 3 2 3" xfId="22539"/>
    <cellStyle name="40% - Accent5 4 3 3 2 4" xfId="22540"/>
    <cellStyle name="40% - Accent5 4 3 3 3" xfId="22541"/>
    <cellStyle name="40% - Accent5 4 3 3 3 2" xfId="22542"/>
    <cellStyle name="40% - Accent5 4 3 3 3 2 2" xfId="22543"/>
    <cellStyle name="40% - Accent5 4 3 3 3 2 3" xfId="54453"/>
    <cellStyle name="40% - Accent5 4 3 3 3 3" xfId="22544"/>
    <cellStyle name="40% - Accent5 4 3 3 3 4" xfId="22545"/>
    <cellStyle name="40% - Accent5 4 3 3 4" xfId="22546"/>
    <cellStyle name="40% - Accent5 4 3 3 4 2" xfId="22547"/>
    <cellStyle name="40% - Accent5 4 3 3 4 3" xfId="54454"/>
    <cellStyle name="40% - Accent5 4 3 3 5" xfId="22548"/>
    <cellStyle name="40% - Accent5 4 3 3 6" xfId="22549"/>
    <cellStyle name="40% - Accent5 4 3 4" xfId="22550"/>
    <cellStyle name="40% - Accent5 4 3 4 2" xfId="22551"/>
    <cellStyle name="40% - Accent5 4 3 4 2 2" xfId="22552"/>
    <cellStyle name="40% - Accent5 4 3 4 2 3" xfId="54455"/>
    <cellStyle name="40% - Accent5 4 3 4 3" xfId="22553"/>
    <cellStyle name="40% - Accent5 4 3 4 4" xfId="22554"/>
    <cellStyle name="40% - Accent5 4 3 5" xfId="22555"/>
    <cellStyle name="40% - Accent5 4 3 5 2" xfId="22556"/>
    <cellStyle name="40% - Accent5 4 3 5 2 2" xfId="22557"/>
    <cellStyle name="40% - Accent5 4 3 5 2 3" xfId="54456"/>
    <cellStyle name="40% - Accent5 4 3 5 3" xfId="22558"/>
    <cellStyle name="40% - Accent5 4 3 5 4" xfId="22559"/>
    <cellStyle name="40% - Accent5 4 3 6" xfId="22560"/>
    <cellStyle name="40% - Accent5 4 3 6 2" xfId="22561"/>
    <cellStyle name="40% - Accent5 4 3 6 3" xfId="54457"/>
    <cellStyle name="40% - Accent5 4 3 7" xfId="22562"/>
    <cellStyle name="40% - Accent5 4 3 8" xfId="22563"/>
    <cellStyle name="40% - Accent5 4 3 9" xfId="60558"/>
    <cellStyle name="40% - Accent5 4 4" xfId="22564"/>
    <cellStyle name="40% - Accent5 4 4 2" xfId="22565"/>
    <cellStyle name="40% - Accent5 4 4 2 2" xfId="22566"/>
    <cellStyle name="40% - Accent5 4 4 2 2 2" xfId="22567"/>
    <cellStyle name="40% - Accent5 4 4 2 2 2 2" xfId="22568"/>
    <cellStyle name="40% - Accent5 4 4 2 2 2 3" xfId="54458"/>
    <cellStyle name="40% - Accent5 4 4 2 2 3" xfId="22569"/>
    <cellStyle name="40% - Accent5 4 4 2 2 4" xfId="22570"/>
    <cellStyle name="40% - Accent5 4 4 2 3" xfId="22571"/>
    <cellStyle name="40% - Accent5 4 4 2 3 2" xfId="22572"/>
    <cellStyle name="40% - Accent5 4 4 2 3 2 2" xfId="22573"/>
    <cellStyle name="40% - Accent5 4 4 2 3 2 3" xfId="54459"/>
    <cellStyle name="40% - Accent5 4 4 2 3 3" xfId="22574"/>
    <cellStyle name="40% - Accent5 4 4 2 3 4" xfId="22575"/>
    <cellStyle name="40% - Accent5 4 4 2 4" xfId="22576"/>
    <cellStyle name="40% - Accent5 4 4 2 4 2" xfId="22577"/>
    <cellStyle name="40% - Accent5 4 4 2 4 3" xfId="54460"/>
    <cellStyle name="40% - Accent5 4 4 2 5" xfId="22578"/>
    <cellStyle name="40% - Accent5 4 4 2 6" xfId="22579"/>
    <cellStyle name="40% - Accent5 4 4 3" xfId="22580"/>
    <cellStyle name="40% - Accent5 4 4 3 2" xfId="22581"/>
    <cellStyle name="40% - Accent5 4 4 3 2 2" xfId="22582"/>
    <cellStyle name="40% - Accent5 4 4 3 2 3" xfId="54461"/>
    <cellStyle name="40% - Accent5 4 4 3 3" xfId="22583"/>
    <cellStyle name="40% - Accent5 4 4 3 4" xfId="22584"/>
    <cellStyle name="40% - Accent5 4 4 4" xfId="22585"/>
    <cellStyle name="40% - Accent5 4 4 4 2" xfId="22586"/>
    <cellStyle name="40% - Accent5 4 4 4 2 2" xfId="22587"/>
    <cellStyle name="40% - Accent5 4 4 4 2 3" xfId="54462"/>
    <cellStyle name="40% - Accent5 4 4 4 3" xfId="22588"/>
    <cellStyle name="40% - Accent5 4 4 4 4" xfId="22589"/>
    <cellStyle name="40% - Accent5 4 4 5" xfId="22590"/>
    <cellStyle name="40% - Accent5 4 4 5 2" xfId="22591"/>
    <cellStyle name="40% - Accent5 4 4 5 3" xfId="54463"/>
    <cellStyle name="40% - Accent5 4 4 6" xfId="22592"/>
    <cellStyle name="40% - Accent5 4 4 7" xfId="22593"/>
    <cellStyle name="40% - Accent5 4 5" xfId="22594"/>
    <cellStyle name="40% - Accent5 4 5 2" xfId="22595"/>
    <cellStyle name="40% - Accent5 4 5 2 2" xfId="22596"/>
    <cellStyle name="40% - Accent5 4 5 2 2 2" xfId="22597"/>
    <cellStyle name="40% - Accent5 4 5 2 2 3" xfId="54464"/>
    <cellStyle name="40% - Accent5 4 5 2 3" xfId="22598"/>
    <cellStyle name="40% - Accent5 4 5 2 4" xfId="22599"/>
    <cellStyle name="40% - Accent5 4 5 3" xfId="22600"/>
    <cellStyle name="40% - Accent5 4 5 3 2" xfId="22601"/>
    <cellStyle name="40% - Accent5 4 5 3 2 2" xfId="22602"/>
    <cellStyle name="40% - Accent5 4 5 3 2 3" xfId="54465"/>
    <cellStyle name="40% - Accent5 4 5 3 3" xfId="22603"/>
    <cellStyle name="40% - Accent5 4 5 3 4" xfId="22604"/>
    <cellStyle name="40% - Accent5 4 5 4" xfId="22605"/>
    <cellStyle name="40% - Accent5 4 5 4 2" xfId="22606"/>
    <cellStyle name="40% - Accent5 4 5 4 3" xfId="54466"/>
    <cellStyle name="40% - Accent5 4 5 5" xfId="22607"/>
    <cellStyle name="40% - Accent5 4 5 6" xfId="22608"/>
    <cellStyle name="40% - Accent5 4 6" xfId="22609"/>
    <cellStyle name="40% - Accent5 4 6 2" xfId="22610"/>
    <cellStyle name="40% - Accent5 4 6 2 2" xfId="22611"/>
    <cellStyle name="40% - Accent5 4 6 2 2 2" xfId="22612"/>
    <cellStyle name="40% - Accent5 4 6 2 2 3" xfId="54467"/>
    <cellStyle name="40% - Accent5 4 6 2 3" xfId="22613"/>
    <cellStyle name="40% - Accent5 4 6 2 4" xfId="22614"/>
    <cellStyle name="40% - Accent5 4 6 3" xfId="22615"/>
    <cellStyle name="40% - Accent5 4 6 3 2" xfId="22616"/>
    <cellStyle name="40% - Accent5 4 6 3 3" xfId="54468"/>
    <cellStyle name="40% - Accent5 4 6 4" xfId="22617"/>
    <cellStyle name="40% - Accent5 4 6 5" xfId="22618"/>
    <cellStyle name="40% - Accent5 4 7" xfId="22619"/>
    <cellStyle name="40% - Accent5 4 7 2" xfId="22620"/>
    <cellStyle name="40% - Accent5 4 7 2 2" xfId="22621"/>
    <cellStyle name="40% - Accent5 4 7 2 3" xfId="54469"/>
    <cellStyle name="40% - Accent5 4 7 3" xfId="22622"/>
    <cellStyle name="40% - Accent5 4 7 4" xfId="22623"/>
    <cellStyle name="40% - Accent5 4 8" xfId="22624"/>
    <cellStyle name="40% - Accent5 4 8 2" xfId="22625"/>
    <cellStyle name="40% - Accent5 4 8 2 2" xfId="22626"/>
    <cellStyle name="40% - Accent5 4 8 2 3" xfId="54470"/>
    <cellStyle name="40% - Accent5 4 8 3" xfId="22627"/>
    <cellStyle name="40% - Accent5 4 8 4" xfId="22628"/>
    <cellStyle name="40% - Accent5 4 9" xfId="22629"/>
    <cellStyle name="40% - Accent5 4 9 2" xfId="22630"/>
    <cellStyle name="40% - Accent5 4 9 3" xfId="54471"/>
    <cellStyle name="40% - Accent5 5" xfId="22631"/>
    <cellStyle name="40% - Accent5 5 10" xfId="22632"/>
    <cellStyle name="40% - Accent5 5 11" xfId="60204"/>
    <cellStyle name="40% - Accent5 5 2" xfId="22633"/>
    <cellStyle name="40% - Accent5 5 2 2" xfId="22634"/>
    <cellStyle name="40% - Accent5 5 2 2 2" xfId="22635"/>
    <cellStyle name="40% - Accent5 5 2 2 2 2" xfId="22636"/>
    <cellStyle name="40% - Accent5 5 2 2 2 2 2" xfId="22637"/>
    <cellStyle name="40% - Accent5 5 2 2 2 2 2 2" xfId="22638"/>
    <cellStyle name="40% - Accent5 5 2 2 2 2 2 3" xfId="54472"/>
    <cellStyle name="40% - Accent5 5 2 2 2 2 3" xfId="22639"/>
    <cellStyle name="40% - Accent5 5 2 2 2 2 4" xfId="22640"/>
    <cellStyle name="40% - Accent5 5 2 2 2 3" xfId="22641"/>
    <cellStyle name="40% - Accent5 5 2 2 2 3 2" xfId="22642"/>
    <cellStyle name="40% - Accent5 5 2 2 2 3 2 2" xfId="22643"/>
    <cellStyle name="40% - Accent5 5 2 2 2 3 2 3" xfId="54473"/>
    <cellStyle name="40% - Accent5 5 2 2 2 3 3" xfId="22644"/>
    <cellStyle name="40% - Accent5 5 2 2 2 3 4" xfId="22645"/>
    <cellStyle name="40% - Accent5 5 2 2 2 4" xfId="22646"/>
    <cellStyle name="40% - Accent5 5 2 2 2 4 2" xfId="22647"/>
    <cellStyle name="40% - Accent5 5 2 2 2 4 3" xfId="54474"/>
    <cellStyle name="40% - Accent5 5 2 2 2 5" xfId="22648"/>
    <cellStyle name="40% - Accent5 5 2 2 2 6" xfId="22649"/>
    <cellStyle name="40% - Accent5 5 2 2 3" xfId="22650"/>
    <cellStyle name="40% - Accent5 5 2 2 3 2" xfId="22651"/>
    <cellStyle name="40% - Accent5 5 2 2 3 2 2" xfId="22652"/>
    <cellStyle name="40% - Accent5 5 2 2 3 2 3" xfId="54475"/>
    <cellStyle name="40% - Accent5 5 2 2 3 3" xfId="22653"/>
    <cellStyle name="40% - Accent5 5 2 2 3 4" xfId="22654"/>
    <cellStyle name="40% - Accent5 5 2 2 4" xfId="22655"/>
    <cellStyle name="40% - Accent5 5 2 2 4 2" xfId="22656"/>
    <cellStyle name="40% - Accent5 5 2 2 4 2 2" xfId="22657"/>
    <cellStyle name="40% - Accent5 5 2 2 4 2 3" xfId="54476"/>
    <cellStyle name="40% - Accent5 5 2 2 4 3" xfId="22658"/>
    <cellStyle name="40% - Accent5 5 2 2 4 4" xfId="22659"/>
    <cellStyle name="40% - Accent5 5 2 2 5" xfId="22660"/>
    <cellStyle name="40% - Accent5 5 2 2 5 2" xfId="22661"/>
    <cellStyle name="40% - Accent5 5 2 2 5 3" xfId="54477"/>
    <cellStyle name="40% - Accent5 5 2 2 6" xfId="22662"/>
    <cellStyle name="40% - Accent5 5 2 2 7" xfId="22663"/>
    <cellStyle name="40% - Accent5 5 2 2 8" xfId="60755"/>
    <cellStyle name="40% - Accent5 5 2 3" xfId="22664"/>
    <cellStyle name="40% - Accent5 5 2 3 2" xfId="22665"/>
    <cellStyle name="40% - Accent5 5 2 3 2 2" xfId="22666"/>
    <cellStyle name="40% - Accent5 5 2 3 2 2 2" xfId="22667"/>
    <cellStyle name="40% - Accent5 5 2 3 2 2 3" xfId="54478"/>
    <cellStyle name="40% - Accent5 5 2 3 2 3" xfId="22668"/>
    <cellStyle name="40% - Accent5 5 2 3 2 4" xfId="22669"/>
    <cellStyle name="40% - Accent5 5 2 3 3" xfId="22670"/>
    <cellStyle name="40% - Accent5 5 2 3 3 2" xfId="22671"/>
    <cellStyle name="40% - Accent5 5 2 3 3 2 2" xfId="22672"/>
    <cellStyle name="40% - Accent5 5 2 3 3 2 3" xfId="54479"/>
    <cellStyle name="40% - Accent5 5 2 3 3 3" xfId="22673"/>
    <cellStyle name="40% - Accent5 5 2 3 3 4" xfId="22674"/>
    <cellStyle name="40% - Accent5 5 2 3 4" xfId="22675"/>
    <cellStyle name="40% - Accent5 5 2 3 4 2" xfId="22676"/>
    <cellStyle name="40% - Accent5 5 2 3 4 3" xfId="54480"/>
    <cellStyle name="40% - Accent5 5 2 3 5" xfId="22677"/>
    <cellStyle name="40% - Accent5 5 2 3 6" xfId="22678"/>
    <cellStyle name="40% - Accent5 5 2 4" xfId="22679"/>
    <cellStyle name="40% - Accent5 5 2 4 2" xfId="22680"/>
    <cellStyle name="40% - Accent5 5 2 4 2 2" xfId="22681"/>
    <cellStyle name="40% - Accent5 5 2 4 2 3" xfId="54481"/>
    <cellStyle name="40% - Accent5 5 2 4 3" xfId="22682"/>
    <cellStyle name="40% - Accent5 5 2 4 4" xfId="22683"/>
    <cellStyle name="40% - Accent5 5 2 5" xfId="22684"/>
    <cellStyle name="40% - Accent5 5 2 5 2" xfId="22685"/>
    <cellStyle name="40% - Accent5 5 2 5 2 2" xfId="22686"/>
    <cellStyle name="40% - Accent5 5 2 5 2 3" xfId="54482"/>
    <cellStyle name="40% - Accent5 5 2 5 3" xfId="22687"/>
    <cellStyle name="40% - Accent5 5 2 5 4" xfId="22688"/>
    <cellStyle name="40% - Accent5 5 2 6" xfId="22689"/>
    <cellStyle name="40% - Accent5 5 2 6 2" xfId="22690"/>
    <cellStyle name="40% - Accent5 5 2 6 3" xfId="54483"/>
    <cellStyle name="40% - Accent5 5 2 7" xfId="22691"/>
    <cellStyle name="40% - Accent5 5 2 8" xfId="22692"/>
    <cellStyle name="40% - Accent5 5 2 9" xfId="60387"/>
    <cellStyle name="40% - Accent5 5 3" xfId="22693"/>
    <cellStyle name="40% - Accent5 5 3 2" xfId="22694"/>
    <cellStyle name="40% - Accent5 5 3 2 2" xfId="22695"/>
    <cellStyle name="40% - Accent5 5 3 2 2 2" xfId="22696"/>
    <cellStyle name="40% - Accent5 5 3 2 2 2 2" xfId="22697"/>
    <cellStyle name="40% - Accent5 5 3 2 2 2 3" xfId="54484"/>
    <cellStyle name="40% - Accent5 5 3 2 2 3" xfId="22698"/>
    <cellStyle name="40% - Accent5 5 3 2 2 4" xfId="22699"/>
    <cellStyle name="40% - Accent5 5 3 2 3" xfId="22700"/>
    <cellStyle name="40% - Accent5 5 3 2 3 2" xfId="22701"/>
    <cellStyle name="40% - Accent5 5 3 2 3 2 2" xfId="22702"/>
    <cellStyle name="40% - Accent5 5 3 2 3 2 3" xfId="54485"/>
    <cellStyle name="40% - Accent5 5 3 2 3 3" xfId="22703"/>
    <cellStyle name="40% - Accent5 5 3 2 3 4" xfId="22704"/>
    <cellStyle name="40% - Accent5 5 3 2 4" xfId="22705"/>
    <cellStyle name="40% - Accent5 5 3 2 4 2" xfId="22706"/>
    <cellStyle name="40% - Accent5 5 3 2 4 3" xfId="54486"/>
    <cellStyle name="40% - Accent5 5 3 2 5" xfId="22707"/>
    <cellStyle name="40% - Accent5 5 3 2 6" xfId="22708"/>
    <cellStyle name="40% - Accent5 5 3 3" xfId="22709"/>
    <cellStyle name="40% - Accent5 5 3 3 2" xfId="22710"/>
    <cellStyle name="40% - Accent5 5 3 3 2 2" xfId="22711"/>
    <cellStyle name="40% - Accent5 5 3 3 2 3" xfId="54487"/>
    <cellStyle name="40% - Accent5 5 3 3 3" xfId="22712"/>
    <cellStyle name="40% - Accent5 5 3 3 4" xfId="22713"/>
    <cellStyle name="40% - Accent5 5 3 4" xfId="22714"/>
    <cellStyle name="40% - Accent5 5 3 4 2" xfId="22715"/>
    <cellStyle name="40% - Accent5 5 3 4 2 2" xfId="22716"/>
    <cellStyle name="40% - Accent5 5 3 4 2 3" xfId="54488"/>
    <cellStyle name="40% - Accent5 5 3 4 3" xfId="22717"/>
    <cellStyle name="40% - Accent5 5 3 4 4" xfId="22718"/>
    <cellStyle name="40% - Accent5 5 3 5" xfId="22719"/>
    <cellStyle name="40% - Accent5 5 3 5 2" xfId="22720"/>
    <cellStyle name="40% - Accent5 5 3 5 3" xfId="54489"/>
    <cellStyle name="40% - Accent5 5 3 6" xfId="22721"/>
    <cellStyle name="40% - Accent5 5 3 7" xfId="22722"/>
    <cellStyle name="40% - Accent5 5 3 8" xfId="60572"/>
    <cellStyle name="40% - Accent5 5 4" xfId="22723"/>
    <cellStyle name="40% - Accent5 5 4 2" xfId="22724"/>
    <cellStyle name="40% - Accent5 5 4 2 2" xfId="22725"/>
    <cellStyle name="40% - Accent5 5 4 2 2 2" xfId="22726"/>
    <cellStyle name="40% - Accent5 5 4 2 2 3" xfId="54490"/>
    <cellStyle name="40% - Accent5 5 4 2 3" xfId="22727"/>
    <cellStyle name="40% - Accent5 5 4 2 4" xfId="22728"/>
    <cellStyle name="40% - Accent5 5 4 3" xfId="22729"/>
    <cellStyle name="40% - Accent5 5 4 3 2" xfId="22730"/>
    <cellStyle name="40% - Accent5 5 4 3 2 2" xfId="22731"/>
    <cellStyle name="40% - Accent5 5 4 3 2 3" xfId="54491"/>
    <cellStyle name="40% - Accent5 5 4 3 3" xfId="22732"/>
    <cellStyle name="40% - Accent5 5 4 3 4" xfId="22733"/>
    <cellStyle name="40% - Accent5 5 4 4" xfId="22734"/>
    <cellStyle name="40% - Accent5 5 4 4 2" xfId="22735"/>
    <cellStyle name="40% - Accent5 5 4 4 3" xfId="54492"/>
    <cellStyle name="40% - Accent5 5 4 5" xfId="22736"/>
    <cellStyle name="40% - Accent5 5 4 6" xfId="22737"/>
    <cellStyle name="40% - Accent5 5 5" xfId="22738"/>
    <cellStyle name="40% - Accent5 5 5 2" xfId="22739"/>
    <cellStyle name="40% - Accent5 5 5 2 2" xfId="22740"/>
    <cellStyle name="40% - Accent5 5 5 2 2 2" xfId="22741"/>
    <cellStyle name="40% - Accent5 5 5 2 2 3" xfId="54493"/>
    <cellStyle name="40% - Accent5 5 5 2 3" xfId="22742"/>
    <cellStyle name="40% - Accent5 5 5 2 4" xfId="22743"/>
    <cellStyle name="40% - Accent5 5 5 3" xfId="22744"/>
    <cellStyle name="40% - Accent5 5 5 3 2" xfId="22745"/>
    <cellStyle name="40% - Accent5 5 5 3 3" xfId="54494"/>
    <cellStyle name="40% - Accent5 5 5 4" xfId="22746"/>
    <cellStyle name="40% - Accent5 5 5 5" xfId="22747"/>
    <cellStyle name="40% - Accent5 5 6" xfId="22748"/>
    <cellStyle name="40% - Accent5 5 6 2" xfId="22749"/>
    <cellStyle name="40% - Accent5 5 6 2 2" xfId="22750"/>
    <cellStyle name="40% - Accent5 5 6 2 3" xfId="54495"/>
    <cellStyle name="40% - Accent5 5 6 3" xfId="22751"/>
    <cellStyle name="40% - Accent5 5 6 4" xfId="22752"/>
    <cellStyle name="40% - Accent5 5 7" xfId="22753"/>
    <cellStyle name="40% - Accent5 5 7 2" xfId="22754"/>
    <cellStyle name="40% - Accent5 5 7 2 2" xfId="22755"/>
    <cellStyle name="40% - Accent5 5 7 2 3" xfId="54496"/>
    <cellStyle name="40% - Accent5 5 7 3" xfId="22756"/>
    <cellStyle name="40% - Accent5 5 7 4" xfId="22757"/>
    <cellStyle name="40% - Accent5 5 8" xfId="22758"/>
    <cellStyle name="40% - Accent5 5 8 2" xfId="22759"/>
    <cellStyle name="40% - Accent5 5 8 3" xfId="54497"/>
    <cellStyle name="40% - Accent5 5 9" xfId="22760"/>
    <cellStyle name="40% - Accent5 6" xfId="22761"/>
    <cellStyle name="40% - Accent5 6 10" xfId="22762"/>
    <cellStyle name="40% - Accent5 6 11" xfId="60218"/>
    <cellStyle name="40% - Accent5 6 2" xfId="22763"/>
    <cellStyle name="40% - Accent5 6 2 2" xfId="22764"/>
    <cellStyle name="40% - Accent5 6 2 2 2" xfId="22765"/>
    <cellStyle name="40% - Accent5 6 2 2 2 2" xfId="22766"/>
    <cellStyle name="40% - Accent5 6 2 2 2 2 2" xfId="22767"/>
    <cellStyle name="40% - Accent5 6 2 2 2 2 2 2" xfId="22768"/>
    <cellStyle name="40% - Accent5 6 2 2 2 2 2 3" xfId="54498"/>
    <cellStyle name="40% - Accent5 6 2 2 2 2 3" xfId="22769"/>
    <cellStyle name="40% - Accent5 6 2 2 2 2 4" xfId="22770"/>
    <cellStyle name="40% - Accent5 6 2 2 2 3" xfId="22771"/>
    <cellStyle name="40% - Accent5 6 2 2 2 3 2" xfId="22772"/>
    <cellStyle name="40% - Accent5 6 2 2 2 3 2 2" xfId="22773"/>
    <cellStyle name="40% - Accent5 6 2 2 2 3 2 3" xfId="54499"/>
    <cellStyle name="40% - Accent5 6 2 2 2 3 3" xfId="22774"/>
    <cellStyle name="40% - Accent5 6 2 2 2 3 4" xfId="22775"/>
    <cellStyle name="40% - Accent5 6 2 2 2 4" xfId="22776"/>
    <cellStyle name="40% - Accent5 6 2 2 2 4 2" xfId="22777"/>
    <cellStyle name="40% - Accent5 6 2 2 2 4 3" xfId="54500"/>
    <cellStyle name="40% - Accent5 6 2 2 2 5" xfId="22778"/>
    <cellStyle name="40% - Accent5 6 2 2 2 6" xfId="22779"/>
    <cellStyle name="40% - Accent5 6 2 2 3" xfId="22780"/>
    <cellStyle name="40% - Accent5 6 2 2 3 2" xfId="22781"/>
    <cellStyle name="40% - Accent5 6 2 2 3 2 2" xfId="22782"/>
    <cellStyle name="40% - Accent5 6 2 2 3 2 3" xfId="54501"/>
    <cellStyle name="40% - Accent5 6 2 2 3 3" xfId="22783"/>
    <cellStyle name="40% - Accent5 6 2 2 3 4" xfId="22784"/>
    <cellStyle name="40% - Accent5 6 2 2 4" xfId="22785"/>
    <cellStyle name="40% - Accent5 6 2 2 4 2" xfId="22786"/>
    <cellStyle name="40% - Accent5 6 2 2 4 2 2" xfId="22787"/>
    <cellStyle name="40% - Accent5 6 2 2 4 2 3" xfId="54502"/>
    <cellStyle name="40% - Accent5 6 2 2 4 3" xfId="22788"/>
    <cellStyle name="40% - Accent5 6 2 2 4 4" xfId="22789"/>
    <cellStyle name="40% - Accent5 6 2 2 5" xfId="22790"/>
    <cellStyle name="40% - Accent5 6 2 2 5 2" xfId="22791"/>
    <cellStyle name="40% - Accent5 6 2 2 5 3" xfId="54503"/>
    <cellStyle name="40% - Accent5 6 2 2 6" xfId="22792"/>
    <cellStyle name="40% - Accent5 6 2 2 7" xfId="22793"/>
    <cellStyle name="40% - Accent5 6 2 2 8" xfId="60769"/>
    <cellStyle name="40% - Accent5 6 2 3" xfId="22794"/>
    <cellStyle name="40% - Accent5 6 2 3 2" xfId="22795"/>
    <cellStyle name="40% - Accent5 6 2 3 2 2" xfId="22796"/>
    <cellStyle name="40% - Accent5 6 2 3 2 2 2" xfId="22797"/>
    <cellStyle name="40% - Accent5 6 2 3 2 2 3" xfId="54504"/>
    <cellStyle name="40% - Accent5 6 2 3 2 3" xfId="22798"/>
    <cellStyle name="40% - Accent5 6 2 3 2 4" xfId="22799"/>
    <cellStyle name="40% - Accent5 6 2 3 3" xfId="22800"/>
    <cellStyle name="40% - Accent5 6 2 3 3 2" xfId="22801"/>
    <cellStyle name="40% - Accent5 6 2 3 3 2 2" xfId="22802"/>
    <cellStyle name="40% - Accent5 6 2 3 3 2 3" xfId="54505"/>
    <cellStyle name="40% - Accent5 6 2 3 3 3" xfId="22803"/>
    <cellStyle name="40% - Accent5 6 2 3 3 4" xfId="22804"/>
    <cellStyle name="40% - Accent5 6 2 3 4" xfId="22805"/>
    <cellStyle name="40% - Accent5 6 2 3 4 2" xfId="22806"/>
    <cellStyle name="40% - Accent5 6 2 3 4 3" xfId="54506"/>
    <cellStyle name="40% - Accent5 6 2 3 5" xfId="22807"/>
    <cellStyle name="40% - Accent5 6 2 3 6" xfId="22808"/>
    <cellStyle name="40% - Accent5 6 2 4" xfId="22809"/>
    <cellStyle name="40% - Accent5 6 2 4 2" xfId="22810"/>
    <cellStyle name="40% - Accent5 6 2 4 2 2" xfId="22811"/>
    <cellStyle name="40% - Accent5 6 2 4 2 3" xfId="54507"/>
    <cellStyle name="40% - Accent5 6 2 4 3" xfId="22812"/>
    <cellStyle name="40% - Accent5 6 2 4 4" xfId="22813"/>
    <cellStyle name="40% - Accent5 6 2 5" xfId="22814"/>
    <cellStyle name="40% - Accent5 6 2 5 2" xfId="22815"/>
    <cellStyle name="40% - Accent5 6 2 5 2 2" xfId="22816"/>
    <cellStyle name="40% - Accent5 6 2 5 2 3" xfId="54508"/>
    <cellStyle name="40% - Accent5 6 2 5 3" xfId="22817"/>
    <cellStyle name="40% - Accent5 6 2 5 4" xfId="22818"/>
    <cellStyle name="40% - Accent5 6 2 6" xfId="22819"/>
    <cellStyle name="40% - Accent5 6 2 6 2" xfId="22820"/>
    <cellStyle name="40% - Accent5 6 2 6 3" xfId="54509"/>
    <cellStyle name="40% - Accent5 6 2 7" xfId="22821"/>
    <cellStyle name="40% - Accent5 6 2 8" xfId="22822"/>
    <cellStyle name="40% - Accent5 6 2 9" xfId="60401"/>
    <cellStyle name="40% - Accent5 6 3" xfId="22823"/>
    <cellStyle name="40% - Accent5 6 3 2" xfId="22824"/>
    <cellStyle name="40% - Accent5 6 3 2 2" xfId="22825"/>
    <cellStyle name="40% - Accent5 6 3 2 2 2" xfId="22826"/>
    <cellStyle name="40% - Accent5 6 3 2 2 2 2" xfId="22827"/>
    <cellStyle name="40% - Accent5 6 3 2 2 2 3" xfId="54510"/>
    <cellStyle name="40% - Accent5 6 3 2 2 3" xfId="22828"/>
    <cellStyle name="40% - Accent5 6 3 2 2 4" xfId="22829"/>
    <cellStyle name="40% - Accent5 6 3 2 3" xfId="22830"/>
    <cellStyle name="40% - Accent5 6 3 2 3 2" xfId="22831"/>
    <cellStyle name="40% - Accent5 6 3 2 3 2 2" xfId="22832"/>
    <cellStyle name="40% - Accent5 6 3 2 3 2 3" xfId="54511"/>
    <cellStyle name="40% - Accent5 6 3 2 3 3" xfId="22833"/>
    <cellStyle name="40% - Accent5 6 3 2 3 4" xfId="22834"/>
    <cellStyle name="40% - Accent5 6 3 2 4" xfId="22835"/>
    <cellStyle name="40% - Accent5 6 3 2 4 2" xfId="22836"/>
    <cellStyle name="40% - Accent5 6 3 2 4 3" xfId="54512"/>
    <cellStyle name="40% - Accent5 6 3 2 5" xfId="22837"/>
    <cellStyle name="40% - Accent5 6 3 2 6" xfId="22838"/>
    <cellStyle name="40% - Accent5 6 3 3" xfId="22839"/>
    <cellStyle name="40% - Accent5 6 3 3 2" xfId="22840"/>
    <cellStyle name="40% - Accent5 6 3 3 2 2" xfId="22841"/>
    <cellStyle name="40% - Accent5 6 3 3 2 3" xfId="54513"/>
    <cellStyle name="40% - Accent5 6 3 3 3" xfId="22842"/>
    <cellStyle name="40% - Accent5 6 3 3 4" xfId="22843"/>
    <cellStyle name="40% - Accent5 6 3 4" xfId="22844"/>
    <cellStyle name="40% - Accent5 6 3 4 2" xfId="22845"/>
    <cellStyle name="40% - Accent5 6 3 4 2 2" xfId="22846"/>
    <cellStyle name="40% - Accent5 6 3 4 2 3" xfId="54514"/>
    <cellStyle name="40% - Accent5 6 3 4 3" xfId="22847"/>
    <cellStyle name="40% - Accent5 6 3 4 4" xfId="22848"/>
    <cellStyle name="40% - Accent5 6 3 5" xfId="22849"/>
    <cellStyle name="40% - Accent5 6 3 5 2" xfId="22850"/>
    <cellStyle name="40% - Accent5 6 3 5 3" xfId="54515"/>
    <cellStyle name="40% - Accent5 6 3 6" xfId="22851"/>
    <cellStyle name="40% - Accent5 6 3 7" xfId="22852"/>
    <cellStyle name="40% - Accent5 6 3 8" xfId="60586"/>
    <cellStyle name="40% - Accent5 6 4" xfId="22853"/>
    <cellStyle name="40% - Accent5 6 4 2" xfId="22854"/>
    <cellStyle name="40% - Accent5 6 4 2 2" xfId="22855"/>
    <cellStyle name="40% - Accent5 6 4 2 2 2" xfId="22856"/>
    <cellStyle name="40% - Accent5 6 4 2 2 3" xfId="54516"/>
    <cellStyle name="40% - Accent5 6 4 2 3" xfId="22857"/>
    <cellStyle name="40% - Accent5 6 4 2 4" xfId="22858"/>
    <cellStyle name="40% - Accent5 6 4 3" xfId="22859"/>
    <cellStyle name="40% - Accent5 6 4 3 2" xfId="22860"/>
    <cellStyle name="40% - Accent5 6 4 3 2 2" xfId="22861"/>
    <cellStyle name="40% - Accent5 6 4 3 2 3" xfId="54517"/>
    <cellStyle name="40% - Accent5 6 4 3 3" xfId="22862"/>
    <cellStyle name="40% - Accent5 6 4 3 4" xfId="22863"/>
    <cellStyle name="40% - Accent5 6 4 4" xfId="22864"/>
    <cellStyle name="40% - Accent5 6 4 4 2" xfId="22865"/>
    <cellStyle name="40% - Accent5 6 4 4 3" xfId="54518"/>
    <cellStyle name="40% - Accent5 6 4 5" xfId="22866"/>
    <cellStyle name="40% - Accent5 6 4 6" xfId="22867"/>
    <cellStyle name="40% - Accent5 6 5" xfId="22868"/>
    <cellStyle name="40% - Accent5 6 5 2" xfId="22869"/>
    <cellStyle name="40% - Accent5 6 5 2 2" xfId="22870"/>
    <cellStyle name="40% - Accent5 6 5 2 2 2" xfId="22871"/>
    <cellStyle name="40% - Accent5 6 5 2 2 3" xfId="54519"/>
    <cellStyle name="40% - Accent5 6 5 2 3" xfId="22872"/>
    <cellStyle name="40% - Accent5 6 5 2 4" xfId="22873"/>
    <cellStyle name="40% - Accent5 6 5 3" xfId="22874"/>
    <cellStyle name="40% - Accent5 6 5 3 2" xfId="22875"/>
    <cellStyle name="40% - Accent5 6 5 3 3" xfId="54520"/>
    <cellStyle name="40% - Accent5 6 5 4" xfId="22876"/>
    <cellStyle name="40% - Accent5 6 5 5" xfId="22877"/>
    <cellStyle name="40% - Accent5 6 6" xfId="22878"/>
    <cellStyle name="40% - Accent5 6 6 2" xfId="22879"/>
    <cellStyle name="40% - Accent5 6 6 2 2" xfId="22880"/>
    <cellStyle name="40% - Accent5 6 6 2 3" xfId="54521"/>
    <cellStyle name="40% - Accent5 6 6 3" xfId="22881"/>
    <cellStyle name="40% - Accent5 6 6 4" xfId="22882"/>
    <cellStyle name="40% - Accent5 6 7" xfId="22883"/>
    <cellStyle name="40% - Accent5 6 7 2" xfId="22884"/>
    <cellStyle name="40% - Accent5 6 7 2 2" xfId="22885"/>
    <cellStyle name="40% - Accent5 6 7 2 3" xfId="54522"/>
    <cellStyle name="40% - Accent5 6 7 3" xfId="22886"/>
    <cellStyle name="40% - Accent5 6 7 4" xfId="22887"/>
    <cellStyle name="40% - Accent5 6 8" xfId="22888"/>
    <cellStyle name="40% - Accent5 6 8 2" xfId="22889"/>
    <cellStyle name="40% - Accent5 6 8 3" xfId="54523"/>
    <cellStyle name="40% - Accent5 6 9" xfId="22890"/>
    <cellStyle name="40% - Accent5 7" xfId="22891"/>
    <cellStyle name="40% - Accent5 7 10" xfId="22892"/>
    <cellStyle name="40% - Accent5 7 11" xfId="60232"/>
    <cellStyle name="40% - Accent5 7 2" xfId="22893"/>
    <cellStyle name="40% - Accent5 7 2 2" xfId="22894"/>
    <cellStyle name="40% - Accent5 7 2 2 2" xfId="22895"/>
    <cellStyle name="40% - Accent5 7 2 2 2 2" xfId="22896"/>
    <cellStyle name="40% - Accent5 7 2 2 2 2 2" xfId="22897"/>
    <cellStyle name="40% - Accent5 7 2 2 2 2 2 2" xfId="22898"/>
    <cellStyle name="40% - Accent5 7 2 2 2 2 2 3" xfId="54524"/>
    <cellStyle name="40% - Accent5 7 2 2 2 2 3" xfId="22899"/>
    <cellStyle name="40% - Accent5 7 2 2 2 2 4" xfId="22900"/>
    <cellStyle name="40% - Accent5 7 2 2 2 3" xfId="22901"/>
    <cellStyle name="40% - Accent5 7 2 2 2 3 2" xfId="22902"/>
    <cellStyle name="40% - Accent5 7 2 2 2 3 2 2" xfId="22903"/>
    <cellStyle name="40% - Accent5 7 2 2 2 3 2 3" xfId="54525"/>
    <cellStyle name="40% - Accent5 7 2 2 2 3 3" xfId="22904"/>
    <cellStyle name="40% - Accent5 7 2 2 2 3 4" xfId="22905"/>
    <cellStyle name="40% - Accent5 7 2 2 2 4" xfId="22906"/>
    <cellStyle name="40% - Accent5 7 2 2 2 4 2" xfId="22907"/>
    <cellStyle name="40% - Accent5 7 2 2 2 4 3" xfId="54526"/>
    <cellStyle name="40% - Accent5 7 2 2 2 5" xfId="22908"/>
    <cellStyle name="40% - Accent5 7 2 2 2 6" xfId="22909"/>
    <cellStyle name="40% - Accent5 7 2 2 3" xfId="22910"/>
    <cellStyle name="40% - Accent5 7 2 2 3 2" xfId="22911"/>
    <cellStyle name="40% - Accent5 7 2 2 3 2 2" xfId="22912"/>
    <cellStyle name="40% - Accent5 7 2 2 3 2 3" xfId="54527"/>
    <cellStyle name="40% - Accent5 7 2 2 3 3" xfId="22913"/>
    <cellStyle name="40% - Accent5 7 2 2 3 4" xfId="22914"/>
    <cellStyle name="40% - Accent5 7 2 2 4" xfId="22915"/>
    <cellStyle name="40% - Accent5 7 2 2 4 2" xfId="22916"/>
    <cellStyle name="40% - Accent5 7 2 2 4 2 2" xfId="22917"/>
    <cellStyle name="40% - Accent5 7 2 2 4 2 3" xfId="54528"/>
    <cellStyle name="40% - Accent5 7 2 2 4 3" xfId="22918"/>
    <cellStyle name="40% - Accent5 7 2 2 4 4" xfId="22919"/>
    <cellStyle name="40% - Accent5 7 2 2 5" xfId="22920"/>
    <cellStyle name="40% - Accent5 7 2 2 5 2" xfId="22921"/>
    <cellStyle name="40% - Accent5 7 2 2 5 3" xfId="54529"/>
    <cellStyle name="40% - Accent5 7 2 2 6" xfId="22922"/>
    <cellStyle name="40% - Accent5 7 2 2 7" xfId="22923"/>
    <cellStyle name="40% - Accent5 7 2 2 8" xfId="60783"/>
    <cellStyle name="40% - Accent5 7 2 3" xfId="22924"/>
    <cellStyle name="40% - Accent5 7 2 3 2" xfId="22925"/>
    <cellStyle name="40% - Accent5 7 2 3 2 2" xfId="22926"/>
    <cellStyle name="40% - Accent5 7 2 3 2 2 2" xfId="22927"/>
    <cellStyle name="40% - Accent5 7 2 3 2 2 3" xfId="54530"/>
    <cellStyle name="40% - Accent5 7 2 3 2 3" xfId="22928"/>
    <cellStyle name="40% - Accent5 7 2 3 2 4" xfId="22929"/>
    <cellStyle name="40% - Accent5 7 2 3 3" xfId="22930"/>
    <cellStyle name="40% - Accent5 7 2 3 3 2" xfId="22931"/>
    <cellStyle name="40% - Accent5 7 2 3 3 2 2" xfId="22932"/>
    <cellStyle name="40% - Accent5 7 2 3 3 2 3" xfId="54531"/>
    <cellStyle name="40% - Accent5 7 2 3 3 3" xfId="22933"/>
    <cellStyle name="40% - Accent5 7 2 3 3 4" xfId="22934"/>
    <cellStyle name="40% - Accent5 7 2 3 4" xfId="22935"/>
    <cellStyle name="40% - Accent5 7 2 3 4 2" xfId="22936"/>
    <cellStyle name="40% - Accent5 7 2 3 4 3" xfId="54532"/>
    <cellStyle name="40% - Accent5 7 2 3 5" xfId="22937"/>
    <cellStyle name="40% - Accent5 7 2 3 6" xfId="22938"/>
    <cellStyle name="40% - Accent5 7 2 4" xfId="22939"/>
    <cellStyle name="40% - Accent5 7 2 4 2" xfId="22940"/>
    <cellStyle name="40% - Accent5 7 2 4 2 2" xfId="22941"/>
    <cellStyle name="40% - Accent5 7 2 4 2 3" xfId="54533"/>
    <cellStyle name="40% - Accent5 7 2 4 3" xfId="22942"/>
    <cellStyle name="40% - Accent5 7 2 4 4" xfId="22943"/>
    <cellStyle name="40% - Accent5 7 2 5" xfId="22944"/>
    <cellStyle name="40% - Accent5 7 2 5 2" xfId="22945"/>
    <cellStyle name="40% - Accent5 7 2 5 2 2" xfId="22946"/>
    <cellStyle name="40% - Accent5 7 2 5 2 3" xfId="54534"/>
    <cellStyle name="40% - Accent5 7 2 5 3" xfId="22947"/>
    <cellStyle name="40% - Accent5 7 2 5 4" xfId="22948"/>
    <cellStyle name="40% - Accent5 7 2 6" xfId="22949"/>
    <cellStyle name="40% - Accent5 7 2 6 2" xfId="22950"/>
    <cellStyle name="40% - Accent5 7 2 6 3" xfId="54535"/>
    <cellStyle name="40% - Accent5 7 2 7" xfId="22951"/>
    <cellStyle name="40% - Accent5 7 2 8" xfId="22952"/>
    <cellStyle name="40% - Accent5 7 2 9" xfId="60415"/>
    <cellStyle name="40% - Accent5 7 3" xfId="22953"/>
    <cellStyle name="40% - Accent5 7 3 2" xfId="22954"/>
    <cellStyle name="40% - Accent5 7 3 2 2" xfId="22955"/>
    <cellStyle name="40% - Accent5 7 3 2 2 2" xfId="22956"/>
    <cellStyle name="40% - Accent5 7 3 2 2 2 2" xfId="22957"/>
    <cellStyle name="40% - Accent5 7 3 2 2 2 3" xfId="54536"/>
    <cellStyle name="40% - Accent5 7 3 2 2 3" xfId="22958"/>
    <cellStyle name="40% - Accent5 7 3 2 2 4" xfId="22959"/>
    <cellStyle name="40% - Accent5 7 3 2 3" xfId="22960"/>
    <cellStyle name="40% - Accent5 7 3 2 3 2" xfId="22961"/>
    <cellStyle name="40% - Accent5 7 3 2 3 2 2" xfId="22962"/>
    <cellStyle name="40% - Accent5 7 3 2 3 2 3" xfId="54537"/>
    <cellStyle name="40% - Accent5 7 3 2 3 3" xfId="22963"/>
    <cellStyle name="40% - Accent5 7 3 2 3 4" xfId="22964"/>
    <cellStyle name="40% - Accent5 7 3 2 4" xfId="22965"/>
    <cellStyle name="40% - Accent5 7 3 2 4 2" xfId="22966"/>
    <cellStyle name="40% - Accent5 7 3 2 4 3" xfId="54538"/>
    <cellStyle name="40% - Accent5 7 3 2 5" xfId="22967"/>
    <cellStyle name="40% - Accent5 7 3 2 6" xfId="22968"/>
    <cellStyle name="40% - Accent5 7 3 3" xfId="22969"/>
    <cellStyle name="40% - Accent5 7 3 3 2" xfId="22970"/>
    <cellStyle name="40% - Accent5 7 3 3 2 2" xfId="22971"/>
    <cellStyle name="40% - Accent5 7 3 3 2 3" xfId="54539"/>
    <cellStyle name="40% - Accent5 7 3 3 3" xfId="22972"/>
    <cellStyle name="40% - Accent5 7 3 3 4" xfId="22973"/>
    <cellStyle name="40% - Accent5 7 3 4" xfId="22974"/>
    <cellStyle name="40% - Accent5 7 3 4 2" xfId="22975"/>
    <cellStyle name="40% - Accent5 7 3 4 2 2" xfId="22976"/>
    <cellStyle name="40% - Accent5 7 3 4 2 3" xfId="54540"/>
    <cellStyle name="40% - Accent5 7 3 4 3" xfId="22977"/>
    <cellStyle name="40% - Accent5 7 3 4 4" xfId="22978"/>
    <cellStyle name="40% - Accent5 7 3 5" xfId="22979"/>
    <cellStyle name="40% - Accent5 7 3 5 2" xfId="22980"/>
    <cellStyle name="40% - Accent5 7 3 5 3" xfId="54541"/>
    <cellStyle name="40% - Accent5 7 3 6" xfId="22981"/>
    <cellStyle name="40% - Accent5 7 3 7" xfId="22982"/>
    <cellStyle name="40% - Accent5 7 3 8" xfId="60600"/>
    <cellStyle name="40% - Accent5 7 4" xfId="22983"/>
    <cellStyle name="40% - Accent5 7 4 2" xfId="22984"/>
    <cellStyle name="40% - Accent5 7 4 2 2" xfId="22985"/>
    <cellStyle name="40% - Accent5 7 4 2 2 2" xfId="22986"/>
    <cellStyle name="40% - Accent5 7 4 2 2 3" xfId="54542"/>
    <cellStyle name="40% - Accent5 7 4 2 3" xfId="22987"/>
    <cellStyle name="40% - Accent5 7 4 2 4" xfId="22988"/>
    <cellStyle name="40% - Accent5 7 4 3" xfId="22989"/>
    <cellStyle name="40% - Accent5 7 4 3 2" xfId="22990"/>
    <cellStyle name="40% - Accent5 7 4 3 2 2" xfId="22991"/>
    <cellStyle name="40% - Accent5 7 4 3 2 3" xfId="54543"/>
    <cellStyle name="40% - Accent5 7 4 3 3" xfId="22992"/>
    <cellStyle name="40% - Accent5 7 4 3 4" xfId="22993"/>
    <cellStyle name="40% - Accent5 7 4 4" xfId="22994"/>
    <cellStyle name="40% - Accent5 7 4 4 2" xfId="22995"/>
    <cellStyle name="40% - Accent5 7 4 4 3" xfId="54544"/>
    <cellStyle name="40% - Accent5 7 4 5" xfId="22996"/>
    <cellStyle name="40% - Accent5 7 4 6" xfId="22997"/>
    <cellStyle name="40% - Accent5 7 5" xfId="22998"/>
    <cellStyle name="40% - Accent5 7 5 2" xfId="22999"/>
    <cellStyle name="40% - Accent5 7 5 2 2" xfId="23000"/>
    <cellStyle name="40% - Accent5 7 5 2 2 2" xfId="23001"/>
    <cellStyle name="40% - Accent5 7 5 2 2 3" xfId="54545"/>
    <cellStyle name="40% - Accent5 7 5 2 3" xfId="23002"/>
    <cellStyle name="40% - Accent5 7 5 2 4" xfId="23003"/>
    <cellStyle name="40% - Accent5 7 5 3" xfId="23004"/>
    <cellStyle name="40% - Accent5 7 5 3 2" xfId="23005"/>
    <cellStyle name="40% - Accent5 7 5 3 3" xfId="54546"/>
    <cellStyle name="40% - Accent5 7 5 4" xfId="23006"/>
    <cellStyle name="40% - Accent5 7 5 5" xfId="23007"/>
    <cellStyle name="40% - Accent5 7 6" xfId="23008"/>
    <cellStyle name="40% - Accent5 7 6 2" xfId="23009"/>
    <cellStyle name="40% - Accent5 7 6 2 2" xfId="23010"/>
    <cellStyle name="40% - Accent5 7 6 2 3" xfId="54547"/>
    <cellStyle name="40% - Accent5 7 6 3" xfId="23011"/>
    <cellStyle name="40% - Accent5 7 6 4" xfId="23012"/>
    <cellStyle name="40% - Accent5 7 7" xfId="23013"/>
    <cellStyle name="40% - Accent5 7 7 2" xfId="23014"/>
    <cellStyle name="40% - Accent5 7 7 2 2" xfId="23015"/>
    <cellStyle name="40% - Accent5 7 7 2 3" xfId="54548"/>
    <cellStyle name="40% - Accent5 7 7 3" xfId="23016"/>
    <cellStyle name="40% - Accent5 7 7 4" xfId="23017"/>
    <cellStyle name="40% - Accent5 7 8" xfId="23018"/>
    <cellStyle name="40% - Accent5 7 8 2" xfId="23019"/>
    <cellStyle name="40% - Accent5 7 8 3" xfId="54549"/>
    <cellStyle name="40% - Accent5 7 9" xfId="23020"/>
    <cellStyle name="40% - Accent5 8" xfId="23021"/>
    <cellStyle name="40% - Accent5 8 2" xfId="23022"/>
    <cellStyle name="40% - Accent5 8 2 2" xfId="23023"/>
    <cellStyle name="40% - Accent5 8 2 2 2" xfId="23024"/>
    <cellStyle name="40% - Accent5 8 2 2 2 2" xfId="23025"/>
    <cellStyle name="40% - Accent5 8 2 2 2 2 2" xfId="23026"/>
    <cellStyle name="40% - Accent5 8 2 2 2 2 3" xfId="54550"/>
    <cellStyle name="40% - Accent5 8 2 2 2 3" xfId="23027"/>
    <cellStyle name="40% - Accent5 8 2 2 2 4" xfId="23028"/>
    <cellStyle name="40% - Accent5 8 2 2 3" xfId="23029"/>
    <cellStyle name="40% - Accent5 8 2 2 3 2" xfId="23030"/>
    <cellStyle name="40% - Accent5 8 2 2 3 2 2" xfId="23031"/>
    <cellStyle name="40% - Accent5 8 2 2 3 2 3" xfId="54551"/>
    <cellStyle name="40% - Accent5 8 2 2 3 3" xfId="23032"/>
    <cellStyle name="40% - Accent5 8 2 2 3 4" xfId="23033"/>
    <cellStyle name="40% - Accent5 8 2 2 4" xfId="23034"/>
    <cellStyle name="40% - Accent5 8 2 2 4 2" xfId="23035"/>
    <cellStyle name="40% - Accent5 8 2 2 4 3" xfId="54552"/>
    <cellStyle name="40% - Accent5 8 2 2 5" xfId="23036"/>
    <cellStyle name="40% - Accent5 8 2 2 6" xfId="23037"/>
    <cellStyle name="40% - Accent5 8 2 2 7" xfId="60797"/>
    <cellStyle name="40% - Accent5 8 2 3" xfId="23038"/>
    <cellStyle name="40% - Accent5 8 2 3 2" xfId="23039"/>
    <cellStyle name="40% - Accent5 8 2 3 2 2" xfId="23040"/>
    <cellStyle name="40% - Accent5 8 2 3 2 3" xfId="54553"/>
    <cellStyle name="40% - Accent5 8 2 3 3" xfId="23041"/>
    <cellStyle name="40% - Accent5 8 2 3 4" xfId="23042"/>
    <cellStyle name="40% - Accent5 8 2 4" xfId="23043"/>
    <cellStyle name="40% - Accent5 8 2 4 2" xfId="23044"/>
    <cellStyle name="40% - Accent5 8 2 4 2 2" xfId="23045"/>
    <cellStyle name="40% - Accent5 8 2 4 2 3" xfId="54554"/>
    <cellStyle name="40% - Accent5 8 2 4 3" xfId="23046"/>
    <cellStyle name="40% - Accent5 8 2 4 4" xfId="23047"/>
    <cellStyle name="40% - Accent5 8 2 5" xfId="23048"/>
    <cellStyle name="40% - Accent5 8 2 5 2" xfId="23049"/>
    <cellStyle name="40% - Accent5 8 2 5 3" xfId="54555"/>
    <cellStyle name="40% - Accent5 8 2 6" xfId="23050"/>
    <cellStyle name="40% - Accent5 8 2 7" xfId="23051"/>
    <cellStyle name="40% - Accent5 8 2 8" xfId="60429"/>
    <cellStyle name="40% - Accent5 8 3" xfId="23052"/>
    <cellStyle name="40% - Accent5 8 3 2" xfId="23053"/>
    <cellStyle name="40% - Accent5 8 3 2 2" xfId="23054"/>
    <cellStyle name="40% - Accent5 8 3 2 2 2" xfId="23055"/>
    <cellStyle name="40% - Accent5 8 3 2 2 3" xfId="54556"/>
    <cellStyle name="40% - Accent5 8 3 2 3" xfId="23056"/>
    <cellStyle name="40% - Accent5 8 3 2 4" xfId="23057"/>
    <cellStyle name="40% - Accent5 8 3 3" xfId="23058"/>
    <cellStyle name="40% - Accent5 8 3 3 2" xfId="23059"/>
    <cellStyle name="40% - Accent5 8 3 3 2 2" xfId="23060"/>
    <cellStyle name="40% - Accent5 8 3 3 2 3" xfId="54557"/>
    <cellStyle name="40% - Accent5 8 3 3 3" xfId="23061"/>
    <cellStyle name="40% - Accent5 8 3 3 4" xfId="23062"/>
    <cellStyle name="40% - Accent5 8 3 4" xfId="23063"/>
    <cellStyle name="40% - Accent5 8 3 4 2" xfId="23064"/>
    <cellStyle name="40% - Accent5 8 3 4 3" xfId="54558"/>
    <cellStyle name="40% - Accent5 8 3 5" xfId="23065"/>
    <cellStyle name="40% - Accent5 8 3 6" xfId="23066"/>
    <cellStyle name="40% - Accent5 8 3 7" xfId="60614"/>
    <cellStyle name="40% - Accent5 8 4" xfId="23067"/>
    <cellStyle name="40% - Accent5 8 4 2" xfId="23068"/>
    <cellStyle name="40% - Accent5 8 4 2 2" xfId="23069"/>
    <cellStyle name="40% - Accent5 8 4 2 3" xfId="54559"/>
    <cellStyle name="40% - Accent5 8 4 3" xfId="23070"/>
    <cellStyle name="40% - Accent5 8 4 4" xfId="23071"/>
    <cellStyle name="40% - Accent5 8 5" xfId="23072"/>
    <cellStyle name="40% - Accent5 8 5 2" xfId="23073"/>
    <cellStyle name="40% - Accent5 8 5 2 2" xfId="23074"/>
    <cellStyle name="40% - Accent5 8 5 2 3" xfId="54560"/>
    <cellStyle name="40% - Accent5 8 5 3" xfId="23075"/>
    <cellStyle name="40% - Accent5 8 5 4" xfId="23076"/>
    <cellStyle name="40% - Accent5 8 6" xfId="23077"/>
    <cellStyle name="40% - Accent5 8 6 2" xfId="23078"/>
    <cellStyle name="40% - Accent5 8 6 3" xfId="54561"/>
    <cellStyle name="40% - Accent5 8 7" xfId="23079"/>
    <cellStyle name="40% - Accent5 8 8" xfId="23080"/>
    <cellStyle name="40% - Accent5 8 9" xfId="60246"/>
    <cellStyle name="40% - Accent5 9" xfId="23081"/>
    <cellStyle name="40% - Accent5 9 2" xfId="23082"/>
    <cellStyle name="40% - Accent5 9 2 2" xfId="23083"/>
    <cellStyle name="40% - Accent5 9 2 2 2" xfId="23084"/>
    <cellStyle name="40% - Accent5 9 2 2 2 2" xfId="23085"/>
    <cellStyle name="40% - Accent5 9 2 2 2 3" xfId="54562"/>
    <cellStyle name="40% - Accent5 9 2 2 3" xfId="23086"/>
    <cellStyle name="40% - Accent5 9 2 2 4" xfId="23087"/>
    <cellStyle name="40% - Accent5 9 2 2 5" xfId="60811"/>
    <cellStyle name="40% - Accent5 9 2 3" xfId="23088"/>
    <cellStyle name="40% - Accent5 9 2 3 2" xfId="23089"/>
    <cellStyle name="40% - Accent5 9 2 3 2 2" xfId="23090"/>
    <cellStyle name="40% - Accent5 9 2 3 2 3" xfId="54563"/>
    <cellStyle name="40% - Accent5 9 2 3 3" xfId="23091"/>
    <cellStyle name="40% - Accent5 9 2 3 4" xfId="23092"/>
    <cellStyle name="40% - Accent5 9 2 4" xfId="23093"/>
    <cellStyle name="40% - Accent5 9 2 4 2" xfId="23094"/>
    <cellStyle name="40% - Accent5 9 2 4 3" xfId="54564"/>
    <cellStyle name="40% - Accent5 9 2 5" xfId="23095"/>
    <cellStyle name="40% - Accent5 9 2 6" xfId="23096"/>
    <cellStyle name="40% - Accent5 9 2 7" xfId="60443"/>
    <cellStyle name="40% - Accent5 9 3" xfId="23097"/>
    <cellStyle name="40% - Accent5 9 3 2" xfId="23098"/>
    <cellStyle name="40% - Accent5 9 3 2 2" xfId="23099"/>
    <cellStyle name="40% - Accent5 9 3 2 3" xfId="54565"/>
    <cellStyle name="40% - Accent5 9 3 3" xfId="23100"/>
    <cellStyle name="40% - Accent5 9 3 4" xfId="23101"/>
    <cellStyle name="40% - Accent5 9 3 5" xfId="60628"/>
    <cellStyle name="40% - Accent5 9 4" xfId="23102"/>
    <cellStyle name="40% - Accent5 9 4 2" xfId="23103"/>
    <cellStyle name="40% - Accent5 9 4 2 2" xfId="23104"/>
    <cellStyle name="40% - Accent5 9 4 2 3" xfId="54566"/>
    <cellStyle name="40% - Accent5 9 4 3" xfId="23105"/>
    <cellStyle name="40% - Accent5 9 4 4" xfId="23106"/>
    <cellStyle name="40% - Accent5 9 5" xfId="23107"/>
    <cellStyle name="40% - Accent5 9 5 2" xfId="23108"/>
    <cellStyle name="40% - Accent5 9 5 3" xfId="54567"/>
    <cellStyle name="40% - Accent5 9 6" xfId="23109"/>
    <cellStyle name="40% - Accent5 9 7" xfId="23110"/>
    <cellStyle name="40% - Accent5 9 8" xfId="60260"/>
    <cellStyle name="40% - Accent6 10" xfId="23111"/>
    <cellStyle name="40% - Accent6 10 2" xfId="23112"/>
    <cellStyle name="40% - Accent6 10 2 2" xfId="23113"/>
    <cellStyle name="40% - Accent6 10 2 2 2" xfId="23114"/>
    <cellStyle name="40% - Accent6 10 2 2 3" xfId="54568"/>
    <cellStyle name="40% - Accent6 10 2 2 4" xfId="60827"/>
    <cellStyle name="40% - Accent6 10 2 3" xfId="23115"/>
    <cellStyle name="40% - Accent6 10 2 4" xfId="23116"/>
    <cellStyle name="40% - Accent6 10 2 5" xfId="60459"/>
    <cellStyle name="40% - Accent6 10 3" xfId="23117"/>
    <cellStyle name="40% - Accent6 10 3 2" xfId="23118"/>
    <cellStyle name="40% - Accent6 10 3 2 2" xfId="23119"/>
    <cellStyle name="40% - Accent6 10 3 2 3" xfId="54569"/>
    <cellStyle name="40% - Accent6 10 3 3" xfId="23120"/>
    <cellStyle name="40% - Accent6 10 3 4" xfId="23121"/>
    <cellStyle name="40% - Accent6 10 3 5" xfId="60644"/>
    <cellStyle name="40% - Accent6 10 4" xfId="23122"/>
    <cellStyle name="40% - Accent6 10 4 2" xfId="23123"/>
    <cellStyle name="40% - Accent6 10 4 3" xfId="54570"/>
    <cellStyle name="40% - Accent6 10 5" xfId="23124"/>
    <cellStyle name="40% - Accent6 10 6" xfId="23125"/>
    <cellStyle name="40% - Accent6 10 7" xfId="60276"/>
    <cellStyle name="40% - Accent6 11" xfId="23126"/>
    <cellStyle name="40% - Accent6 11 2" xfId="23127"/>
    <cellStyle name="40% - Accent6 11 2 2" xfId="23128"/>
    <cellStyle name="40% - Accent6 11 2 2 2" xfId="23129"/>
    <cellStyle name="40% - Accent6 11 2 2 3" xfId="54571"/>
    <cellStyle name="40% - Accent6 11 2 2 4" xfId="60841"/>
    <cellStyle name="40% - Accent6 11 2 3" xfId="23130"/>
    <cellStyle name="40% - Accent6 11 2 4" xfId="23131"/>
    <cellStyle name="40% - Accent6 11 2 5" xfId="60473"/>
    <cellStyle name="40% - Accent6 11 3" xfId="23132"/>
    <cellStyle name="40% - Accent6 11 3 2" xfId="23133"/>
    <cellStyle name="40% - Accent6 11 3 3" xfId="54572"/>
    <cellStyle name="40% - Accent6 11 3 4" xfId="60658"/>
    <cellStyle name="40% - Accent6 11 4" xfId="23134"/>
    <cellStyle name="40% - Accent6 11 5" xfId="23135"/>
    <cellStyle name="40% - Accent6 11 6" xfId="60290"/>
    <cellStyle name="40% - Accent6 12" xfId="23136"/>
    <cellStyle name="40% - Accent6 12 2" xfId="23137"/>
    <cellStyle name="40% - Accent6 12 2 2" xfId="23138"/>
    <cellStyle name="40% - Accent6 12 2 2 2" xfId="60855"/>
    <cellStyle name="40% - Accent6 12 2 3" xfId="54573"/>
    <cellStyle name="40% - Accent6 12 2 4" xfId="60487"/>
    <cellStyle name="40% - Accent6 12 3" xfId="23139"/>
    <cellStyle name="40% - Accent6 12 3 2" xfId="60672"/>
    <cellStyle name="40% - Accent6 12 4" xfId="23140"/>
    <cellStyle name="40% - Accent6 12 5" xfId="60304"/>
    <cellStyle name="40% - Accent6 13" xfId="23141"/>
    <cellStyle name="40% - Accent6 13 2" xfId="23142"/>
    <cellStyle name="40% - Accent6 13 2 2" xfId="23143"/>
    <cellStyle name="40% - Accent6 13 2 2 2" xfId="60869"/>
    <cellStyle name="40% - Accent6 13 2 3" xfId="54574"/>
    <cellStyle name="40% - Accent6 13 2 4" xfId="60501"/>
    <cellStyle name="40% - Accent6 13 3" xfId="23144"/>
    <cellStyle name="40% - Accent6 13 3 2" xfId="60686"/>
    <cellStyle name="40% - Accent6 13 4" xfId="23145"/>
    <cellStyle name="40% - Accent6 13 5" xfId="60318"/>
    <cellStyle name="40% - Accent6 14" xfId="23146"/>
    <cellStyle name="40% - Accent6 14 2" xfId="23147"/>
    <cellStyle name="40% - Accent6 14 2 2" xfId="60699"/>
    <cellStyle name="40% - Accent6 14 3" xfId="54575"/>
    <cellStyle name="40% - Accent6 14 4" xfId="60331"/>
    <cellStyle name="40% - Accent6 15" xfId="23148"/>
    <cellStyle name="40% - Accent6 15 2" xfId="60516"/>
    <cellStyle name="40% - Accent6 16" xfId="23149"/>
    <cellStyle name="40% - Accent6 16 2" xfId="60883"/>
    <cellStyle name="40% - Accent6 17" xfId="54576"/>
    <cellStyle name="40% - Accent6 17 2" xfId="60897"/>
    <cellStyle name="40% - Accent6 18" xfId="54577"/>
    <cellStyle name="40% - Accent6 18 2" xfId="60911"/>
    <cellStyle name="40% - Accent6 19" xfId="60146"/>
    <cellStyle name="40% - Accent6 2" xfId="23150"/>
    <cellStyle name="40% - Accent6 2 10" xfId="23151"/>
    <cellStyle name="40% - Accent6 2 10 2" xfId="23152"/>
    <cellStyle name="40% - Accent6 2 10 2 2" xfId="23153"/>
    <cellStyle name="40% - Accent6 2 10 2 2 2" xfId="23154"/>
    <cellStyle name="40% - Accent6 2 10 2 2 3" xfId="54578"/>
    <cellStyle name="40% - Accent6 2 10 2 3" xfId="23155"/>
    <cellStyle name="40% - Accent6 2 10 2 4" xfId="23156"/>
    <cellStyle name="40% - Accent6 2 10 3" xfId="23157"/>
    <cellStyle name="40% - Accent6 2 10 3 2" xfId="23158"/>
    <cellStyle name="40% - Accent6 2 10 3 3" xfId="54579"/>
    <cellStyle name="40% - Accent6 2 10 4" xfId="23159"/>
    <cellStyle name="40% - Accent6 2 10 5" xfId="23160"/>
    <cellStyle name="40% - Accent6 2 11" xfId="23161"/>
    <cellStyle name="40% - Accent6 2 11 2" xfId="23162"/>
    <cellStyle name="40% - Accent6 2 11 2 2" xfId="23163"/>
    <cellStyle name="40% - Accent6 2 11 2 3" xfId="54580"/>
    <cellStyle name="40% - Accent6 2 11 3" xfId="23164"/>
    <cellStyle name="40% - Accent6 2 11 4" xfId="23165"/>
    <cellStyle name="40% - Accent6 2 12" xfId="23166"/>
    <cellStyle name="40% - Accent6 2 12 2" xfId="23167"/>
    <cellStyle name="40% - Accent6 2 12 2 2" xfId="23168"/>
    <cellStyle name="40% - Accent6 2 12 2 3" xfId="54581"/>
    <cellStyle name="40% - Accent6 2 12 3" xfId="23169"/>
    <cellStyle name="40% - Accent6 2 12 4" xfId="23170"/>
    <cellStyle name="40% - Accent6 2 13" xfId="23171"/>
    <cellStyle name="40% - Accent6 2 13 2" xfId="23172"/>
    <cellStyle name="40% - Accent6 2 13 3" xfId="54582"/>
    <cellStyle name="40% - Accent6 2 14" xfId="23173"/>
    <cellStyle name="40% - Accent6 2 15" xfId="23174"/>
    <cellStyle name="40% - Accent6 2 16" xfId="60163"/>
    <cellStyle name="40% - Accent6 2 2" xfId="23175"/>
    <cellStyle name="40% - Accent6 2 2 10" xfId="23176"/>
    <cellStyle name="40% - Accent6 2 2 11" xfId="23177"/>
    <cellStyle name="40% - Accent6 2 2 12" xfId="60347"/>
    <cellStyle name="40% - Accent6 2 2 2" xfId="23178"/>
    <cellStyle name="40% - Accent6 2 2 2 10" xfId="23179"/>
    <cellStyle name="40% - Accent6 2 2 2 11" xfId="60715"/>
    <cellStyle name="40% - Accent6 2 2 2 2" xfId="23180"/>
    <cellStyle name="40% - Accent6 2 2 2 2 2" xfId="23181"/>
    <cellStyle name="40% - Accent6 2 2 2 2 2 2" xfId="23182"/>
    <cellStyle name="40% - Accent6 2 2 2 2 2 2 2" xfId="23183"/>
    <cellStyle name="40% - Accent6 2 2 2 2 2 2 2 2" xfId="23184"/>
    <cellStyle name="40% - Accent6 2 2 2 2 2 2 2 2 2" xfId="23185"/>
    <cellStyle name="40% - Accent6 2 2 2 2 2 2 2 2 3" xfId="54583"/>
    <cellStyle name="40% - Accent6 2 2 2 2 2 2 2 3" xfId="23186"/>
    <cellStyle name="40% - Accent6 2 2 2 2 2 2 2 4" xfId="23187"/>
    <cellStyle name="40% - Accent6 2 2 2 2 2 2 3" xfId="23188"/>
    <cellStyle name="40% - Accent6 2 2 2 2 2 2 3 2" xfId="23189"/>
    <cellStyle name="40% - Accent6 2 2 2 2 2 2 3 2 2" xfId="23190"/>
    <cellStyle name="40% - Accent6 2 2 2 2 2 2 3 2 3" xfId="54584"/>
    <cellStyle name="40% - Accent6 2 2 2 2 2 2 3 3" xfId="23191"/>
    <cellStyle name="40% - Accent6 2 2 2 2 2 2 3 4" xfId="23192"/>
    <cellStyle name="40% - Accent6 2 2 2 2 2 2 4" xfId="23193"/>
    <cellStyle name="40% - Accent6 2 2 2 2 2 2 4 2" xfId="23194"/>
    <cellStyle name="40% - Accent6 2 2 2 2 2 2 4 3" xfId="54585"/>
    <cellStyle name="40% - Accent6 2 2 2 2 2 2 5" xfId="23195"/>
    <cellStyle name="40% - Accent6 2 2 2 2 2 2 6" xfId="23196"/>
    <cellStyle name="40% - Accent6 2 2 2 2 2 3" xfId="23197"/>
    <cellStyle name="40% - Accent6 2 2 2 2 2 3 2" xfId="23198"/>
    <cellStyle name="40% - Accent6 2 2 2 2 2 3 2 2" xfId="23199"/>
    <cellStyle name="40% - Accent6 2 2 2 2 2 3 2 3" xfId="54586"/>
    <cellStyle name="40% - Accent6 2 2 2 2 2 3 3" xfId="23200"/>
    <cellStyle name="40% - Accent6 2 2 2 2 2 3 4" xfId="23201"/>
    <cellStyle name="40% - Accent6 2 2 2 2 2 4" xfId="23202"/>
    <cellStyle name="40% - Accent6 2 2 2 2 2 4 2" xfId="23203"/>
    <cellStyle name="40% - Accent6 2 2 2 2 2 4 2 2" xfId="23204"/>
    <cellStyle name="40% - Accent6 2 2 2 2 2 4 2 3" xfId="54587"/>
    <cellStyle name="40% - Accent6 2 2 2 2 2 4 3" xfId="23205"/>
    <cellStyle name="40% - Accent6 2 2 2 2 2 4 4" xfId="23206"/>
    <cellStyle name="40% - Accent6 2 2 2 2 2 5" xfId="23207"/>
    <cellStyle name="40% - Accent6 2 2 2 2 2 5 2" xfId="23208"/>
    <cellStyle name="40% - Accent6 2 2 2 2 2 5 3" xfId="54588"/>
    <cellStyle name="40% - Accent6 2 2 2 2 2 6" xfId="23209"/>
    <cellStyle name="40% - Accent6 2 2 2 2 2 7" xfId="23210"/>
    <cellStyle name="40% - Accent6 2 2 2 2 3" xfId="23211"/>
    <cellStyle name="40% - Accent6 2 2 2 2 3 2" xfId="23212"/>
    <cellStyle name="40% - Accent6 2 2 2 2 3 2 2" xfId="23213"/>
    <cellStyle name="40% - Accent6 2 2 2 2 3 2 2 2" xfId="23214"/>
    <cellStyle name="40% - Accent6 2 2 2 2 3 2 2 3" xfId="54589"/>
    <cellStyle name="40% - Accent6 2 2 2 2 3 2 3" xfId="23215"/>
    <cellStyle name="40% - Accent6 2 2 2 2 3 2 4" xfId="23216"/>
    <cellStyle name="40% - Accent6 2 2 2 2 3 3" xfId="23217"/>
    <cellStyle name="40% - Accent6 2 2 2 2 3 3 2" xfId="23218"/>
    <cellStyle name="40% - Accent6 2 2 2 2 3 3 2 2" xfId="23219"/>
    <cellStyle name="40% - Accent6 2 2 2 2 3 3 2 3" xfId="54590"/>
    <cellStyle name="40% - Accent6 2 2 2 2 3 3 3" xfId="23220"/>
    <cellStyle name="40% - Accent6 2 2 2 2 3 3 4" xfId="23221"/>
    <cellStyle name="40% - Accent6 2 2 2 2 3 4" xfId="23222"/>
    <cellStyle name="40% - Accent6 2 2 2 2 3 4 2" xfId="23223"/>
    <cellStyle name="40% - Accent6 2 2 2 2 3 4 3" xfId="54591"/>
    <cellStyle name="40% - Accent6 2 2 2 2 3 5" xfId="23224"/>
    <cellStyle name="40% - Accent6 2 2 2 2 3 6" xfId="23225"/>
    <cellStyle name="40% - Accent6 2 2 2 2 4" xfId="23226"/>
    <cellStyle name="40% - Accent6 2 2 2 2 4 2" xfId="23227"/>
    <cellStyle name="40% - Accent6 2 2 2 2 4 2 2" xfId="23228"/>
    <cellStyle name="40% - Accent6 2 2 2 2 4 2 3" xfId="54592"/>
    <cellStyle name="40% - Accent6 2 2 2 2 4 3" xfId="23229"/>
    <cellStyle name="40% - Accent6 2 2 2 2 4 4" xfId="23230"/>
    <cellStyle name="40% - Accent6 2 2 2 2 5" xfId="23231"/>
    <cellStyle name="40% - Accent6 2 2 2 2 5 2" xfId="23232"/>
    <cellStyle name="40% - Accent6 2 2 2 2 5 2 2" xfId="23233"/>
    <cellStyle name="40% - Accent6 2 2 2 2 5 2 3" xfId="54593"/>
    <cellStyle name="40% - Accent6 2 2 2 2 5 3" xfId="23234"/>
    <cellStyle name="40% - Accent6 2 2 2 2 5 4" xfId="23235"/>
    <cellStyle name="40% - Accent6 2 2 2 2 6" xfId="23236"/>
    <cellStyle name="40% - Accent6 2 2 2 2 6 2" xfId="23237"/>
    <cellStyle name="40% - Accent6 2 2 2 2 6 3" xfId="54594"/>
    <cellStyle name="40% - Accent6 2 2 2 2 7" xfId="23238"/>
    <cellStyle name="40% - Accent6 2 2 2 2 8" xfId="23239"/>
    <cellStyle name="40% - Accent6 2 2 2 3" xfId="23240"/>
    <cellStyle name="40% - Accent6 2 2 2 3 2" xfId="23241"/>
    <cellStyle name="40% - Accent6 2 2 2 3 2 2" xfId="23242"/>
    <cellStyle name="40% - Accent6 2 2 2 3 2 2 2" xfId="23243"/>
    <cellStyle name="40% - Accent6 2 2 2 3 2 2 2 2" xfId="23244"/>
    <cellStyle name="40% - Accent6 2 2 2 3 2 2 2 3" xfId="54595"/>
    <cellStyle name="40% - Accent6 2 2 2 3 2 2 3" xfId="23245"/>
    <cellStyle name="40% - Accent6 2 2 2 3 2 2 4" xfId="23246"/>
    <cellStyle name="40% - Accent6 2 2 2 3 2 3" xfId="23247"/>
    <cellStyle name="40% - Accent6 2 2 2 3 2 3 2" xfId="23248"/>
    <cellStyle name="40% - Accent6 2 2 2 3 2 3 2 2" xfId="23249"/>
    <cellStyle name="40% - Accent6 2 2 2 3 2 3 2 3" xfId="54596"/>
    <cellStyle name="40% - Accent6 2 2 2 3 2 3 3" xfId="23250"/>
    <cellStyle name="40% - Accent6 2 2 2 3 2 3 4" xfId="23251"/>
    <cellStyle name="40% - Accent6 2 2 2 3 2 4" xfId="23252"/>
    <cellStyle name="40% - Accent6 2 2 2 3 2 4 2" xfId="23253"/>
    <cellStyle name="40% - Accent6 2 2 2 3 2 4 3" xfId="54597"/>
    <cellStyle name="40% - Accent6 2 2 2 3 2 5" xfId="23254"/>
    <cellStyle name="40% - Accent6 2 2 2 3 2 6" xfId="23255"/>
    <cellStyle name="40% - Accent6 2 2 2 3 3" xfId="23256"/>
    <cellStyle name="40% - Accent6 2 2 2 3 3 2" xfId="23257"/>
    <cellStyle name="40% - Accent6 2 2 2 3 3 2 2" xfId="23258"/>
    <cellStyle name="40% - Accent6 2 2 2 3 3 2 3" xfId="54598"/>
    <cellStyle name="40% - Accent6 2 2 2 3 3 3" xfId="23259"/>
    <cellStyle name="40% - Accent6 2 2 2 3 3 4" xfId="23260"/>
    <cellStyle name="40% - Accent6 2 2 2 3 4" xfId="23261"/>
    <cellStyle name="40% - Accent6 2 2 2 3 4 2" xfId="23262"/>
    <cellStyle name="40% - Accent6 2 2 2 3 4 2 2" xfId="23263"/>
    <cellStyle name="40% - Accent6 2 2 2 3 4 2 3" xfId="54599"/>
    <cellStyle name="40% - Accent6 2 2 2 3 4 3" xfId="23264"/>
    <cellStyle name="40% - Accent6 2 2 2 3 4 4" xfId="23265"/>
    <cellStyle name="40% - Accent6 2 2 2 3 5" xfId="23266"/>
    <cellStyle name="40% - Accent6 2 2 2 3 5 2" xfId="23267"/>
    <cellStyle name="40% - Accent6 2 2 2 3 5 3" xfId="54600"/>
    <cellStyle name="40% - Accent6 2 2 2 3 6" xfId="23268"/>
    <cellStyle name="40% - Accent6 2 2 2 3 7" xfId="23269"/>
    <cellStyle name="40% - Accent6 2 2 2 4" xfId="23270"/>
    <cellStyle name="40% - Accent6 2 2 2 4 2" xfId="23271"/>
    <cellStyle name="40% - Accent6 2 2 2 4 2 2" xfId="23272"/>
    <cellStyle name="40% - Accent6 2 2 2 4 2 2 2" xfId="23273"/>
    <cellStyle name="40% - Accent6 2 2 2 4 2 2 3" xfId="54601"/>
    <cellStyle name="40% - Accent6 2 2 2 4 2 3" xfId="23274"/>
    <cellStyle name="40% - Accent6 2 2 2 4 2 4" xfId="23275"/>
    <cellStyle name="40% - Accent6 2 2 2 4 3" xfId="23276"/>
    <cellStyle name="40% - Accent6 2 2 2 4 3 2" xfId="23277"/>
    <cellStyle name="40% - Accent6 2 2 2 4 3 2 2" xfId="23278"/>
    <cellStyle name="40% - Accent6 2 2 2 4 3 2 3" xfId="54602"/>
    <cellStyle name="40% - Accent6 2 2 2 4 3 3" xfId="23279"/>
    <cellStyle name="40% - Accent6 2 2 2 4 3 4" xfId="23280"/>
    <cellStyle name="40% - Accent6 2 2 2 4 4" xfId="23281"/>
    <cellStyle name="40% - Accent6 2 2 2 4 4 2" xfId="23282"/>
    <cellStyle name="40% - Accent6 2 2 2 4 4 3" xfId="54603"/>
    <cellStyle name="40% - Accent6 2 2 2 4 5" xfId="23283"/>
    <cellStyle name="40% - Accent6 2 2 2 4 6" xfId="23284"/>
    <cellStyle name="40% - Accent6 2 2 2 5" xfId="23285"/>
    <cellStyle name="40% - Accent6 2 2 2 5 2" xfId="23286"/>
    <cellStyle name="40% - Accent6 2 2 2 5 2 2" xfId="23287"/>
    <cellStyle name="40% - Accent6 2 2 2 5 2 2 2" xfId="23288"/>
    <cellStyle name="40% - Accent6 2 2 2 5 2 2 3" xfId="54604"/>
    <cellStyle name="40% - Accent6 2 2 2 5 2 3" xfId="23289"/>
    <cellStyle name="40% - Accent6 2 2 2 5 2 4" xfId="23290"/>
    <cellStyle name="40% - Accent6 2 2 2 5 3" xfId="23291"/>
    <cellStyle name="40% - Accent6 2 2 2 5 3 2" xfId="23292"/>
    <cellStyle name="40% - Accent6 2 2 2 5 3 3" xfId="54605"/>
    <cellStyle name="40% - Accent6 2 2 2 5 4" xfId="23293"/>
    <cellStyle name="40% - Accent6 2 2 2 5 5" xfId="23294"/>
    <cellStyle name="40% - Accent6 2 2 2 6" xfId="23295"/>
    <cellStyle name="40% - Accent6 2 2 2 6 2" xfId="23296"/>
    <cellStyle name="40% - Accent6 2 2 2 6 2 2" xfId="23297"/>
    <cellStyle name="40% - Accent6 2 2 2 6 2 3" xfId="54606"/>
    <cellStyle name="40% - Accent6 2 2 2 6 3" xfId="23298"/>
    <cellStyle name="40% - Accent6 2 2 2 6 4" xfId="23299"/>
    <cellStyle name="40% - Accent6 2 2 2 7" xfId="23300"/>
    <cellStyle name="40% - Accent6 2 2 2 7 2" xfId="23301"/>
    <cellStyle name="40% - Accent6 2 2 2 7 2 2" xfId="23302"/>
    <cellStyle name="40% - Accent6 2 2 2 7 2 3" xfId="54607"/>
    <cellStyle name="40% - Accent6 2 2 2 7 3" xfId="23303"/>
    <cellStyle name="40% - Accent6 2 2 2 7 4" xfId="23304"/>
    <cellStyle name="40% - Accent6 2 2 2 8" xfId="23305"/>
    <cellStyle name="40% - Accent6 2 2 2 8 2" xfId="23306"/>
    <cellStyle name="40% - Accent6 2 2 2 8 3" xfId="54608"/>
    <cellStyle name="40% - Accent6 2 2 2 9" xfId="23307"/>
    <cellStyle name="40% - Accent6 2 2 3" xfId="23308"/>
    <cellStyle name="40% - Accent6 2 2 3 2" xfId="23309"/>
    <cellStyle name="40% - Accent6 2 2 3 2 2" xfId="23310"/>
    <cellStyle name="40% - Accent6 2 2 3 2 2 2" xfId="23311"/>
    <cellStyle name="40% - Accent6 2 2 3 2 2 2 2" xfId="23312"/>
    <cellStyle name="40% - Accent6 2 2 3 2 2 2 2 2" xfId="23313"/>
    <cellStyle name="40% - Accent6 2 2 3 2 2 2 2 3" xfId="54609"/>
    <cellStyle name="40% - Accent6 2 2 3 2 2 2 3" xfId="23314"/>
    <cellStyle name="40% - Accent6 2 2 3 2 2 2 4" xfId="23315"/>
    <cellStyle name="40% - Accent6 2 2 3 2 2 3" xfId="23316"/>
    <cellStyle name="40% - Accent6 2 2 3 2 2 3 2" xfId="23317"/>
    <cellStyle name="40% - Accent6 2 2 3 2 2 3 2 2" xfId="23318"/>
    <cellStyle name="40% - Accent6 2 2 3 2 2 3 2 3" xfId="54610"/>
    <cellStyle name="40% - Accent6 2 2 3 2 2 3 3" xfId="23319"/>
    <cellStyle name="40% - Accent6 2 2 3 2 2 3 4" xfId="23320"/>
    <cellStyle name="40% - Accent6 2 2 3 2 2 4" xfId="23321"/>
    <cellStyle name="40% - Accent6 2 2 3 2 2 4 2" xfId="23322"/>
    <cellStyle name="40% - Accent6 2 2 3 2 2 4 3" xfId="54611"/>
    <cellStyle name="40% - Accent6 2 2 3 2 2 5" xfId="23323"/>
    <cellStyle name="40% - Accent6 2 2 3 2 2 6" xfId="23324"/>
    <cellStyle name="40% - Accent6 2 2 3 2 3" xfId="23325"/>
    <cellStyle name="40% - Accent6 2 2 3 2 3 2" xfId="23326"/>
    <cellStyle name="40% - Accent6 2 2 3 2 3 2 2" xfId="23327"/>
    <cellStyle name="40% - Accent6 2 2 3 2 3 2 3" xfId="54612"/>
    <cellStyle name="40% - Accent6 2 2 3 2 3 3" xfId="23328"/>
    <cellStyle name="40% - Accent6 2 2 3 2 3 4" xfId="23329"/>
    <cellStyle name="40% - Accent6 2 2 3 2 4" xfId="23330"/>
    <cellStyle name="40% - Accent6 2 2 3 2 4 2" xfId="23331"/>
    <cellStyle name="40% - Accent6 2 2 3 2 4 2 2" xfId="23332"/>
    <cellStyle name="40% - Accent6 2 2 3 2 4 2 3" xfId="54613"/>
    <cellStyle name="40% - Accent6 2 2 3 2 4 3" xfId="23333"/>
    <cellStyle name="40% - Accent6 2 2 3 2 4 4" xfId="23334"/>
    <cellStyle name="40% - Accent6 2 2 3 2 5" xfId="23335"/>
    <cellStyle name="40% - Accent6 2 2 3 2 5 2" xfId="23336"/>
    <cellStyle name="40% - Accent6 2 2 3 2 5 3" xfId="54614"/>
    <cellStyle name="40% - Accent6 2 2 3 2 6" xfId="23337"/>
    <cellStyle name="40% - Accent6 2 2 3 2 7" xfId="23338"/>
    <cellStyle name="40% - Accent6 2 2 3 3" xfId="23339"/>
    <cellStyle name="40% - Accent6 2 2 3 3 2" xfId="23340"/>
    <cellStyle name="40% - Accent6 2 2 3 3 2 2" xfId="23341"/>
    <cellStyle name="40% - Accent6 2 2 3 3 2 2 2" xfId="23342"/>
    <cellStyle name="40% - Accent6 2 2 3 3 2 2 3" xfId="54615"/>
    <cellStyle name="40% - Accent6 2 2 3 3 2 3" xfId="23343"/>
    <cellStyle name="40% - Accent6 2 2 3 3 2 4" xfId="23344"/>
    <cellStyle name="40% - Accent6 2 2 3 3 3" xfId="23345"/>
    <cellStyle name="40% - Accent6 2 2 3 3 3 2" xfId="23346"/>
    <cellStyle name="40% - Accent6 2 2 3 3 3 2 2" xfId="23347"/>
    <cellStyle name="40% - Accent6 2 2 3 3 3 2 3" xfId="54616"/>
    <cellStyle name="40% - Accent6 2 2 3 3 3 3" xfId="23348"/>
    <cellStyle name="40% - Accent6 2 2 3 3 3 4" xfId="23349"/>
    <cellStyle name="40% - Accent6 2 2 3 3 4" xfId="23350"/>
    <cellStyle name="40% - Accent6 2 2 3 3 4 2" xfId="23351"/>
    <cellStyle name="40% - Accent6 2 2 3 3 4 3" xfId="54617"/>
    <cellStyle name="40% - Accent6 2 2 3 3 5" xfId="23352"/>
    <cellStyle name="40% - Accent6 2 2 3 3 6" xfId="23353"/>
    <cellStyle name="40% - Accent6 2 2 3 4" xfId="23354"/>
    <cellStyle name="40% - Accent6 2 2 3 4 2" xfId="23355"/>
    <cellStyle name="40% - Accent6 2 2 3 4 2 2" xfId="23356"/>
    <cellStyle name="40% - Accent6 2 2 3 4 2 2 2" xfId="23357"/>
    <cellStyle name="40% - Accent6 2 2 3 4 2 2 3" xfId="54618"/>
    <cellStyle name="40% - Accent6 2 2 3 4 2 3" xfId="23358"/>
    <cellStyle name="40% - Accent6 2 2 3 4 2 4" xfId="23359"/>
    <cellStyle name="40% - Accent6 2 2 3 4 3" xfId="23360"/>
    <cellStyle name="40% - Accent6 2 2 3 4 3 2" xfId="23361"/>
    <cellStyle name="40% - Accent6 2 2 3 4 3 3" xfId="54619"/>
    <cellStyle name="40% - Accent6 2 2 3 4 4" xfId="23362"/>
    <cellStyle name="40% - Accent6 2 2 3 4 5" xfId="23363"/>
    <cellStyle name="40% - Accent6 2 2 3 5" xfId="23364"/>
    <cellStyle name="40% - Accent6 2 2 3 5 2" xfId="23365"/>
    <cellStyle name="40% - Accent6 2 2 3 5 2 2" xfId="23366"/>
    <cellStyle name="40% - Accent6 2 2 3 5 2 3" xfId="54620"/>
    <cellStyle name="40% - Accent6 2 2 3 5 3" xfId="23367"/>
    <cellStyle name="40% - Accent6 2 2 3 5 4" xfId="23368"/>
    <cellStyle name="40% - Accent6 2 2 3 6" xfId="23369"/>
    <cellStyle name="40% - Accent6 2 2 3 6 2" xfId="23370"/>
    <cellStyle name="40% - Accent6 2 2 3 6 2 2" xfId="23371"/>
    <cellStyle name="40% - Accent6 2 2 3 6 2 3" xfId="54621"/>
    <cellStyle name="40% - Accent6 2 2 3 6 3" xfId="23372"/>
    <cellStyle name="40% - Accent6 2 2 3 6 4" xfId="23373"/>
    <cellStyle name="40% - Accent6 2 2 3 7" xfId="23374"/>
    <cellStyle name="40% - Accent6 2 2 3 7 2" xfId="23375"/>
    <cellStyle name="40% - Accent6 2 2 3 7 3" xfId="54622"/>
    <cellStyle name="40% - Accent6 2 2 3 8" xfId="23376"/>
    <cellStyle name="40% - Accent6 2 2 3 9" xfId="23377"/>
    <cellStyle name="40% - Accent6 2 2 4" xfId="23378"/>
    <cellStyle name="40% - Accent6 2 2 4 2" xfId="23379"/>
    <cellStyle name="40% - Accent6 2 2 4 2 2" xfId="23380"/>
    <cellStyle name="40% - Accent6 2 2 4 2 2 2" xfId="23381"/>
    <cellStyle name="40% - Accent6 2 2 4 2 2 2 2" xfId="23382"/>
    <cellStyle name="40% - Accent6 2 2 4 2 2 2 3" xfId="54623"/>
    <cellStyle name="40% - Accent6 2 2 4 2 2 3" xfId="23383"/>
    <cellStyle name="40% - Accent6 2 2 4 2 2 4" xfId="23384"/>
    <cellStyle name="40% - Accent6 2 2 4 2 3" xfId="23385"/>
    <cellStyle name="40% - Accent6 2 2 4 2 3 2" xfId="23386"/>
    <cellStyle name="40% - Accent6 2 2 4 2 3 2 2" xfId="23387"/>
    <cellStyle name="40% - Accent6 2 2 4 2 3 2 3" xfId="54624"/>
    <cellStyle name="40% - Accent6 2 2 4 2 3 3" xfId="23388"/>
    <cellStyle name="40% - Accent6 2 2 4 2 3 4" xfId="23389"/>
    <cellStyle name="40% - Accent6 2 2 4 2 4" xfId="23390"/>
    <cellStyle name="40% - Accent6 2 2 4 2 4 2" xfId="23391"/>
    <cellStyle name="40% - Accent6 2 2 4 2 4 3" xfId="54625"/>
    <cellStyle name="40% - Accent6 2 2 4 2 5" xfId="23392"/>
    <cellStyle name="40% - Accent6 2 2 4 2 6" xfId="23393"/>
    <cellStyle name="40% - Accent6 2 2 4 3" xfId="23394"/>
    <cellStyle name="40% - Accent6 2 2 4 3 2" xfId="23395"/>
    <cellStyle name="40% - Accent6 2 2 4 3 2 2" xfId="23396"/>
    <cellStyle name="40% - Accent6 2 2 4 3 2 3" xfId="54626"/>
    <cellStyle name="40% - Accent6 2 2 4 3 3" xfId="23397"/>
    <cellStyle name="40% - Accent6 2 2 4 3 4" xfId="23398"/>
    <cellStyle name="40% - Accent6 2 2 4 4" xfId="23399"/>
    <cellStyle name="40% - Accent6 2 2 4 4 2" xfId="23400"/>
    <cellStyle name="40% - Accent6 2 2 4 4 2 2" xfId="23401"/>
    <cellStyle name="40% - Accent6 2 2 4 4 2 3" xfId="54627"/>
    <cellStyle name="40% - Accent6 2 2 4 4 3" xfId="23402"/>
    <cellStyle name="40% - Accent6 2 2 4 4 4" xfId="23403"/>
    <cellStyle name="40% - Accent6 2 2 4 5" xfId="23404"/>
    <cellStyle name="40% - Accent6 2 2 4 5 2" xfId="23405"/>
    <cellStyle name="40% - Accent6 2 2 4 5 3" xfId="54628"/>
    <cellStyle name="40% - Accent6 2 2 4 6" xfId="23406"/>
    <cellStyle name="40% - Accent6 2 2 4 7" xfId="23407"/>
    <cellStyle name="40% - Accent6 2 2 5" xfId="23408"/>
    <cellStyle name="40% - Accent6 2 2 5 2" xfId="23409"/>
    <cellStyle name="40% - Accent6 2 2 5 2 2" xfId="23410"/>
    <cellStyle name="40% - Accent6 2 2 5 2 2 2" xfId="23411"/>
    <cellStyle name="40% - Accent6 2 2 5 2 2 3" xfId="54629"/>
    <cellStyle name="40% - Accent6 2 2 5 2 3" xfId="23412"/>
    <cellStyle name="40% - Accent6 2 2 5 2 4" xfId="23413"/>
    <cellStyle name="40% - Accent6 2 2 5 3" xfId="23414"/>
    <cellStyle name="40% - Accent6 2 2 5 3 2" xfId="23415"/>
    <cellStyle name="40% - Accent6 2 2 5 3 2 2" xfId="23416"/>
    <cellStyle name="40% - Accent6 2 2 5 3 2 3" xfId="54630"/>
    <cellStyle name="40% - Accent6 2 2 5 3 3" xfId="23417"/>
    <cellStyle name="40% - Accent6 2 2 5 3 4" xfId="23418"/>
    <cellStyle name="40% - Accent6 2 2 5 4" xfId="23419"/>
    <cellStyle name="40% - Accent6 2 2 5 4 2" xfId="23420"/>
    <cellStyle name="40% - Accent6 2 2 5 4 3" xfId="54631"/>
    <cellStyle name="40% - Accent6 2 2 5 5" xfId="23421"/>
    <cellStyle name="40% - Accent6 2 2 5 6" xfId="23422"/>
    <cellStyle name="40% - Accent6 2 2 6" xfId="23423"/>
    <cellStyle name="40% - Accent6 2 2 6 2" xfId="23424"/>
    <cellStyle name="40% - Accent6 2 2 6 2 2" xfId="23425"/>
    <cellStyle name="40% - Accent6 2 2 6 2 2 2" xfId="23426"/>
    <cellStyle name="40% - Accent6 2 2 6 2 2 3" xfId="54632"/>
    <cellStyle name="40% - Accent6 2 2 6 2 3" xfId="23427"/>
    <cellStyle name="40% - Accent6 2 2 6 2 4" xfId="23428"/>
    <cellStyle name="40% - Accent6 2 2 6 3" xfId="23429"/>
    <cellStyle name="40% - Accent6 2 2 6 3 2" xfId="23430"/>
    <cellStyle name="40% - Accent6 2 2 6 3 3" xfId="54633"/>
    <cellStyle name="40% - Accent6 2 2 6 4" xfId="23431"/>
    <cellStyle name="40% - Accent6 2 2 6 5" xfId="23432"/>
    <cellStyle name="40% - Accent6 2 2 7" xfId="23433"/>
    <cellStyle name="40% - Accent6 2 2 7 2" xfId="23434"/>
    <cellStyle name="40% - Accent6 2 2 7 2 2" xfId="23435"/>
    <cellStyle name="40% - Accent6 2 2 7 2 3" xfId="54634"/>
    <cellStyle name="40% - Accent6 2 2 7 3" xfId="23436"/>
    <cellStyle name="40% - Accent6 2 2 7 4" xfId="23437"/>
    <cellStyle name="40% - Accent6 2 2 8" xfId="23438"/>
    <cellStyle name="40% - Accent6 2 2 8 2" xfId="23439"/>
    <cellStyle name="40% - Accent6 2 2 8 2 2" xfId="23440"/>
    <cellStyle name="40% - Accent6 2 2 8 2 3" xfId="54635"/>
    <cellStyle name="40% - Accent6 2 2 8 3" xfId="23441"/>
    <cellStyle name="40% - Accent6 2 2 8 4" xfId="23442"/>
    <cellStyle name="40% - Accent6 2 2 9" xfId="23443"/>
    <cellStyle name="40% - Accent6 2 2 9 2" xfId="23444"/>
    <cellStyle name="40% - Accent6 2 2 9 3" xfId="54636"/>
    <cellStyle name="40% - Accent6 2 3" xfId="23445"/>
    <cellStyle name="40% - Accent6 2 3 10" xfId="23446"/>
    <cellStyle name="40% - Accent6 2 3 11" xfId="23447"/>
    <cellStyle name="40% - Accent6 2 3 12" xfId="60532"/>
    <cellStyle name="40% - Accent6 2 3 2" xfId="23448"/>
    <cellStyle name="40% - Accent6 2 3 2 10" xfId="23449"/>
    <cellStyle name="40% - Accent6 2 3 2 2" xfId="23450"/>
    <cellStyle name="40% - Accent6 2 3 2 2 2" xfId="23451"/>
    <cellStyle name="40% - Accent6 2 3 2 2 2 2" xfId="23452"/>
    <cellStyle name="40% - Accent6 2 3 2 2 2 2 2" xfId="23453"/>
    <cellStyle name="40% - Accent6 2 3 2 2 2 2 2 2" xfId="23454"/>
    <cellStyle name="40% - Accent6 2 3 2 2 2 2 2 2 2" xfId="23455"/>
    <cellStyle name="40% - Accent6 2 3 2 2 2 2 2 2 3" xfId="54637"/>
    <cellStyle name="40% - Accent6 2 3 2 2 2 2 2 3" xfId="23456"/>
    <cellStyle name="40% - Accent6 2 3 2 2 2 2 2 4" xfId="23457"/>
    <cellStyle name="40% - Accent6 2 3 2 2 2 2 3" xfId="23458"/>
    <cellStyle name="40% - Accent6 2 3 2 2 2 2 3 2" xfId="23459"/>
    <cellStyle name="40% - Accent6 2 3 2 2 2 2 3 2 2" xfId="23460"/>
    <cellStyle name="40% - Accent6 2 3 2 2 2 2 3 2 3" xfId="54638"/>
    <cellStyle name="40% - Accent6 2 3 2 2 2 2 3 3" xfId="23461"/>
    <cellStyle name="40% - Accent6 2 3 2 2 2 2 3 4" xfId="23462"/>
    <cellStyle name="40% - Accent6 2 3 2 2 2 2 4" xfId="23463"/>
    <cellStyle name="40% - Accent6 2 3 2 2 2 2 4 2" xfId="23464"/>
    <cellStyle name="40% - Accent6 2 3 2 2 2 2 4 3" xfId="54639"/>
    <cellStyle name="40% - Accent6 2 3 2 2 2 2 5" xfId="23465"/>
    <cellStyle name="40% - Accent6 2 3 2 2 2 2 6" xfId="23466"/>
    <cellStyle name="40% - Accent6 2 3 2 2 2 3" xfId="23467"/>
    <cellStyle name="40% - Accent6 2 3 2 2 2 3 2" xfId="23468"/>
    <cellStyle name="40% - Accent6 2 3 2 2 2 3 2 2" xfId="23469"/>
    <cellStyle name="40% - Accent6 2 3 2 2 2 3 2 3" xfId="54640"/>
    <cellStyle name="40% - Accent6 2 3 2 2 2 3 3" xfId="23470"/>
    <cellStyle name="40% - Accent6 2 3 2 2 2 3 4" xfId="23471"/>
    <cellStyle name="40% - Accent6 2 3 2 2 2 4" xfId="23472"/>
    <cellStyle name="40% - Accent6 2 3 2 2 2 4 2" xfId="23473"/>
    <cellStyle name="40% - Accent6 2 3 2 2 2 4 2 2" xfId="23474"/>
    <cellStyle name="40% - Accent6 2 3 2 2 2 4 2 3" xfId="54641"/>
    <cellStyle name="40% - Accent6 2 3 2 2 2 4 3" xfId="23475"/>
    <cellStyle name="40% - Accent6 2 3 2 2 2 4 4" xfId="23476"/>
    <cellStyle name="40% - Accent6 2 3 2 2 2 5" xfId="23477"/>
    <cellStyle name="40% - Accent6 2 3 2 2 2 5 2" xfId="23478"/>
    <cellStyle name="40% - Accent6 2 3 2 2 2 5 3" xfId="54642"/>
    <cellStyle name="40% - Accent6 2 3 2 2 2 6" xfId="23479"/>
    <cellStyle name="40% - Accent6 2 3 2 2 2 7" xfId="23480"/>
    <cellStyle name="40% - Accent6 2 3 2 2 3" xfId="23481"/>
    <cellStyle name="40% - Accent6 2 3 2 2 3 2" xfId="23482"/>
    <cellStyle name="40% - Accent6 2 3 2 2 3 2 2" xfId="23483"/>
    <cellStyle name="40% - Accent6 2 3 2 2 3 2 2 2" xfId="23484"/>
    <cellStyle name="40% - Accent6 2 3 2 2 3 2 2 3" xfId="54643"/>
    <cellStyle name="40% - Accent6 2 3 2 2 3 2 3" xfId="23485"/>
    <cellStyle name="40% - Accent6 2 3 2 2 3 2 4" xfId="23486"/>
    <cellStyle name="40% - Accent6 2 3 2 2 3 3" xfId="23487"/>
    <cellStyle name="40% - Accent6 2 3 2 2 3 3 2" xfId="23488"/>
    <cellStyle name="40% - Accent6 2 3 2 2 3 3 2 2" xfId="23489"/>
    <cellStyle name="40% - Accent6 2 3 2 2 3 3 2 3" xfId="54644"/>
    <cellStyle name="40% - Accent6 2 3 2 2 3 3 3" xfId="23490"/>
    <cellStyle name="40% - Accent6 2 3 2 2 3 3 4" xfId="23491"/>
    <cellStyle name="40% - Accent6 2 3 2 2 3 4" xfId="23492"/>
    <cellStyle name="40% - Accent6 2 3 2 2 3 4 2" xfId="23493"/>
    <cellStyle name="40% - Accent6 2 3 2 2 3 4 3" xfId="54645"/>
    <cellStyle name="40% - Accent6 2 3 2 2 3 5" xfId="23494"/>
    <cellStyle name="40% - Accent6 2 3 2 2 3 6" xfId="23495"/>
    <cellStyle name="40% - Accent6 2 3 2 2 4" xfId="23496"/>
    <cellStyle name="40% - Accent6 2 3 2 2 4 2" xfId="23497"/>
    <cellStyle name="40% - Accent6 2 3 2 2 4 2 2" xfId="23498"/>
    <cellStyle name="40% - Accent6 2 3 2 2 4 2 3" xfId="54646"/>
    <cellStyle name="40% - Accent6 2 3 2 2 4 3" xfId="23499"/>
    <cellStyle name="40% - Accent6 2 3 2 2 4 4" xfId="23500"/>
    <cellStyle name="40% - Accent6 2 3 2 2 5" xfId="23501"/>
    <cellStyle name="40% - Accent6 2 3 2 2 5 2" xfId="23502"/>
    <cellStyle name="40% - Accent6 2 3 2 2 5 2 2" xfId="23503"/>
    <cellStyle name="40% - Accent6 2 3 2 2 5 2 3" xfId="54647"/>
    <cellStyle name="40% - Accent6 2 3 2 2 5 3" xfId="23504"/>
    <cellStyle name="40% - Accent6 2 3 2 2 5 4" xfId="23505"/>
    <cellStyle name="40% - Accent6 2 3 2 2 6" xfId="23506"/>
    <cellStyle name="40% - Accent6 2 3 2 2 6 2" xfId="23507"/>
    <cellStyle name="40% - Accent6 2 3 2 2 6 3" xfId="54648"/>
    <cellStyle name="40% - Accent6 2 3 2 2 7" xfId="23508"/>
    <cellStyle name="40% - Accent6 2 3 2 2 8" xfId="23509"/>
    <cellStyle name="40% - Accent6 2 3 2 3" xfId="23510"/>
    <cellStyle name="40% - Accent6 2 3 2 3 2" xfId="23511"/>
    <cellStyle name="40% - Accent6 2 3 2 3 2 2" xfId="23512"/>
    <cellStyle name="40% - Accent6 2 3 2 3 2 2 2" xfId="23513"/>
    <cellStyle name="40% - Accent6 2 3 2 3 2 2 2 2" xfId="23514"/>
    <cellStyle name="40% - Accent6 2 3 2 3 2 2 2 3" xfId="54649"/>
    <cellStyle name="40% - Accent6 2 3 2 3 2 2 3" xfId="23515"/>
    <cellStyle name="40% - Accent6 2 3 2 3 2 2 4" xfId="23516"/>
    <cellStyle name="40% - Accent6 2 3 2 3 2 3" xfId="23517"/>
    <cellStyle name="40% - Accent6 2 3 2 3 2 3 2" xfId="23518"/>
    <cellStyle name="40% - Accent6 2 3 2 3 2 3 2 2" xfId="23519"/>
    <cellStyle name="40% - Accent6 2 3 2 3 2 3 2 3" xfId="54650"/>
    <cellStyle name="40% - Accent6 2 3 2 3 2 3 3" xfId="23520"/>
    <cellStyle name="40% - Accent6 2 3 2 3 2 3 4" xfId="23521"/>
    <cellStyle name="40% - Accent6 2 3 2 3 2 4" xfId="23522"/>
    <cellStyle name="40% - Accent6 2 3 2 3 2 4 2" xfId="23523"/>
    <cellStyle name="40% - Accent6 2 3 2 3 2 4 3" xfId="54651"/>
    <cellStyle name="40% - Accent6 2 3 2 3 2 5" xfId="23524"/>
    <cellStyle name="40% - Accent6 2 3 2 3 2 6" xfId="23525"/>
    <cellStyle name="40% - Accent6 2 3 2 3 3" xfId="23526"/>
    <cellStyle name="40% - Accent6 2 3 2 3 3 2" xfId="23527"/>
    <cellStyle name="40% - Accent6 2 3 2 3 3 2 2" xfId="23528"/>
    <cellStyle name="40% - Accent6 2 3 2 3 3 2 3" xfId="54652"/>
    <cellStyle name="40% - Accent6 2 3 2 3 3 3" xfId="23529"/>
    <cellStyle name="40% - Accent6 2 3 2 3 3 4" xfId="23530"/>
    <cellStyle name="40% - Accent6 2 3 2 3 4" xfId="23531"/>
    <cellStyle name="40% - Accent6 2 3 2 3 4 2" xfId="23532"/>
    <cellStyle name="40% - Accent6 2 3 2 3 4 2 2" xfId="23533"/>
    <cellStyle name="40% - Accent6 2 3 2 3 4 2 3" xfId="54653"/>
    <cellStyle name="40% - Accent6 2 3 2 3 4 3" xfId="23534"/>
    <cellStyle name="40% - Accent6 2 3 2 3 4 4" xfId="23535"/>
    <cellStyle name="40% - Accent6 2 3 2 3 5" xfId="23536"/>
    <cellStyle name="40% - Accent6 2 3 2 3 5 2" xfId="23537"/>
    <cellStyle name="40% - Accent6 2 3 2 3 5 3" xfId="54654"/>
    <cellStyle name="40% - Accent6 2 3 2 3 6" xfId="23538"/>
    <cellStyle name="40% - Accent6 2 3 2 3 7" xfId="23539"/>
    <cellStyle name="40% - Accent6 2 3 2 4" xfId="23540"/>
    <cellStyle name="40% - Accent6 2 3 2 4 2" xfId="23541"/>
    <cellStyle name="40% - Accent6 2 3 2 4 2 2" xfId="23542"/>
    <cellStyle name="40% - Accent6 2 3 2 4 2 2 2" xfId="23543"/>
    <cellStyle name="40% - Accent6 2 3 2 4 2 2 3" xfId="54655"/>
    <cellStyle name="40% - Accent6 2 3 2 4 2 3" xfId="23544"/>
    <cellStyle name="40% - Accent6 2 3 2 4 2 4" xfId="23545"/>
    <cellStyle name="40% - Accent6 2 3 2 4 3" xfId="23546"/>
    <cellStyle name="40% - Accent6 2 3 2 4 3 2" xfId="23547"/>
    <cellStyle name="40% - Accent6 2 3 2 4 3 2 2" xfId="23548"/>
    <cellStyle name="40% - Accent6 2 3 2 4 3 2 3" xfId="54656"/>
    <cellStyle name="40% - Accent6 2 3 2 4 3 3" xfId="23549"/>
    <cellStyle name="40% - Accent6 2 3 2 4 3 4" xfId="23550"/>
    <cellStyle name="40% - Accent6 2 3 2 4 4" xfId="23551"/>
    <cellStyle name="40% - Accent6 2 3 2 4 4 2" xfId="23552"/>
    <cellStyle name="40% - Accent6 2 3 2 4 4 3" xfId="54657"/>
    <cellStyle name="40% - Accent6 2 3 2 4 5" xfId="23553"/>
    <cellStyle name="40% - Accent6 2 3 2 4 6" xfId="23554"/>
    <cellStyle name="40% - Accent6 2 3 2 5" xfId="23555"/>
    <cellStyle name="40% - Accent6 2 3 2 5 2" xfId="23556"/>
    <cellStyle name="40% - Accent6 2 3 2 5 2 2" xfId="23557"/>
    <cellStyle name="40% - Accent6 2 3 2 5 2 2 2" xfId="23558"/>
    <cellStyle name="40% - Accent6 2 3 2 5 2 2 3" xfId="54658"/>
    <cellStyle name="40% - Accent6 2 3 2 5 2 3" xfId="23559"/>
    <cellStyle name="40% - Accent6 2 3 2 5 2 4" xfId="23560"/>
    <cellStyle name="40% - Accent6 2 3 2 5 3" xfId="23561"/>
    <cellStyle name="40% - Accent6 2 3 2 5 3 2" xfId="23562"/>
    <cellStyle name="40% - Accent6 2 3 2 5 3 3" xfId="54659"/>
    <cellStyle name="40% - Accent6 2 3 2 5 4" xfId="23563"/>
    <cellStyle name="40% - Accent6 2 3 2 5 5" xfId="23564"/>
    <cellStyle name="40% - Accent6 2 3 2 6" xfId="23565"/>
    <cellStyle name="40% - Accent6 2 3 2 6 2" xfId="23566"/>
    <cellStyle name="40% - Accent6 2 3 2 6 2 2" xfId="23567"/>
    <cellStyle name="40% - Accent6 2 3 2 6 2 3" xfId="54660"/>
    <cellStyle name="40% - Accent6 2 3 2 6 3" xfId="23568"/>
    <cellStyle name="40% - Accent6 2 3 2 6 4" xfId="23569"/>
    <cellStyle name="40% - Accent6 2 3 2 7" xfId="23570"/>
    <cellStyle name="40% - Accent6 2 3 2 7 2" xfId="23571"/>
    <cellStyle name="40% - Accent6 2 3 2 7 2 2" xfId="23572"/>
    <cellStyle name="40% - Accent6 2 3 2 7 2 3" xfId="54661"/>
    <cellStyle name="40% - Accent6 2 3 2 7 3" xfId="23573"/>
    <cellStyle name="40% - Accent6 2 3 2 7 4" xfId="23574"/>
    <cellStyle name="40% - Accent6 2 3 2 8" xfId="23575"/>
    <cellStyle name="40% - Accent6 2 3 2 8 2" xfId="23576"/>
    <cellStyle name="40% - Accent6 2 3 2 8 3" xfId="54662"/>
    <cellStyle name="40% - Accent6 2 3 2 9" xfId="23577"/>
    <cellStyle name="40% - Accent6 2 3 3" xfId="23578"/>
    <cellStyle name="40% - Accent6 2 3 3 2" xfId="23579"/>
    <cellStyle name="40% - Accent6 2 3 3 2 2" xfId="23580"/>
    <cellStyle name="40% - Accent6 2 3 3 2 2 2" xfId="23581"/>
    <cellStyle name="40% - Accent6 2 3 3 2 2 2 2" xfId="23582"/>
    <cellStyle name="40% - Accent6 2 3 3 2 2 2 2 2" xfId="23583"/>
    <cellStyle name="40% - Accent6 2 3 3 2 2 2 2 3" xfId="54663"/>
    <cellStyle name="40% - Accent6 2 3 3 2 2 2 3" xfId="23584"/>
    <cellStyle name="40% - Accent6 2 3 3 2 2 2 4" xfId="23585"/>
    <cellStyle name="40% - Accent6 2 3 3 2 2 3" xfId="23586"/>
    <cellStyle name="40% - Accent6 2 3 3 2 2 3 2" xfId="23587"/>
    <cellStyle name="40% - Accent6 2 3 3 2 2 3 2 2" xfId="23588"/>
    <cellStyle name="40% - Accent6 2 3 3 2 2 3 2 3" xfId="54664"/>
    <cellStyle name="40% - Accent6 2 3 3 2 2 3 3" xfId="23589"/>
    <cellStyle name="40% - Accent6 2 3 3 2 2 3 4" xfId="23590"/>
    <cellStyle name="40% - Accent6 2 3 3 2 2 4" xfId="23591"/>
    <cellStyle name="40% - Accent6 2 3 3 2 2 4 2" xfId="23592"/>
    <cellStyle name="40% - Accent6 2 3 3 2 2 4 3" xfId="54665"/>
    <cellStyle name="40% - Accent6 2 3 3 2 2 5" xfId="23593"/>
    <cellStyle name="40% - Accent6 2 3 3 2 2 6" xfId="23594"/>
    <cellStyle name="40% - Accent6 2 3 3 2 3" xfId="23595"/>
    <cellStyle name="40% - Accent6 2 3 3 2 3 2" xfId="23596"/>
    <cellStyle name="40% - Accent6 2 3 3 2 3 2 2" xfId="23597"/>
    <cellStyle name="40% - Accent6 2 3 3 2 3 2 3" xfId="54666"/>
    <cellStyle name="40% - Accent6 2 3 3 2 3 3" xfId="23598"/>
    <cellStyle name="40% - Accent6 2 3 3 2 3 4" xfId="23599"/>
    <cellStyle name="40% - Accent6 2 3 3 2 4" xfId="23600"/>
    <cellStyle name="40% - Accent6 2 3 3 2 4 2" xfId="23601"/>
    <cellStyle name="40% - Accent6 2 3 3 2 4 2 2" xfId="23602"/>
    <cellStyle name="40% - Accent6 2 3 3 2 4 2 3" xfId="54667"/>
    <cellStyle name="40% - Accent6 2 3 3 2 4 3" xfId="23603"/>
    <cellStyle name="40% - Accent6 2 3 3 2 4 4" xfId="23604"/>
    <cellStyle name="40% - Accent6 2 3 3 2 5" xfId="23605"/>
    <cellStyle name="40% - Accent6 2 3 3 2 5 2" xfId="23606"/>
    <cellStyle name="40% - Accent6 2 3 3 2 5 3" xfId="54668"/>
    <cellStyle name="40% - Accent6 2 3 3 2 6" xfId="23607"/>
    <cellStyle name="40% - Accent6 2 3 3 2 7" xfId="23608"/>
    <cellStyle name="40% - Accent6 2 3 3 3" xfId="23609"/>
    <cellStyle name="40% - Accent6 2 3 3 3 2" xfId="23610"/>
    <cellStyle name="40% - Accent6 2 3 3 3 2 2" xfId="23611"/>
    <cellStyle name="40% - Accent6 2 3 3 3 2 2 2" xfId="23612"/>
    <cellStyle name="40% - Accent6 2 3 3 3 2 2 3" xfId="54669"/>
    <cellStyle name="40% - Accent6 2 3 3 3 2 3" xfId="23613"/>
    <cellStyle name="40% - Accent6 2 3 3 3 2 4" xfId="23614"/>
    <cellStyle name="40% - Accent6 2 3 3 3 3" xfId="23615"/>
    <cellStyle name="40% - Accent6 2 3 3 3 3 2" xfId="23616"/>
    <cellStyle name="40% - Accent6 2 3 3 3 3 2 2" xfId="23617"/>
    <cellStyle name="40% - Accent6 2 3 3 3 3 2 3" xfId="54670"/>
    <cellStyle name="40% - Accent6 2 3 3 3 3 3" xfId="23618"/>
    <cellStyle name="40% - Accent6 2 3 3 3 3 4" xfId="23619"/>
    <cellStyle name="40% - Accent6 2 3 3 3 4" xfId="23620"/>
    <cellStyle name="40% - Accent6 2 3 3 3 4 2" xfId="23621"/>
    <cellStyle name="40% - Accent6 2 3 3 3 4 3" xfId="54671"/>
    <cellStyle name="40% - Accent6 2 3 3 3 5" xfId="23622"/>
    <cellStyle name="40% - Accent6 2 3 3 3 6" xfId="23623"/>
    <cellStyle name="40% - Accent6 2 3 3 4" xfId="23624"/>
    <cellStyle name="40% - Accent6 2 3 3 4 2" xfId="23625"/>
    <cellStyle name="40% - Accent6 2 3 3 4 2 2" xfId="23626"/>
    <cellStyle name="40% - Accent6 2 3 3 4 2 3" xfId="54672"/>
    <cellStyle name="40% - Accent6 2 3 3 4 3" xfId="23627"/>
    <cellStyle name="40% - Accent6 2 3 3 4 4" xfId="23628"/>
    <cellStyle name="40% - Accent6 2 3 3 5" xfId="23629"/>
    <cellStyle name="40% - Accent6 2 3 3 5 2" xfId="23630"/>
    <cellStyle name="40% - Accent6 2 3 3 5 2 2" xfId="23631"/>
    <cellStyle name="40% - Accent6 2 3 3 5 2 3" xfId="54673"/>
    <cellStyle name="40% - Accent6 2 3 3 5 3" xfId="23632"/>
    <cellStyle name="40% - Accent6 2 3 3 5 4" xfId="23633"/>
    <cellStyle name="40% - Accent6 2 3 3 6" xfId="23634"/>
    <cellStyle name="40% - Accent6 2 3 3 6 2" xfId="23635"/>
    <cellStyle name="40% - Accent6 2 3 3 6 3" xfId="54674"/>
    <cellStyle name="40% - Accent6 2 3 3 7" xfId="23636"/>
    <cellStyle name="40% - Accent6 2 3 3 8" xfId="23637"/>
    <cellStyle name="40% - Accent6 2 3 4" xfId="23638"/>
    <cellStyle name="40% - Accent6 2 3 4 2" xfId="23639"/>
    <cellStyle name="40% - Accent6 2 3 4 2 2" xfId="23640"/>
    <cellStyle name="40% - Accent6 2 3 4 2 2 2" xfId="23641"/>
    <cellStyle name="40% - Accent6 2 3 4 2 2 2 2" xfId="23642"/>
    <cellStyle name="40% - Accent6 2 3 4 2 2 2 3" xfId="54675"/>
    <cellStyle name="40% - Accent6 2 3 4 2 2 3" xfId="23643"/>
    <cellStyle name="40% - Accent6 2 3 4 2 2 4" xfId="23644"/>
    <cellStyle name="40% - Accent6 2 3 4 2 3" xfId="23645"/>
    <cellStyle name="40% - Accent6 2 3 4 2 3 2" xfId="23646"/>
    <cellStyle name="40% - Accent6 2 3 4 2 3 2 2" xfId="23647"/>
    <cellStyle name="40% - Accent6 2 3 4 2 3 2 3" xfId="54676"/>
    <cellStyle name="40% - Accent6 2 3 4 2 3 3" xfId="23648"/>
    <cellStyle name="40% - Accent6 2 3 4 2 3 4" xfId="23649"/>
    <cellStyle name="40% - Accent6 2 3 4 2 4" xfId="23650"/>
    <cellStyle name="40% - Accent6 2 3 4 2 4 2" xfId="23651"/>
    <cellStyle name="40% - Accent6 2 3 4 2 4 3" xfId="54677"/>
    <cellStyle name="40% - Accent6 2 3 4 2 5" xfId="23652"/>
    <cellStyle name="40% - Accent6 2 3 4 2 6" xfId="23653"/>
    <cellStyle name="40% - Accent6 2 3 4 3" xfId="23654"/>
    <cellStyle name="40% - Accent6 2 3 4 3 2" xfId="23655"/>
    <cellStyle name="40% - Accent6 2 3 4 3 2 2" xfId="23656"/>
    <cellStyle name="40% - Accent6 2 3 4 3 2 3" xfId="54678"/>
    <cellStyle name="40% - Accent6 2 3 4 3 3" xfId="23657"/>
    <cellStyle name="40% - Accent6 2 3 4 3 4" xfId="23658"/>
    <cellStyle name="40% - Accent6 2 3 4 4" xfId="23659"/>
    <cellStyle name="40% - Accent6 2 3 4 4 2" xfId="23660"/>
    <cellStyle name="40% - Accent6 2 3 4 4 2 2" xfId="23661"/>
    <cellStyle name="40% - Accent6 2 3 4 4 2 3" xfId="54679"/>
    <cellStyle name="40% - Accent6 2 3 4 4 3" xfId="23662"/>
    <cellStyle name="40% - Accent6 2 3 4 4 4" xfId="23663"/>
    <cellStyle name="40% - Accent6 2 3 4 5" xfId="23664"/>
    <cellStyle name="40% - Accent6 2 3 4 5 2" xfId="23665"/>
    <cellStyle name="40% - Accent6 2 3 4 5 3" xfId="54680"/>
    <cellStyle name="40% - Accent6 2 3 4 6" xfId="23666"/>
    <cellStyle name="40% - Accent6 2 3 4 7" xfId="23667"/>
    <cellStyle name="40% - Accent6 2 3 5" xfId="23668"/>
    <cellStyle name="40% - Accent6 2 3 5 2" xfId="23669"/>
    <cellStyle name="40% - Accent6 2 3 5 2 2" xfId="23670"/>
    <cellStyle name="40% - Accent6 2 3 5 2 2 2" xfId="23671"/>
    <cellStyle name="40% - Accent6 2 3 5 2 2 3" xfId="54681"/>
    <cellStyle name="40% - Accent6 2 3 5 2 3" xfId="23672"/>
    <cellStyle name="40% - Accent6 2 3 5 2 4" xfId="23673"/>
    <cellStyle name="40% - Accent6 2 3 5 3" xfId="23674"/>
    <cellStyle name="40% - Accent6 2 3 5 3 2" xfId="23675"/>
    <cellStyle name="40% - Accent6 2 3 5 3 2 2" xfId="23676"/>
    <cellStyle name="40% - Accent6 2 3 5 3 2 3" xfId="54682"/>
    <cellStyle name="40% - Accent6 2 3 5 3 3" xfId="23677"/>
    <cellStyle name="40% - Accent6 2 3 5 3 4" xfId="23678"/>
    <cellStyle name="40% - Accent6 2 3 5 4" xfId="23679"/>
    <cellStyle name="40% - Accent6 2 3 5 4 2" xfId="23680"/>
    <cellStyle name="40% - Accent6 2 3 5 4 3" xfId="54683"/>
    <cellStyle name="40% - Accent6 2 3 5 5" xfId="23681"/>
    <cellStyle name="40% - Accent6 2 3 5 6" xfId="23682"/>
    <cellStyle name="40% - Accent6 2 3 6" xfId="23683"/>
    <cellStyle name="40% - Accent6 2 3 6 2" xfId="23684"/>
    <cellStyle name="40% - Accent6 2 3 6 2 2" xfId="23685"/>
    <cellStyle name="40% - Accent6 2 3 6 2 2 2" xfId="23686"/>
    <cellStyle name="40% - Accent6 2 3 6 2 2 3" xfId="54684"/>
    <cellStyle name="40% - Accent6 2 3 6 2 3" xfId="23687"/>
    <cellStyle name="40% - Accent6 2 3 6 2 4" xfId="23688"/>
    <cellStyle name="40% - Accent6 2 3 6 3" xfId="23689"/>
    <cellStyle name="40% - Accent6 2 3 6 3 2" xfId="23690"/>
    <cellStyle name="40% - Accent6 2 3 6 3 3" xfId="54685"/>
    <cellStyle name="40% - Accent6 2 3 6 4" xfId="23691"/>
    <cellStyle name="40% - Accent6 2 3 6 5" xfId="23692"/>
    <cellStyle name="40% - Accent6 2 3 7" xfId="23693"/>
    <cellStyle name="40% - Accent6 2 3 7 2" xfId="23694"/>
    <cellStyle name="40% - Accent6 2 3 7 2 2" xfId="23695"/>
    <cellStyle name="40% - Accent6 2 3 7 2 3" xfId="54686"/>
    <cellStyle name="40% - Accent6 2 3 7 3" xfId="23696"/>
    <cellStyle name="40% - Accent6 2 3 7 4" xfId="23697"/>
    <cellStyle name="40% - Accent6 2 3 8" xfId="23698"/>
    <cellStyle name="40% - Accent6 2 3 8 2" xfId="23699"/>
    <cellStyle name="40% - Accent6 2 3 8 2 2" xfId="23700"/>
    <cellStyle name="40% - Accent6 2 3 8 2 3" xfId="54687"/>
    <cellStyle name="40% - Accent6 2 3 8 3" xfId="23701"/>
    <cellStyle name="40% - Accent6 2 3 8 4" xfId="23702"/>
    <cellStyle name="40% - Accent6 2 3 9" xfId="23703"/>
    <cellStyle name="40% - Accent6 2 3 9 2" xfId="23704"/>
    <cellStyle name="40% - Accent6 2 3 9 3" xfId="54688"/>
    <cellStyle name="40% - Accent6 2 4" xfId="23705"/>
    <cellStyle name="40% - Accent6 2 4 10" xfId="23706"/>
    <cellStyle name="40% - Accent6 2 4 2" xfId="23707"/>
    <cellStyle name="40% - Accent6 2 4 2 2" xfId="23708"/>
    <cellStyle name="40% - Accent6 2 4 2 2 2" xfId="23709"/>
    <cellStyle name="40% - Accent6 2 4 2 2 2 2" xfId="23710"/>
    <cellStyle name="40% - Accent6 2 4 2 2 2 2 2" xfId="23711"/>
    <cellStyle name="40% - Accent6 2 4 2 2 2 2 2 2" xfId="23712"/>
    <cellStyle name="40% - Accent6 2 4 2 2 2 2 2 3" xfId="54689"/>
    <cellStyle name="40% - Accent6 2 4 2 2 2 2 3" xfId="23713"/>
    <cellStyle name="40% - Accent6 2 4 2 2 2 2 4" xfId="23714"/>
    <cellStyle name="40% - Accent6 2 4 2 2 2 3" xfId="23715"/>
    <cellStyle name="40% - Accent6 2 4 2 2 2 3 2" xfId="23716"/>
    <cellStyle name="40% - Accent6 2 4 2 2 2 3 2 2" xfId="23717"/>
    <cellStyle name="40% - Accent6 2 4 2 2 2 3 2 3" xfId="54690"/>
    <cellStyle name="40% - Accent6 2 4 2 2 2 3 3" xfId="23718"/>
    <cellStyle name="40% - Accent6 2 4 2 2 2 3 4" xfId="23719"/>
    <cellStyle name="40% - Accent6 2 4 2 2 2 4" xfId="23720"/>
    <cellStyle name="40% - Accent6 2 4 2 2 2 4 2" xfId="23721"/>
    <cellStyle name="40% - Accent6 2 4 2 2 2 4 3" xfId="54691"/>
    <cellStyle name="40% - Accent6 2 4 2 2 2 5" xfId="23722"/>
    <cellStyle name="40% - Accent6 2 4 2 2 2 6" xfId="23723"/>
    <cellStyle name="40% - Accent6 2 4 2 2 3" xfId="23724"/>
    <cellStyle name="40% - Accent6 2 4 2 2 3 2" xfId="23725"/>
    <cellStyle name="40% - Accent6 2 4 2 2 3 2 2" xfId="23726"/>
    <cellStyle name="40% - Accent6 2 4 2 2 3 2 3" xfId="54692"/>
    <cellStyle name="40% - Accent6 2 4 2 2 3 3" xfId="23727"/>
    <cellStyle name="40% - Accent6 2 4 2 2 3 4" xfId="23728"/>
    <cellStyle name="40% - Accent6 2 4 2 2 4" xfId="23729"/>
    <cellStyle name="40% - Accent6 2 4 2 2 4 2" xfId="23730"/>
    <cellStyle name="40% - Accent6 2 4 2 2 4 2 2" xfId="23731"/>
    <cellStyle name="40% - Accent6 2 4 2 2 4 2 3" xfId="54693"/>
    <cellStyle name="40% - Accent6 2 4 2 2 4 3" xfId="23732"/>
    <cellStyle name="40% - Accent6 2 4 2 2 4 4" xfId="23733"/>
    <cellStyle name="40% - Accent6 2 4 2 2 5" xfId="23734"/>
    <cellStyle name="40% - Accent6 2 4 2 2 5 2" xfId="23735"/>
    <cellStyle name="40% - Accent6 2 4 2 2 5 3" xfId="54694"/>
    <cellStyle name="40% - Accent6 2 4 2 2 6" xfId="23736"/>
    <cellStyle name="40% - Accent6 2 4 2 2 7" xfId="23737"/>
    <cellStyle name="40% - Accent6 2 4 2 3" xfId="23738"/>
    <cellStyle name="40% - Accent6 2 4 2 3 2" xfId="23739"/>
    <cellStyle name="40% - Accent6 2 4 2 3 2 2" xfId="23740"/>
    <cellStyle name="40% - Accent6 2 4 2 3 2 2 2" xfId="23741"/>
    <cellStyle name="40% - Accent6 2 4 2 3 2 2 3" xfId="54695"/>
    <cellStyle name="40% - Accent6 2 4 2 3 2 3" xfId="23742"/>
    <cellStyle name="40% - Accent6 2 4 2 3 2 4" xfId="23743"/>
    <cellStyle name="40% - Accent6 2 4 2 3 3" xfId="23744"/>
    <cellStyle name="40% - Accent6 2 4 2 3 3 2" xfId="23745"/>
    <cellStyle name="40% - Accent6 2 4 2 3 3 2 2" xfId="23746"/>
    <cellStyle name="40% - Accent6 2 4 2 3 3 2 3" xfId="54696"/>
    <cellStyle name="40% - Accent6 2 4 2 3 3 3" xfId="23747"/>
    <cellStyle name="40% - Accent6 2 4 2 3 3 4" xfId="23748"/>
    <cellStyle name="40% - Accent6 2 4 2 3 4" xfId="23749"/>
    <cellStyle name="40% - Accent6 2 4 2 3 4 2" xfId="23750"/>
    <cellStyle name="40% - Accent6 2 4 2 3 4 3" xfId="54697"/>
    <cellStyle name="40% - Accent6 2 4 2 3 5" xfId="23751"/>
    <cellStyle name="40% - Accent6 2 4 2 3 6" xfId="23752"/>
    <cellStyle name="40% - Accent6 2 4 2 4" xfId="23753"/>
    <cellStyle name="40% - Accent6 2 4 2 4 2" xfId="23754"/>
    <cellStyle name="40% - Accent6 2 4 2 4 2 2" xfId="23755"/>
    <cellStyle name="40% - Accent6 2 4 2 4 2 3" xfId="54698"/>
    <cellStyle name="40% - Accent6 2 4 2 4 3" xfId="23756"/>
    <cellStyle name="40% - Accent6 2 4 2 4 4" xfId="23757"/>
    <cellStyle name="40% - Accent6 2 4 2 5" xfId="23758"/>
    <cellStyle name="40% - Accent6 2 4 2 5 2" xfId="23759"/>
    <cellStyle name="40% - Accent6 2 4 2 5 2 2" xfId="23760"/>
    <cellStyle name="40% - Accent6 2 4 2 5 2 3" xfId="54699"/>
    <cellStyle name="40% - Accent6 2 4 2 5 3" xfId="23761"/>
    <cellStyle name="40% - Accent6 2 4 2 5 4" xfId="23762"/>
    <cellStyle name="40% - Accent6 2 4 2 6" xfId="23763"/>
    <cellStyle name="40% - Accent6 2 4 2 6 2" xfId="23764"/>
    <cellStyle name="40% - Accent6 2 4 2 6 3" xfId="54700"/>
    <cellStyle name="40% - Accent6 2 4 2 7" xfId="23765"/>
    <cellStyle name="40% - Accent6 2 4 2 8" xfId="23766"/>
    <cellStyle name="40% - Accent6 2 4 3" xfId="23767"/>
    <cellStyle name="40% - Accent6 2 4 3 2" xfId="23768"/>
    <cellStyle name="40% - Accent6 2 4 3 2 2" xfId="23769"/>
    <cellStyle name="40% - Accent6 2 4 3 2 2 2" xfId="23770"/>
    <cellStyle name="40% - Accent6 2 4 3 2 2 2 2" xfId="23771"/>
    <cellStyle name="40% - Accent6 2 4 3 2 2 2 3" xfId="54701"/>
    <cellStyle name="40% - Accent6 2 4 3 2 2 3" xfId="23772"/>
    <cellStyle name="40% - Accent6 2 4 3 2 2 4" xfId="23773"/>
    <cellStyle name="40% - Accent6 2 4 3 2 3" xfId="23774"/>
    <cellStyle name="40% - Accent6 2 4 3 2 3 2" xfId="23775"/>
    <cellStyle name="40% - Accent6 2 4 3 2 3 2 2" xfId="23776"/>
    <cellStyle name="40% - Accent6 2 4 3 2 3 2 3" xfId="54702"/>
    <cellStyle name="40% - Accent6 2 4 3 2 3 3" xfId="23777"/>
    <cellStyle name="40% - Accent6 2 4 3 2 3 4" xfId="23778"/>
    <cellStyle name="40% - Accent6 2 4 3 2 4" xfId="23779"/>
    <cellStyle name="40% - Accent6 2 4 3 2 4 2" xfId="23780"/>
    <cellStyle name="40% - Accent6 2 4 3 2 4 3" xfId="54703"/>
    <cellStyle name="40% - Accent6 2 4 3 2 5" xfId="23781"/>
    <cellStyle name="40% - Accent6 2 4 3 2 6" xfId="23782"/>
    <cellStyle name="40% - Accent6 2 4 3 3" xfId="23783"/>
    <cellStyle name="40% - Accent6 2 4 3 3 2" xfId="23784"/>
    <cellStyle name="40% - Accent6 2 4 3 3 2 2" xfId="23785"/>
    <cellStyle name="40% - Accent6 2 4 3 3 2 3" xfId="54704"/>
    <cellStyle name="40% - Accent6 2 4 3 3 3" xfId="23786"/>
    <cellStyle name="40% - Accent6 2 4 3 3 4" xfId="23787"/>
    <cellStyle name="40% - Accent6 2 4 3 4" xfId="23788"/>
    <cellStyle name="40% - Accent6 2 4 3 4 2" xfId="23789"/>
    <cellStyle name="40% - Accent6 2 4 3 4 2 2" xfId="23790"/>
    <cellStyle name="40% - Accent6 2 4 3 4 2 3" xfId="54705"/>
    <cellStyle name="40% - Accent6 2 4 3 4 3" xfId="23791"/>
    <cellStyle name="40% - Accent6 2 4 3 4 4" xfId="23792"/>
    <cellStyle name="40% - Accent6 2 4 3 5" xfId="23793"/>
    <cellStyle name="40% - Accent6 2 4 3 5 2" xfId="23794"/>
    <cellStyle name="40% - Accent6 2 4 3 5 3" xfId="54706"/>
    <cellStyle name="40% - Accent6 2 4 3 6" xfId="23795"/>
    <cellStyle name="40% - Accent6 2 4 3 7" xfId="23796"/>
    <cellStyle name="40% - Accent6 2 4 4" xfId="23797"/>
    <cellStyle name="40% - Accent6 2 4 4 2" xfId="23798"/>
    <cellStyle name="40% - Accent6 2 4 4 2 2" xfId="23799"/>
    <cellStyle name="40% - Accent6 2 4 4 2 2 2" xfId="23800"/>
    <cellStyle name="40% - Accent6 2 4 4 2 2 3" xfId="54707"/>
    <cellStyle name="40% - Accent6 2 4 4 2 3" xfId="23801"/>
    <cellStyle name="40% - Accent6 2 4 4 2 4" xfId="23802"/>
    <cellStyle name="40% - Accent6 2 4 4 3" xfId="23803"/>
    <cellStyle name="40% - Accent6 2 4 4 3 2" xfId="23804"/>
    <cellStyle name="40% - Accent6 2 4 4 3 2 2" xfId="23805"/>
    <cellStyle name="40% - Accent6 2 4 4 3 2 3" xfId="54708"/>
    <cellStyle name="40% - Accent6 2 4 4 3 3" xfId="23806"/>
    <cellStyle name="40% - Accent6 2 4 4 3 4" xfId="23807"/>
    <cellStyle name="40% - Accent6 2 4 4 4" xfId="23808"/>
    <cellStyle name="40% - Accent6 2 4 4 4 2" xfId="23809"/>
    <cellStyle name="40% - Accent6 2 4 4 4 3" xfId="54709"/>
    <cellStyle name="40% - Accent6 2 4 4 5" xfId="23810"/>
    <cellStyle name="40% - Accent6 2 4 4 6" xfId="23811"/>
    <cellStyle name="40% - Accent6 2 4 5" xfId="23812"/>
    <cellStyle name="40% - Accent6 2 4 5 2" xfId="23813"/>
    <cellStyle name="40% - Accent6 2 4 5 2 2" xfId="23814"/>
    <cellStyle name="40% - Accent6 2 4 5 2 2 2" xfId="23815"/>
    <cellStyle name="40% - Accent6 2 4 5 2 2 3" xfId="54710"/>
    <cellStyle name="40% - Accent6 2 4 5 2 3" xfId="23816"/>
    <cellStyle name="40% - Accent6 2 4 5 2 4" xfId="23817"/>
    <cellStyle name="40% - Accent6 2 4 5 3" xfId="23818"/>
    <cellStyle name="40% - Accent6 2 4 5 3 2" xfId="23819"/>
    <cellStyle name="40% - Accent6 2 4 5 3 3" xfId="54711"/>
    <cellStyle name="40% - Accent6 2 4 5 4" xfId="23820"/>
    <cellStyle name="40% - Accent6 2 4 5 5" xfId="23821"/>
    <cellStyle name="40% - Accent6 2 4 6" xfId="23822"/>
    <cellStyle name="40% - Accent6 2 4 6 2" xfId="23823"/>
    <cellStyle name="40% - Accent6 2 4 6 2 2" xfId="23824"/>
    <cellStyle name="40% - Accent6 2 4 6 2 3" xfId="54712"/>
    <cellStyle name="40% - Accent6 2 4 6 3" xfId="23825"/>
    <cellStyle name="40% - Accent6 2 4 6 4" xfId="23826"/>
    <cellStyle name="40% - Accent6 2 4 7" xfId="23827"/>
    <cellStyle name="40% - Accent6 2 4 7 2" xfId="23828"/>
    <cellStyle name="40% - Accent6 2 4 7 2 2" xfId="23829"/>
    <cellStyle name="40% - Accent6 2 4 7 2 3" xfId="54713"/>
    <cellStyle name="40% - Accent6 2 4 7 3" xfId="23830"/>
    <cellStyle name="40% - Accent6 2 4 7 4" xfId="23831"/>
    <cellStyle name="40% - Accent6 2 4 8" xfId="23832"/>
    <cellStyle name="40% - Accent6 2 4 8 2" xfId="23833"/>
    <cellStyle name="40% - Accent6 2 4 8 3" xfId="54714"/>
    <cellStyle name="40% - Accent6 2 4 9" xfId="23834"/>
    <cellStyle name="40% - Accent6 2 5" xfId="23835"/>
    <cellStyle name="40% - Accent6 2 5 10" xfId="23836"/>
    <cellStyle name="40% - Accent6 2 5 2" xfId="23837"/>
    <cellStyle name="40% - Accent6 2 5 2 2" xfId="23838"/>
    <cellStyle name="40% - Accent6 2 5 2 2 2" xfId="23839"/>
    <cellStyle name="40% - Accent6 2 5 2 2 2 2" xfId="23840"/>
    <cellStyle name="40% - Accent6 2 5 2 2 2 2 2" xfId="23841"/>
    <cellStyle name="40% - Accent6 2 5 2 2 2 2 2 2" xfId="23842"/>
    <cellStyle name="40% - Accent6 2 5 2 2 2 2 2 3" xfId="54715"/>
    <cellStyle name="40% - Accent6 2 5 2 2 2 2 3" xfId="23843"/>
    <cellStyle name="40% - Accent6 2 5 2 2 2 2 4" xfId="23844"/>
    <cellStyle name="40% - Accent6 2 5 2 2 2 3" xfId="23845"/>
    <cellStyle name="40% - Accent6 2 5 2 2 2 3 2" xfId="23846"/>
    <cellStyle name="40% - Accent6 2 5 2 2 2 3 2 2" xfId="23847"/>
    <cellStyle name="40% - Accent6 2 5 2 2 2 3 2 3" xfId="54716"/>
    <cellStyle name="40% - Accent6 2 5 2 2 2 3 3" xfId="23848"/>
    <cellStyle name="40% - Accent6 2 5 2 2 2 3 4" xfId="23849"/>
    <cellStyle name="40% - Accent6 2 5 2 2 2 4" xfId="23850"/>
    <cellStyle name="40% - Accent6 2 5 2 2 2 4 2" xfId="23851"/>
    <cellStyle name="40% - Accent6 2 5 2 2 2 4 3" xfId="54717"/>
    <cellStyle name="40% - Accent6 2 5 2 2 2 5" xfId="23852"/>
    <cellStyle name="40% - Accent6 2 5 2 2 2 6" xfId="23853"/>
    <cellStyle name="40% - Accent6 2 5 2 2 3" xfId="23854"/>
    <cellStyle name="40% - Accent6 2 5 2 2 3 2" xfId="23855"/>
    <cellStyle name="40% - Accent6 2 5 2 2 3 2 2" xfId="23856"/>
    <cellStyle name="40% - Accent6 2 5 2 2 3 2 3" xfId="54718"/>
    <cellStyle name="40% - Accent6 2 5 2 2 3 3" xfId="23857"/>
    <cellStyle name="40% - Accent6 2 5 2 2 3 4" xfId="23858"/>
    <cellStyle name="40% - Accent6 2 5 2 2 4" xfId="23859"/>
    <cellStyle name="40% - Accent6 2 5 2 2 4 2" xfId="23860"/>
    <cellStyle name="40% - Accent6 2 5 2 2 4 2 2" xfId="23861"/>
    <cellStyle name="40% - Accent6 2 5 2 2 4 2 3" xfId="54719"/>
    <cellStyle name="40% - Accent6 2 5 2 2 4 3" xfId="23862"/>
    <cellStyle name="40% - Accent6 2 5 2 2 4 4" xfId="23863"/>
    <cellStyle name="40% - Accent6 2 5 2 2 5" xfId="23864"/>
    <cellStyle name="40% - Accent6 2 5 2 2 5 2" xfId="23865"/>
    <cellStyle name="40% - Accent6 2 5 2 2 5 3" xfId="54720"/>
    <cellStyle name="40% - Accent6 2 5 2 2 6" xfId="23866"/>
    <cellStyle name="40% - Accent6 2 5 2 2 7" xfId="23867"/>
    <cellStyle name="40% - Accent6 2 5 2 3" xfId="23868"/>
    <cellStyle name="40% - Accent6 2 5 2 3 2" xfId="23869"/>
    <cellStyle name="40% - Accent6 2 5 2 3 2 2" xfId="23870"/>
    <cellStyle name="40% - Accent6 2 5 2 3 2 2 2" xfId="23871"/>
    <cellStyle name="40% - Accent6 2 5 2 3 2 2 3" xfId="54721"/>
    <cellStyle name="40% - Accent6 2 5 2 3 2 3" xfId="23872"/>
    <cellStyle name="40% - Accent6 2 5 2 3 2 4" xfId="23873"/>
    <cellStyle name="40% - Accent6 2 5 2 3 3" xfId="23874"/>
    <cellStyle name="40% - Accent6 2 5 2 3 3 2" xfId="23875"/>
    <cellStyle name="40% - Accent6 2 5 2 3 3 2 2" xfId="23876"/>
    <cellStyle name="40% - Accent6 2 5 2 3 3 2 3" xfId="54722"/>
    <cellStyle name="40% - Accent6 2 5 2 3 3 3" xfId="23877"/>
    <cellStyle name="40% - Accent6 2 5 2 3 3 4" xfId="23878"/>
    <cellStyle name="40% - Accent6 2 5 2 3 4" xfId="23879"/>
    <cellStyle name="40% - Accent6 2 5 2 3 4 2" xfId="23880"/>
    <cellStyle name="40% - Accent6 2 5 2 3 4 3" xfId="54723"/>
    <cellStyle name="40% - Accent6 2 5 2 3 5" xfId="23881"/>
    <cellStyle name="40% - Accent6 2 5 2 3 6" xfId="23882"/>
    <cellStyle name="40% - Accent6 2 5 2 4" xfId="23883"/>
    <cellStyle name="40% - Accent6 2 5 2 4 2" xfId="23884"/>
    <cellStyle name="40% - Accent6 2 5 2 4 2 2" xfId="23885"/>
    <cellStyle name="40% - Accent6 2 5 2 4 2 3" xfId="54724"/>
    <cellStyle name="40% - Accent6 2 5 2 4 3" xfId="23886"/>
    <cellStyle name="40% - Accent6 2 5 2 4 4" xfId="23887"/>
    <cellStyle name="40% - Accent6 2 5 2 5" xfId="23888"/>
    <cellStyle name="40% - Accent6 2 5 2 5 2" xfId="23889"/>
    <cellStyle name="40% - Accent6 2 5 2 5 2 2" xfId="23890"/>
    <cellStyle name="40% - Accent6 2 5 2 5 2 3" xfId="54725"/>
    <cellStyle name="40% - Accent6 2 5 2 5 3" xfId="23891"/>
    <cellStyle name="40% - Accent6 2 5 2 5 4" xfId="23892"/>
    <cellStyle name="40% - Accent6 2 5 2 6" xfId="23893"/>
    <cellStyle name="40% - Accent6 2 5 2 6 2" xfId="23894"/>
    <cellStyle name="40% - Accent6 2 5 2 6 3" xfId="54726"/>
    <cellStyle name="40% - Accent6 2 5 2 7" xfId="23895"/>
    <cellStyle name="40% - Accent6 2 5 2 8" xfId="23896"/>
    <cellStyle name="40% - Accent6 2 5 3" xfId="23897"/>
    <cellStyle name="40% - Accent6 2 5 3 2" xfId="23898"/>
    <cellStyle name="40% - Accent6 2 5 3 2 2" xfId="23899"/>
    <cellStyle name="40% - Accent6 2 5 3 2 2 2" xfId="23900"/>
    <cellStyle name="40% - Accent6 2 5 3 2 2 2 2" xfId="23901"/>
    <cellStyle name="40% - Accent6 2 5 3 2 2 2 3" xfId="54727"/>
    <cellStyle name="40% - Accent6 2 5 3 2 2 3" xfId="23902"/>
    <cellStyle name="40% - Accent6 2 5 3 2 2 4" xfId="23903"/>
    <cellStyle name="40% - Accent6 2 5 3 2 3" xfId="23904"/>
    <cellStyle name="40% - Accent6 2 5 3 2 3 2" xfId="23905"/>
    <cellStyle name="40% - Accent6 2 5 3 2 3 2 2" xfId="23906"/>
    <cellStyle name="40% - Accent6 2 5 3 2 3 2 3" xfId="54728"/>
    <cellStyle name="40% - Accent6 2 5 3 2 3 3" xfId="23907"/>
    <cellStyle name="40% - Accent6 2 5 3 2 3 4" xfId="23908"/>
    <cellStyle name="40% - Accent6 2 5 3 2 4" xfId="23909"/>
    <cellStyle name="40% - Accent6 2 5 3 2 4 2" xfId="23910"/>
    <cellStyle name="40% - Accent6 2 5 3 2 4 3" xfId="54729"/>
    <cellStyle name="40% - Accent6 2 5 3 2 5" xfId="23911"/>
    <cellStyle name="40% - Accent6 2 5 3 2 6" xfId="23912"/>
    <cellStyle name="40% - Accent6 2 5 3 3" xfId="23913"/>
    <cellStyle name="40% - Accent6 2 5 3 3 2" xfId="23914"/>
    <cellStyle name="40% - Accent6 2 5 3 3 2 2" xfId="23915"/>
    <cellStyle name="40% - Accent6 2 5 3 3 2 3" xfId="54730"/>
    <cellStyle name="40% - Accent6 2 5 3 3 3" xfId="23916"/>
    <cellStyle name="40% - Accent6 2 5 3 3 4" xfId="23917"/>
    <cellStyle name="40% - Accent6 2 5 3 4" xfId="23918"/>
    <cellStyle name="40% - Accent6 2 5 3 4 2" xfId="23919"/>
    <cellStyle name="40% - Accent6 2 5 3 4 2 2" xfId="23920"/>
    <cellStyle name="40% - Accent6 2 5 3 4 2 3" xfId="54731"/>
    <cellStyle name="40% - Accent6 2 5 3 4 3" xfId="23921"/>
    <cellStyle name="40% - Accent6 2 5 3 4 4" xfId="23922"/>
    <cellStyle name="40% - Accent6 2 5 3 5" xfId="23923"/>
    <cellStyle name="40% - Accent6 2 5 3 5 2" xfId="23924"/>
    <cellStyle name="40% - Accent6 2 5 3 5 3" xfId="54732"/>
    <cellStyle name="40% - Accent6 2 5 3 6" xfId="23925"/>
    <cellStyle name="40% - Accent6 2 5 3 7" xfId="23926"/>
    <cellStyle name="40% - Accent6 2 5 4" xfId="23927"/>
    <cellStyle name="40% - Accent6 2 5 4 2" xfId="23928"/>
    <cellStyle name="40% - Accent6 2 5 4 2 2" xfId="23929"/>
    <cellStyle name="40% - Accent6 2 5 4 2 2 2" xfId="23930"/>
    <cellStyle name="40% - Accent6 2 5 4 2 2 3" xfId="54733"/>
    <cellStyle name="40% - Accent6 2 5 4 2 3" xfId="23931"/>
    <cellStyle name="40% - Accent6 2 5 4 2 4" xfId="23932"/>
    <cellStyle name="40% - Accent6 2 5 4 3" xfId="23933"/>
    <cellStyle name="40% - Accent6 2 5 4 3 2" xfId="23934"/>
    <cellStyle name="40% - Accent6 2 5 4 3 2 2" xfId="23935"/>
    <cellStyle name="40% - Accent6 2 5 4 3 2 3" xfId="54734"/>
    <cellStyle name="40% - Accent6 2 5 4 3 3" xfId="23936"/>
    <cellStyle name="40% - Accent6 2 5 4 3 4" xfId="23937"/>
    <cellStyle name="40% - Accent6 2 5 4 4" xfId="23938"/>
    <cellStyle name="40% - Accent6 2 5 4 4 2" xfId="23939"/>
    <cellStyle name="40% - Accent6 2 5 4 4 3" xfId="54735"/>
    <cellStyle name="40% - Accent6 2 5 4 5" xfId="23940"/>
    <cellStyle name="40% - Accent6 2 5 4 6" xfId="23941"/>
    <cellStyle name="40% - Accent6 2 5 5" xfId="23942"/>
    <cellStyle name="40% - Accent6 2 5 5 2" xfId="23943"/>
    <cellStyle name="40% - Accent6 2 5 5 2 2" xfId="23944"/>
    <cellStyle name="40% - Accent6 2 5 5 2 2 2" xfId="23945"/>
    <cellStyle name="40% - Accent6 2 5 5 2 2 3" xfId="54736"/>
    <cellStyle name="40% - Accent6 2 5 5 2 3" xfId="23946"/>
    <cellStyle name="40% - Accent6 2 5 5 2 4" xfId="23947"/>
    <cellStyle name="40% - Accent6 2 5 5 3" xfId="23948"/>
    <cellStyle name="40% - Accent6 2 5 5 3 2" xfId="23949"/>
    <cellStyle name="40% - Accent6 2 5 5 3 3" xfId="54737"/>
    <cellStyle name="40% - Accent6 2 5 5 4" xfId="23950"/>
    <cellStyle name="40% - Accent6 2 5 5 5" xfId="23951"/>
    <cellStyle name="40% - Accent6 2 5 6" xfId="23952"/>
    <cellStyle name="40% - Accent6 2 5 6 2" xfId="23953"/>
    <cellStyle name="40% - Accent6 2 5 6 2 2" xfId="23954"/>
    <cellStyle name="40% - Accent6 2 5 6 2 3" xfId="54738"/>
    <cellStyle name="40% - Accent6 2 5 6 3" xfId="23955"/>
    <cellStyle name="40% - Accent6 2 5 6 4" xfId="23956"/>
    <cellStyle name="40% - Accent6 2 5 7" xfId="23957"/>
    <cellStyle name="40% - Accent6 2 5 7 2" xfId="23958"/>
    <cellStyle name="40% - Accent6 2 5 7 2 2" xfId="23959"/>
    <cellStyle name="40% - Accent6 2 5 7 2 3" xfId="54739"/>
    <cellStyle name="40% - Accent6 2 5 7 3" xfId="23960"/>
    <cellStyle name="40% - Accent6 2 5 7 4" xfId="23961"/>
    <cellStyle name="40% - Accent6 2 5 8" xfId="23962"/>
    <cellStyle name="40% - Accent6 2 5 8 2" xfId="23963"/>
    <cellStyle name="40% - Accent6 2 5 8 3" xfId="54740"/>
    <cellStyle name="40% - Accent6 2 5 9" xfId="23964"/>
    <cellStyle name="40% - Accent6 2 6" xfId="23965"/>
    <cellStyle name="40% - Accent6 2 6 10" xfId="23966"/>
    <cellStyle name="40% - Accent6 2 6 2" xfId="23967"/>
    <cellStyle name="40% - Accent6 2 6 2 2" xfId="23968"/>
    <cellStyle name="40% - Accent6 2 6 2 2 2" xfId="23969"/>
    <cellStyle name="40% - Accent6 2 6 2 2 2 2" xfId="23970"/>
    <cellStyle name="40% - Accent6 2 6 2 2 2 2 2" xfId="23971"/>
    <cellStyle name="40% - Accent6 2 6 2 2 2 2 2 2" xfId="23972"/>
    <cellStyle name="40% - Accent6 2 6 2 2 2 2 2 3" xfId="54741"/>
    <cellStyle name="40% - Accent6 2 6 2 2 2 2 3" xfId="23973"/>
    <cellStyle name="40% - Accent6 2 6 2 2 2 2 4" xfId="23974"/>
    <cellStyle name="40% - Accent6 2 6 2 2 2 3" xfId="23975"/>
    <cellStyle name="40% - Accent6 2 6 2 2 2 3 2" xfId="23976"/>
    <cellStyle name="40% - Accent6 2 6 2 2 2 3 2 2" xfId="23977"/>
    <cellStyle name="40% - Accent6 2 6 2 2 2 3 2 3" xfId="54742"/>
    <cellStyle name="40% - Accent6 2 6 2 2 2 3 3" xfId="23978"/>
    <cellStyle name="40% - Accent6 2 6 2 2 2 3 4" xfId="23979"/>
    <cellStyle name="40% - Accent6 2 6 2 2 2 4" xfId="23980"/>
    <cellStyle name="40% - Accent6 2 6 2 2 2 4 2" xfId="23981"/>
    <cellStyle name="40% - Accent6 2 6 2 2 2 4 3" xfId="54743"/>
    <cellStyle name="40% - Accent6 2 6 2 2 2 5" xfId="23982"/>
    <cellStyle name="40% - Accent6 2 6 2 2 2 6" xfId="23983"/>
    <cellStyle name="40% - Accent6 2 6 2 2 3" xfId="23984"/>
    <cellStyle name="40% - Accent6 2 6 2 2 3 2" xfId="23985"/>
    <cellStyle name="40% - Accent6 2 6 2 2 3 2 2" xfId="23986"/>
    <cellStyle name="40% - Accent6 2 6 2 2 3 2 3" xfId="54744"/>
    <cellStyle name="40% - Accent6 2 6 2 2 3 3" xfId="23987"/>
    <cellStyle name="40% - Accent6 2 6 2 2 3 4" xfId="23988"/>
    <cellStyle name="40% - Accent6 2 6 2 2 4" xfId="23989"/>
    <cellStyle name="40% - Accent6 2 6 2 2 4 2" xfId="23990"/>
    <cellStyle name="40% - Accent6 2 6 2 2 4 2 2" xfId="23991"/>
    <cellStyle name="40% - Accent6 2 6 2 2 4 2 3" xfId="54745"/>
    <cellStyle name="40% - Accent6 2 6 2 2 4 3" xfId="23992"/>
    <cellStyle name="40% - Accent6 2 6 2 2 4 4" xfId="23993"/>
    <cellStyle name="40% - Accent6 2 6 2 2 5" xfId="23994"/>
    <cellStyle name="40% - Accent6 2 6 2 2 5 2" xfId="23995"/>
    <cellStyle name="40% - Accent6 2 6 2 2 5 3" xfId="54746"/>
    <cellStyle name="40% - Accent6 2 6 2 2 6" xfId="23996"/>
    <cellStyle name="40% - Accent6 2 6 2 2 7" xfId="23997"/>
    <cellStyle name="40% - Accent6 2 6 2 3" xfId="23998"/>
    <cellStyle name="40% - Accent6 2 6 2 3 2" xfId="23999"/>
    <cellStyle name="40% - Accent6 2 6 2 3 2 2" xfId="24000"/>
    <cellStyle name="40% - Accent6 2 6 2 3 2 2 2" xfId="24001"/>
    <cellStyle name="40% - Accent6 2 6 2 3 2 2 3" xfId="54747"/>
    <cellStyle name="40% - Accent6 2 6 2 3 2 3" xfId="24002"/>
    <cellStyle name="40% - Accent6 2 6 2 3 2 4" xfId="24003"/>
    <cellStyle name="40% - Accent6 2 6 2 3 3" xfId="24004"/>
    <cellStyle name="40% - Accent6 2 6 2 3 3 2" xfId="24005"/>
    <cellStyle name="40% - Accent6 2 6 2 3 3 2 2" xfId="24006"/>
    <cellStyle name="40% - Accent6 2 6 2 3 3 2 3" xfId="54748"/>
    <cellStyle name="40% - Accent6 2 6 2 3 3 3" xfId="24007"/>
    <cellStyle name="40% - Accent6 2 6 2 3 3 4" xfId="24008"/>
    <cellStyle name="40% - Accent6 2 6 2 3 4" xfId="24009"/>
    <cellStyle name="40% - Accent6 2 6 2 3 4 2" xfId="24010"/>
    <cellStyle name="40% - Accent6 2 6 2 3 4 3" xfId="54749"/>
    <cellStyle name="40% - Accent6 2 6 2 3 5" xfId="24011"/>
    <cellStyle name="40% - Accent6 2 6 2 3 6" xfId="24012"/>
    <cellStyle name="40% - Accent6 2 6 2 4" xfId="24013"/>
    <cellStyle name="40% - Accent6 2 6 2 4 2" xfId="24014"/>
    <cellStyle name="40% - Accent6 2 6 2 4 2 2" xfId="24015"/>
    <cellStyle name="40% - Accent6 2 6 2 4 2 3" xfId="54750"/>
    <cellStyle name="40% - Accent6 2 6 2 4 3" xfId="24016"/>
    <cellStyle name="40% - Accent6 2 6 2 4 4" xfId="24017"/>
    <cellStyle name="40% - Accent6 2 6 2 5" xfId="24018"/>
    <cellStyle name="40% - Accent6 2 6 2 5 2" xfId="24019"/>
    <cellStyle name="40% - Accent6 2 6 2 5 2 2" xfId="24020"/>
    <cellStyle name="40% - Accent6 2 6 2 5 2 3" xfId="54751"/>
    <cellStyle name="40% - Accent6 2 6 2 5 3" xfId="24021"/>
    <cellStyle name="40% - Accent6 2 6 2 5 4" xfId="24022"/>
    <cellStyle name="40% - Accent6 2 6 2 6" xfId="24023"/>
    <cellStyle name="40% - Accent6 2 6 2 6 2" xfId="24024"/>
    <cellStyle name="40% - Accent6 2 6 2 6 3" xfId="54752"/>
    <cellStyle name="40% - Accent6 2 6 2 7" xfId="24025"/>
    <cellStyle name="40% - Accent6 2 6 2 8" xfId="24026"/>
    <cellStyle name="40% - Accent6 2 6 3" xfId="24027"/>
    <cellStyle name="40% - Accent6 2 6 3 2" xfId="24028"/>
    <cellStyle name="40% - Accent6 2 6 3 2 2" xfId="24029"/>
    <cellStyle name="40% - Accent6 2 6 3 2 2 2" xfId="24030"/>
    <cellStyle name="40% - Accent6 2 6 3 2 2 2 2" xfId="24031"/>
    <cellStyle name="40% - Accent6 2 6 3 2 2 2 3" xfId="54753"/>
    <cellStyle name="40% - Accent6 2 6 3 2 2 3" xfId="24032"/>
    <cellStyle name="40% - Accent6 2 6 3 2 2 4" xfId="24033"/>
    <cellStyle name="40% - Accent6 2 6 3 2 3" xfId="24034"/>
    <cellStyle name="40% - Accent6 2 6 3 2 3 2" xfId="24035"/>
    <cellStyle name="40% - Accent6 2 6 3 2 3 2 2" xfId="24036"/>
    <cellStyle name="40% - Accent6 2 6 3 2 3 2 3" xfId="54754"/>
    <cellStyle name="40% - Accent6 2 6 3 2 3 3" xfId="24037"/>
    <cellStyle name="40% - Accent6 2 6 3 2 3 4" xfId="24038"/>
    <cellStyle name="40% - Accent6 2 6 3 2 4" xfId="24039"/>
    <cellStyle name="40% - Accent6 2 6 3 2 4 2" xfId="24040"/>
    <cellStyle name="40% - Accent6 2 6 3 2 4 3" xfId="54755"/>
    <cellStyle name="40% - Accent6 2 6 3 2 5" xfId="24041"/>
    <cellStyle name="40% - Accent6 2 6 3 2 6" xfId="24042"/>
    <cellStyle name="40% - Accent6 2 6 3 3" xfId="24043"/>
    <cellStyle name="40% - Accent6 2 6 3 3 2" xfId="24044"/>
    <cellStyle name="40% - Accent6 2 6 3 3 2 2" xfId="24045"/>
    <cellStyle name="40% - Accent6 2 6 3 3 2 3" xfId="54756"/>
    <cellStyle name="40% - Accent6 2 6 3 3 3" xfId="24046"/>
    <cellStyle name="40% - Accent6 2 6 3 3 4" xfId="24047"/>
    <cellStyle name="40% - Accent6 2 6 3 4" xfId="24048"/>
    <cellStyle name="40% - Accent6 2 6 3 4 2" xfId="24049"/>
    <cellStyle name="40% - Accent6 2 6 3 4 2 2" xfId="24050"/>
    <cellStyle name="40% - Accent6 2 6 3 4 2 3" xfId="54757"/>
    <cellStyle name="40% - Accent6 2 6 3 4 3" xfId="24051"/>
    <cellStyle name="40% - Accent6 2 6 3 4 4" xfId="24052"/>
    <cellStyle name="40% - Accent6 2 6 3 5" xfId="24053"/>
    <cellStyle name="40% - Accent6 2 6 3 5 2" xfId="24054"/>
    <cellStyle name="40% - Accent6 2 6 3 5 3" xfId="54758"/>
    <cellStyle name="40% - Accent6 2 6 3 6" xfId="24055"/>
    <cellStyle name="40% - Accent6 2 6 3 7" xfId="24056"/>
    <cellStyle name="40% - Accent6 2 6 4" xfId="24057"/>
    <cellStyle name="40% - Accent6 2 6 4 2" xfId="24058"/>
    <cellStyle name="40% - Accent6 2 6 4 2 2" xfId="24059"/>
    <cellStyle name="40% - Accent6 2 6 4 2 2 2" xfId="24060"/>
    <cellStyle name="40% - Accent6 2 6 4 2 2 3" xfId="54759"/>
    <cellStyle name="40% - Accent6 2 6 4 2 3" xfId="24061"/>
    <cellStyle name="40% - Accent6 2 6 4 2 4" xfId="24062"/>
    <cellStyle name="40% - Accent6 2 6 4 3" xfId="24063"/>
    <cellStyle name="40% - Accent6 2 6 4 3 2" xfId="24064"/>
    <cellStyle name="40% - Accent6 2 6 4 3 2 2" xfId="24065"/>
    <cellStyle name="40% - Accent6 2 6 4 3 2 3" xfId="54760"/>
    <cellStyle name="40% - Accent6 2 6 4 3 3" xfId="24066"/>
    <cellStyle name="40% - Accent6 2 6 4 3 4" xfId="24067"/>
    <cellStyle name="40% - Accent6 2 6 4 4" xfId="24068"/>
    <cellStyle name="40% - Accent6 2 6 4 4 2" xfId="24069"/>
    <cellStyle name="40% - Accent6 2 6 4 4 3" xfId="54761"/>
    <cellStyle name="40% - Accent6 2 6 4 5" xfId="24070"/>
    <cellStyle name="40% - Accent6 2 6 4 6" xfId="24071"/>
    <cellStyle name="40% - Accent6 2 6 5" xfId="24072"/>
    <cellStyle name="40% - Accent6 2 6 5 2" xfId="24073"/>
    <cellStyle name="40% - Accent6 2 6 5 2 2" xfId="24074"/>
    <cellStyle name="40% - Accent6 2 6 5 2 2 2" xfId="24075"/>
    <cellStyle name="40% - Accent6 2 6 5 2 2 3" xfId="54762"/>
    <cellStyle name="40% - Accent6 2 6 5 2 3" xfId="24076"/>
    <cellStyle name="40% - Accent6 2 6 5 2 4" xfId="24077"/>
    <cellStyle name="40% - Accent6 2 6 5 3" xfId="24078"/>
    <cellStyle name="40% - Accent6 2 6 5 3 2" xfId="24079"/>
    <cellStyle name="40% - Accent6 2 6 5 3 3" xfId="54763"/>
    <cellStyle name="40% - Accent6 2 6 5 4" xfId="24080"/>
    <cellStyle name="40% - Accent6 2 6 5 5" xfId="24081"/>
    <cellStyle name="40% - Accent6 2 6 6" xfId="24082"/>
    <cellStyle name="40% - Accent6 2 6 6 2" xfId="24083"/>
    <cellStyle name="40% - Accent6 2 6 6 2 2" xfId="24084"/>
    <cellStyle name="40% - Accent6 2 6 6 2 3" xfId="54764"/>
    <cellStyle name="40% - Accent6 2 6 6 3" xfId="24085"/>
    <cellStyle name="40% - Accent6 2 6 6 4" xfId="24086"/>
    <cellStyle name="40% - Accent6 2 6 7" xfId="24087"/>
    <cellStyle name="40% - Accent6 2 6 7 2" xfId="24088"/>
    <cellStyle name="40% - Accent6 2 6 7 2 2" xfId="24089"/>
    <cellStyle name="40% - Accent6 2 6 7 2 3" xfId="54765"/>
    <cellStyle name="40% - Accent6 2 6 7 3" xfId="24090"/>
    <cellStyle name="40% - Accent6 2 6 7 4" xfId="24091"/>
    <cellStyle name="40% - Accent6 2 6 8" xfId="24092"/>
    <cellStyle name="40% - Accent6 2 6 8 2" xfId="24093"/>
    <cellStyle name="40% - Accent6 2 6 8 3" xfId="54766"/>
    <cellStyle name="40% - Accent6 2 6 9" xfId="24094"/>
    <cellStyle name="40% - Accent6 2 7" xfId="24095"/>
    <cellStyle name="40% - Accent6 2 7 2" xfId="24096"/>
    <cellStyle name="40% - Accent6 2 7 2 2" xfId="24097"/>
    <cellStyle name="40% - Accent6 2 7 2 2 2" xfId="24098"/>
    <cellStyle name="40% - Accent6 2 7 2 2 2 2" xfId="24099"/>
    <cellStyle name="40% - Accent6 2 7 2 2 2 2 2" xfId="24100"/>
    <cellStyle name="40% - Accent6 2 7 2 2 2 2 3" xfId="54767"/>
    <cellStyle name="40% - Accent6 2 7 2 2 2 3" xfId="24101"/>
    <cellStyle name="40% - Accent6 2 7 2 2 2 4" xfId="24102"/>
    <cellStyle name="40% - Accent6 2 7 2 2 3" xfId="24103"/>
    <cellStyle name="40% - Accent6 2 7 2 2 3 2" xfId="24104"/>
    <cellStyle name="40% - Accent6 2 7 2 2 3 2 2" xfId="24105"/>
    <cellStyle name="40% - Accent6 2 7 2 2 3 2 3" xfId="54768"/>
    <cellStyle name="40% - Accent6 2 7 2 2 3 3" xfId="24106"/>
    <cellStyle name="40% - Accent6 2 7 2 2 3 4" xfId="24107"/>
    <cellStyle name="40% - Accent6 2 7 2 2 4" xfId="24108"/>
    <cellStyle name="40% - Accent6 2 7 2 2 4 2" xfId="24109"/>
    <cellStyle name="40% - Accent6 2 7 2 2 4 3" xfId="54769"/>
    <cellStyle name="40% - Accent6 2 7 2 2 5" xfId="24110"/>
    <cellStyle name="40% - Accent6 2 7 2 2 6" xfId="24111"/>
    <cellStyle name="40% - Accent6 2 7 2 3" xfId="24112"/>
    <cellStyle name="40% - Accent6 2 7 2 3 2" xfId="24113"/>
    <cellStyle name="40% - Accent6 2 7 2 3 2 2" xfId="24114"/>
    <cellStyle name="40% - Accent6 2 7 2 3 2 3" xfId="54770"/>
    <cellStyle name="40% - Accent6 2 7 2 3 3" xfId="24115"/>
    <cellStyle name="40% - Accent6 2 7 2 3 4" xfId="24116"/>
    <cellStyle name="40% - Accent6 2 7 2 4" xfId="24117"/>
    <cellStyle name="40% - Accent6 2 7 2 4 2" xfId="24118"/>
    <cellStyle name="40% - Accent6 2 7 2 4 2 2" xfId="24119"/>
    <cellStyle name="40% - Accent6 2 7 2 4 2 3" xfId="54771"/>
    <cellStyle name="40% - Accent6 2 7 2 4 3" xfId="24120"/>
    <cellStyle name="40% - Accent6 2 7 2 4 4" xfId="24121"/>
    <cellStyle name="40% - Accent6 2 7 2 5" xfId="24122"/>
    <cellStyle name="40% - Accent6 2 7 2 5 2" xfId="24123"/>
    <cellStyle name="40% - Accent6 2 7 2 5 3" xfId="54772"/>
    <cellStyle name="40% - Accent6 2 7 2 6" xfId="24124"/>
    <cellStyle name="40% - Accent6 2 7 2 7" xfId="24125"/>
    <cellStyle name="40% - Accent6 2 7 3" xfId="24126"/>
    <cellStyle name="40% - Accent6 2 7 3 2" xfId="24127"/>
    <cellStyle name="40% - Accent6 2 7 3 2 2" xfId="24128"/>
    <cellStyle name="40% - Accent6 2 7 3 2 2 2" xfId="24129"/>
    <cellStyle name="40% - Accent6 2 7 3 2 2 3" xfId="54773"/>
    <cellStyle name="40% - Accent6 2 7 3 2 3" xfId="24130"/>
    <cellStyle name="40% - Accent6 2 7 3 2 4" xfId="24131"/>
    <cellStyle name="40% - Accent6 2 7 3 3" xfId="24132"/>
    <cellStyle name="40% - Accent6 2 7 3 3 2" xfId="24133"/>
    <cellStyle name="40% - Accent6 2 7 3 3 2 2" xfId="24134"/>
    <cellStyle name="40% - Accent6 2 7 3 3 2 3" xfId="54774"/>
    <cellStyle name="40% - Accent6 2 7 3 3 3" xfId="24135"/>
    <cellStyle name="40% - Accent6 2 7 3 3 4" xfId="24136"/>
    <cellStyle name="40% - Accent6 2 7 3 4" xfId="24137"/>
    <cellStyle name="40% - Accent6 2 7 3 4 2" xfId="24138"/>
    <cellStyle name="40% - Accent6 2 7 3 4 3" xfId="54775"/>
    <cellStyle name="40% - Accent6 2 7 3 5" xfId="24139"/>
    <cellStyle name="40% - Accent6 2 7 3 6" xfId="24140"/>
    <cellStyle name="40% - Accent6 2 7 4" xfId="24141"/>
    <cellStyle name="40% - Accent6 2 7 4 2" xfId="24142"/>
    <cellStyle name="40% - Accent6 2 7 4 2 2" xfId="24143"/>
    <cellStyle name="40% - Accent6 2 7 4 2 3" xfId="54776"/>
    <cellStyle name="40% - Accent6 2 7 4 3" xfId="24144"/>
    <cellStyle name="40% - Accent6 2 7 4 4" xfId="24145"/>
    <cellStyle name="40% - Accent6 2 7 5" xfId="24146"/>
    <cellStyle name="40% - Accent6 2 7 5 2" xfId="24147"/>
    <cellStyle name="40% - Accent6 2 7 5 2 2" xfId="24148"/>
    <cellStyle name="40% - Accent6 2 7 5 2 3" xfId="54777"/>
    <cellStyle name="40% - Accent6 2 7 5 3" xfId="24149"/>
    <cellStyle name="40% - Accent6 2 7 5 4" xfId="24150"/>
    <cellStyle name="40% - Accent6 2 7 6" xfId="24151"/>
    <cellStyle name="40% - Accent6 2 7 6 2" xfId="24152"/>
    <cellStyle name="40% - Accent6 2 7 6 3" xfId="54778"/>
    <cellStyle name="40% - Accent6 2 7 7" xfId="24153"/>
    <cellStyle name="40% - Accent6 2 7 8" xfId="24154"/>
    <cellStyle name="40% - Accent6 2 8" xfId="24155"/>
    <cellStyle name="40% - Accent6 2 8 2" xfId="24156"/>
    <cellStyle name="40% - Accent6 2 8 2 2" xfId="24157"/>
    <cellStyle name="40% - Accent6 2 8 2 2 2" xfId="24158"/>
    <cellStyle name="40% - Accent6 2 8 2 2 2 2" xfId="24159"/>
    <cellStyle name="40% - Accent6 2 8 2 2 2 3" xfId="54779"/>
    <cellStyle name="40% - Accent6 2 8 2 2 3" xfId="24160"/>
    <cellStyle name="40% - Accent6 2 8 2 2 4" xfId="24161"/>
    <cellStyle name="40% - Accent6 2 8 2 3" xfId="24162"/>
    <cellStyle name="40% - Accent6 2 8 2 3 2" xfId="24163"/>
    <cellStyle name="40% - Accent6 2 8 2 3 2 2" xfId="24164"/>
    <cellStyle name="40% - Accent6 2 8 2 3 2 3" xfId="54780"/>
    <cellStyle name="40% - Accent6 2 8 2 3 3" xfId="24165"/>
    <cellStyle name="40% - Accent6 2 8 2 3 4" xfId="24166"/>
    <cellStyle name="40% - Accent6 2 8 2 4" xfId="24167"/>
    <cellStyle name="40% - Accent6 2 8 2 4 2" xfId="24168"/>
    <cellStyle name="40% - Accent6 2 8 2 4 3" xfId="54781"/>
    <cellStyle name="40% - Accent6 2 8 2 5" xfId="24169"/>
    <cellStyle name="40% - Accent6 2 8 2 6" xfId="24170"/>
    <cellStyle name="40% - Accent6 2 8 3" xfId="24171"/>
    <cellStyle name="40% - Accent6 2 8 3 2" xfId="24172"/>
    <cellStyle name="40% - Accent6 2 8 3 2 2" xfId="24173"/>
    <cellStyle name="40% - Accent6 2 8 3 2 3" xfId="54782"/>
    <cellStyle name="40% - Accent6 2 8 3 3" xfId="24174"/>
    <cellStyle name="40% - Accent6 2 8 3 4" xfId="24175"/>
    <cellStyle name="40% - Accent6 2 8 4" xfId="24176"/>
    <cellStyle name="40% - Accent6 2 8 4 2" xfId="24177"/>
    <cellStyle name="40% - Accent6 2 8 4 2 2" xfId="24178"/>
    <cellStyle name="40% - Accent6 2 8 4 2 3" xfId="54783"/>
    <cellStyle name="40% - Accent6 2 8 4 3" xfId="24179"/>
    <cellStyle name="40% - Accent6 2 8 4 4" xfId="24180"/>
    <cellStyle name="40% - Accent6 2 8 5" xfId="24181"/>
    <cellStyle name="40% - Accent6 2 8 5 2" xfId="24182"/>
    <cellStyle name="40% - Accent6 2 8 5 3" xfId="54784"/>
    <cellStyle name="40% - Accent6 2 8 6" xfId="24183"/>
    <cellStyle name="40% - Accent6 2 8 7" xfId="24184"/>
    <cellStyle name="40% - Accent6 2 9" xfId="24185"/>
    <cellStyle name="40% - Accent6 2 9 2" xfId="24186"/>
    <cellStyle name="40% - Accent6 2 9 2 2" xfId="24187"/>
    <cellStyle name="40% - Accent6 2 9 2 2 2" xfId="24188"/>
    <cellStyle name="40% - Accent6 2 9 2 2 3" xfId="54785"/>
    <cellStyle name="40% - Accent6 2 9 2 3" xfId="24189"/>
    <cellStyle name="40% - Accent6 2 9 2 4" xfId="24190"/>
    <cellStyle name="40% - Accent6 2 9 3" xfId="24191"/>
    <cellStyle name="40% - Accent6 2 9 3 2" xfId="24192"/>
    <cellStyle name="40% - Accent6 2 9 3 2 2" xfId="24193"/>
    <cellStyle name="40% - Accent6 2 9 3 2 3" xfId="54786"/>
    <cellStyle name="40% - Accent6 2 9 3 3" xfId="24194"/>
    <cellStyle name="40% - Accent6 2 9 3 4" xfId="24195"/>
    <cellStyle name="40% - Accent6 2 9 4" xfId="24196"/>
    <cellStyle name="40% - Accent6 2 9 4 2" xfId="24197"/>
    <cellStyle name="40% - Accent6 2 9 4 3" xfId="54787"/>
    <cellStyle name="40% - Accent6 2 9 5" xfId="24198"/>
    <cellStyle name="40% - Accent6 2 9 6" xfId="24199"/>
    <cellStyle name="40% - Accent6 3" xfId="24200"/>
    <cellStyle name="40% - Accent6 3 10" xfId="24201"/>
    <cellStyle name="40% - Accent6 3 11" xfId="24202"/>
    <cellStyle name="40% - Accent6 3 12" xfId="60178"/>
    <cellStyle name="40% - Accent6 3 2" xfId="24203"/>
    <cellStyle name="40% - Accent6 3 2 10" xfId="24204"/>
    <cellStyle name="40% - Accent6 3 2 11" xfId="60361"/>
    <cellStyle name="40% - Accent6 3 2 2" xfId="24205"/>
    <cellStyle name="40% - Accent6 3 2 2 2" xfId="24206"/>
    <cellStyle name="40% - Accent6 3 2 2 2 2" xfId="24207"/>
    <cellStyle name="40% - Accent6 3 2 2 2 2 2" xfId="24208"/>
    <cellStyle name="40% - Accent6 3 2 2 2 2 2 2" xfId="24209"/>
    <cellStyle name="40% - Accent6 3 2 2 2 2 2 2 2" xfId="24210"/>
    <cellStyle name="40% - Accent6 3 2 2 2 2 2 2 3" xfId="54788"/>
    <cellStyle name="40% - Accent6 3 2 2 2 2 2 3" xfId="24211"/>
    <cellStyle name="40% - Accent6 3 2 2 2 2 2 4" xfId="24212"/>
    <cellStyle name="40% - Accent6 3 2 2 2 2 3" xfId="24213"/>
    <cellStyle name="40% - Accent6 3 2 2 2 2 3 2" xfId="24214"/>
    <cellStyle name="40% - Accent6 3 2 2 2 2 3 2 2" xfId="24215"/>
    <cellStyle name="40% - Accent6 3 2 2 2 2 3 2 3" xfId="54789"/>
    <cellStyle name="40% - Accent6 3 2 2 2 2 3 3" xfId="24216"/>
    <cellStyle name="40% - Accent6 3 2 2 2 2 3 4" xfId="24217"/>
    <cellStyle name="40% - Accent6 3 2 2 2 2 4" xfId="24218"/>
    <cellStyle name="40% - Accent6 3 2 2 2 2 4 2" xfId="24219"/>
    <cellStyle name="40% - Accent6 3 2 2 2 2 4 3" xfId="54790"/>
    <cellStyle name="40% - Accent6 3 2 2 2 2 5" xfId="24220"/>
    <cellStyle name="40% - Accent6 3 2 2 2 2 6" xfId="24221"/>
    <cellStyle name="40% - Accent6 3 2 2 2 3" xfId="24222"/>
    <cellStyle name="40% - Accent6 3 2 2 2 3 2" xfId="24223"/>
    <cellStyle name="40% - Accent6 3 2 2 2 3 2 2" xfId="24224"/>
    <cellStyle name="40% - Accent6 3 2 2 2 3 2 3" xfId="54791"/>
    <cellStyle name="40% - Accent6 3 2 2 2 3 3" xfId="24225"/>
    <cellStyle name="40% - Accent6 3 2 2 2 3 4" xfId="24226"/>
    <cellStyle name="40% - Accent6 3 2 2 2 4" xfId="24227"/>
    <cellStyle name="40% - Accent6 3 2 2 2 4 2" xfId="24228"/>
    <cellStyle name="40% - Accent6 3 2 2 2 4 2 2" xfId="24229"/>
    <cellStyle name="40% - Accent6 3 2 2 2 4 2 3" xfId="54792"/>
    <cellStyle name="40% - Accent6 3 2 2 2 4 3" xfId="24230"/>
    <cellStyle name="40% - Accent6 3 2 2 2 4 4" xfId="24231"/>
    <cellStyle name="40% - Accent6 3 2 2 2 5" xfId="24232"/>
    <cellStyle name="40% - Accent6 3 2 2 2 5 2" xfId="24233"/>
    <cellStyle name="40% - Accent6 3 2 2 2 5 3" xfId="54793"/>
    <cellStyle name="40% - Accent6 3 2 2 2 6" xfId="24234"/>
    <cellStyle name="40% - Accent6 3 2 2 2 7" xfId="24235"/>
    <cellStyle name="40% - Accent6 3 2 2 3" xfId="24236"/>
    <cellStyle name="40% - Accent6 3 2 2 3 2" xfId="24237"/>
    <cellStyle name="40% - Accent6 3 2 2 3 2 2" xfId="24238"/>
    <cellStyle name="40% - Accent6 3 2 2 3 2 2 2" xfId="24239"/>
    <cellStyle name="40% - Accent6 3 2 2 3 2 2 3" xfId="54794"/>
    <cellStyle name="40% - Accent6 3 2 2 3 2 3" xfId="24240"/>
    <cellStyle name="40% - Accent6 3 2 2 3 2 4" xfId="24241"/>
    <cellStyle name="40% - Accent6 3 2 2 3 3" xfId="24242"/>
    <cellStyle name="40% - Accent6 3 2 2 3 3 2" xfId="24243"/>
    <cellStyle name="40% - Accent6 3 2 2 3 3 2 2" xfId="24244"/>
    <cellStyle name="40% - Accent6 3 2 2 3 3 2 3" xfId="54795"/>
    <cellStyle name="40% - Accent6 3 2 2 3 3 3" xfId="24245"/>
    <cellStyle name="40% - Accent6 3 2 2 3 3 4" xfId="24246"/>
    <cellStyle name="40% - Accent6 3 2 2 3 4" xfId="24247"/>
    <cellStyle name="40% - Accent6 3 2 2 3 4 2" xfId="24248"/>
    <cellStyle name="40% - Accent6 3 2 2 3 4 3" xfId="54796"/>
    <cellStyle name="40% - Accent6 3 2 2 3 5" xfId="24249"/>
    <cellStyle name="40% - Accent6 3 2 2 3 6" xfId="24250"/>
    <cellStyle name="40% - Accent6 3 2 2 4" xfId="24251"/>
    <cellStyle name="40% - Accent6 3 2 2 4 2" xfId="24252"/>
    <cellStyle name="40% - Accent6 3 2 2 4 2 2" xfId="24253"/>
    <cellStyle name="40% - Accent6 3 2 2 4 2 3" xfId="54797"/>
    <cellStyle name="40% - Accent6 3 2 2 4 3" xfId="24254"/>
    <cellStyle name="40% - Accent6 3 2 2 4 4" xfId="24255"/>
    <cellStyle name="40% - Accent6 3 2 2 5" xfId="24256"/>
    <cellStyle name="40% - Accent6 3 2 2 5 2" xfId="24257"/>
    <cellStyle name="40% - Accent6 3 2 2 5 2 2" xfId="24258"/>
    <cellStyle name="40% - Accent6 3 2 2 5 2 3" xfId="54798"/>
    <cellStyle name="40% - Accent6 3 2 2 5 3" xfId="24259"/>
    <cellStyle name="40% - Accent6 3 2 2 5 4" xfId="24260"/>
    <cellStyle name="40% - Accent6 3 2 2 6" xfId="24261"/>
    <cellStyle name="40% - Accent6 3 2 2 6 2" xfId="24262"/>
    <cellStyle name="40% - Accent6 3 2 2 6 3" xfId="54799"/>
    <cellStyle name="40% - Accent6 3 2 2 7" xfId="24263"/>
    <cellStyle name="40% - Accent6 3 2 2 8" xfId="24264"/>
    <cellStyle name="40% - Accent6 3 2 2 9" xfId="60729"/>
    <cellStyle name="40% - Accent6 3 2 3" xfId="24265"/>
    <cellStyle name="40% - Accent6 3 2 3 2" xfId="24266"/>
    <cellStyle name="40% - Accent6 3 2 3 2 2" xfId="24267"/>
    <cellStyle name="40% - Accent6 3 2 3 2 2 2" xfId="24268"/>
    <cellStyle name="40% - Accent6 3 2 3 2 2 2 2" xfId="24269"/>
    <cellStyle name="40% - Accent6 3 2 3 2 2 2 3" xfId="54800"/>
    <cellStyle name="40% - Accent6 3 2 3 2 2 3" xfId="24270"/>
    <cellStyle name="40% - Accent6 3 2 3 2 2 4" xfId="24271"/>
    <cellStyle name="40% - Accent6 3 2 3 2 3" xfId="24272"/>
    <cellStyle name="40% - Accent6 3 2 3 2 3 2" xfId="24273"/>
    <cellStyle name="40% - Accent6 3 2 3 2 3 2 2" xfId="24274"/>
    <cellStyle name="40% - Accent6 3 2 3 2 3 2 3" xfId="54801"/>
    <cellStyle name="40% - Accent6 3 2 3 2 3 3" xfId="24275"/>
    <cellStyle name="40% - Accent6 3 2 3 2 3 4" xfId="24276"/>
    <cellStyle name="40% - Accent6 3 2 3 2 4" xfId="24277"/>
    <cellStyle name="40% - Accent6 3 2 3 2 4 2" xfId="24278"/>
    <cellStyle name="40% - Accent6 3 2 3 2 4 3" xfId="54802"/>
    <cellStyle name="40% - Accent6 3 2 3 2 5" xfId="24279"/>
    <cellStyle name="40% - Accent6 3 2 3 2 6" xfId="24280"/>
    <cellStyle name="40% - Accent6 3 2 3 3" xfId="24281"/>
    <cellStyle name="40% - Accent6 3 2 3 3 2" xfId="24282"/>
    <cellStyle name="40% - Accent6 3 2 3 3 2 2" xfId="24283"/>
    <cellStyle name="40% - Accent6 3 2 3 3 2 3" xfId="54803"/>
    <cellStyle name="40% - Accent6 3 2 3 3 3" xfId="24284"/>
    <cellStyle name="40% - Accent6 3 2 3 3 4" xfId="24285"/>
    <cellStyle name="40% - Accent6 3 2 3 4" xfId="24286"/>
    <cellStyle name="40% - Accent6 3 2 3 4 2" xfId="24287"/>
    <cellStyle name="40% - Accent6 3 2 3 4 2 2" xfId="24288"/>
    <cellStyle name="40% - Accent6 3 2 3 4 2 3" xfId="54804"/>
    <cellStyle name="40% - Accent6 3 2 3 4 3" xfId="24289"/>
    <cellStyle name="40% - Accent6 3 2 3 4 4" xfId="24290"/>
    <cellStyle name="40% - Accent6 3 2 3 5" xfId="24291"/>
    <cellStyle name="40% - Accent6 3 2 3 5 2" xfId="24292"/>
    <cellStyle name="40% - Accent6 3 2 3 5 3" xfId="54805"/>
    <cellStyle name="40% - Accent6 3 2 3 6" xfId="24293"/>
    <cellStyle name="40% - Accent6 3 2 3 7" xfId="24294"/>
    <cellStyle name="40% - Accent6 3 2 4" xfId="24295"/>
    <cellStyle name="40% - Accent6 3 2 4 2" xfId="24296"/>
    <cellStyle name="40% - Accent6 3 2 4 2 2" xfId="24297"/>
    <cellStyle name="40% - Accent6 3 2 4 2 2 2" xfId="24298"/>
    <cellStyle name="40% - Accent6 3 2 4 2 2 3" xfId="54806"/>
    <cellStyle name="40% - Accent6 3 2 4 2 3" xfId="24299"/>
    <cellStyle name="40% - Accent6 3 2 4 2 4" xfId="24300"/>
    <cellStyle name="40% - Accent6 3 2 4 3" xfId="24301"/>
    <cellStyle name="40% - Accent6 3 2 4 3 2" xfId="24302"/>
    <cellStyle name="40% - Accent6 3 2 4 3 2 2" xfId="24303"/>
    <cellStyle name="40% - Accent6 3 2 4 3 2 3" xfId="54807"/>
    <cellStyle name="40% - Accent6 3 2 4 3 3" xfId="24304"/>
    <cellStyle name="40% - Accent6 3 2 4 3 4" xfId="24305"/>
    <cellStyle name="40% - Accent6 3 2 4 4" xfId="24306"/>
    <cellStyle name="40% - Accent6 3 2 4 4 2" xfId="24307"/>
    <cellStyle name="40% - Accent6 3 2 4 4 3" xfId="54808"/>
    <cellStyle name="40% - Accent6 3 2 4 5" xfId="24308"/>
    <cellStyle name="40% - Accent6 3 2 4 6" xfId="24309"/>
    <cellStyle name="40% - Accent6 3 2 5" xfId="24310"/>
    <cellStyle name="40% - Accent6 3 2 5 2" xfId="24311"/>
    <cellStyle name="40% - Accent6 3 2 5 2 2" xfId="24312"/>
    <cellStyle name="40% - Accent6 3 2 5 2 2 2" xfId="24313"/>
    <cellStyle name="40% - Accent6 3 2 5 2 2 3" xfId="54809"/>
    <cellStyle name="40% - Accent6 3 2 5 2 3" xfId="24314"/>
    <cellStyle name="40% - Accent6 3 2 5 2 4" xfId="24315"/>
    <cellStyle name="40% - Accent6 3 2 5 3" xfId="24316"/>
    <cellStyle name="40% - Accent6 3 2 5 3 2" xfId="24317"/>
    <cellStyle name="40% - Accent6 3 2 5 3 3" xfId="54810"/>
    <cellStyle name="40% - Accent6 3 2 5 4" xfId="24318"/>
    <cellStyle name="40% - Accent6 3 2 5 5" xfId="24319"/>
    <cellStyle name="40% - Accent6 3 2 6" xfId="24320"/>
    <cellStyle name="40% - Accent6 3 2 6 2" xfId="24321"/>
    <cellStyle name="40% - Accent6 3 2 6 2 2" xfId="24322"/>
    <cellStyle name="40% - Accent6 3 2 6 2 3" xfId="54811"/>
    <cellStyle name="40% - Accent6 3 2 6 3" xfId="24323"/>
    <cellStyle name="40% - Accent6 3 2 6 4" xfId="24324"/>
    <cellStyle name="40% - Accent6 3 2 7" xfId="24325"/>
    <cellStyle name="40% - Accent6 3 2 7 2" xfId="24326"/>
    <cellStyle name="40% - Accent6 3 2 7 2 2" xfId="24327"/>
    <cellStyle name="40% - Accent6 3 2 7 2 3" xfId="54812"/>
    <cellStyle name="40% - Accent6 3 2 7 3" xfId="24328"/>
    <cellStyle name="40% - Accent6 3 2 7 4" xfId="24329"/>
    <cellStyle name="40% - Accent6 3 2 8" xfId="24330"/>
    <cellStyle name="40% - Accent6 3 2 8 2" xfId="24331"/>
    <cellStyle name="40% - Accent6 3 2 8 3" xfId="54813"/>
    <cellStyle name="40% - Accent6 3 2 9" xfId="24332"/>
    <cellStyle name="40% - Accent6 3 3" xfId="24333"/>
    <cellStyle name="40% - Accent6 3 3 10" xfId="60546"/>
    <cellStyle name="40% - Accent6 3 3 2" xfId="24334"/>
    <cellStyle name="40% - Accent6 3 3 2 2" xfId="24335"/>
    <cellStyle name="40% - Accent6 3 3 2 2 2" xfId="24336"/>
    <cellStyle name="40% - Accent6 3 3 2 2 2 2" xfId="24337"/>
    <cellStyle name="40% - Accent6 3 3 2 2 2 2 2" xfId="24338"/>
    <cellStyle name="40% - Accent6 3 3 2 2 2 2 3" xfId="54814"/>
    <cellStyle name="40% - Accent6 3 3 2 2 2 3" xfId="24339"/>
    <cellStyle name="40% - Accent6 3 3 2 2 2 4" xfId="24340"/>
    <cellStyle name="40% - Accent6 3 3 2 2 3" xfId="24341"/>
    <cellStyle name="40% - Accent6 3 3 2 2 3 2" xfId="24342"/>
    <cellStyle name="40% - Accent6 3 3 2 2 3 2 2" xfId="24343"/>
    <cellStyle name="40% - Accent6 3 3 2 2 3 2 3" xfId="54815"/>
    <cellStyle name="40% - Accent6 3 3 2 2 3 3" xfId="24344"/>
    <cellStyle name="40% - Accent6 3 3 2 2 3 4" xfId="24345"/>
    <cellStyle name="40% - Accent6 3 3 2 2 4" xfId="24346"/>
    <cellStyle name="40% - Accent6 3 3 2 2 4 2" xfId="24347"/>
    <cellStyle name="40% - Accent6 3 3 2 2 4 3" xfId="54816"/>
    <cellStyle name="40% - Accent6 3 3 2 2 5" xfId="24348"/>
    <cellStyle name="40% - Accent6 3 3 2 2 6" xfId="24349"/>
    <cellStyle name="40% - Accent6 3 3 2 3" xfId="24350"/>
    <cellStyle name="40% - Accent6 3 3 2 3 2" xfId="24351"/>
    <cellStyle name="40% - Accent6 3 3 2 3 2 2" xfId="24352"/>
    <cellStyle name="40% - Accent6 3 3 2 3 2 3" xfId="54817"/>
    <cellStyle name="40% - Accent6 3 3 2 3 3" xfId="24353"/>
    <cellStyle name="40% - Accent6 3 3 2 3 4" xfId="24354"/>
    <cellStyle name="40% - Accent6 3 3 2 4" xfId="24355"/>
    <cellStyle name="40% - Accent6 3 3 2 4 2" xfId="24356"/>
    <cellStyle name="40% - Accent6 3 3 2 4 2 2" xfId="24357"/>
    <cellStyle name="40% - Accent6 3 3 2 4 2 3" xfId="54818"/>
    <cellStyle name="40% - Accent6 3 3 2 4 3" xfId="24358"/>
    <cellStyle name="40% - Accent6 3 3 2 4 4" xfId="24359"/>
    <cellStyle name="40% - Accent6 3 3 2 5" xfId="24360"/>
    <cellStyle name="40% - Accent6 3 3 2 5 2" xfId="24361"/>
    <cellStyle name="40% - Accent6 3 3 2 5 3" xfId="54819"/>
    <cellStyle name="40% - Accent6 3 3 2 6" xfId="24362"/>
    <cellStyle name="40% - Accent6 3 3 2 7" xfId="24363"/>
    <cellStyle name="40% - Accent6 3 3 3" xfId="24364"/>
    <cellStyle name="40% - Accent6 3 3 3 2" xfId="24365"/>
    <cellStyle name="40% - Accent6 3 3 3 2 2" xfId="24366"/>
    <cellStyle name="40% - Accent6 3 3 3 2 2 2" xfId="24367"/>
    <cellStyle name="40% - Accent6 3 3 3 2 2 3" xfId="54820"/>
    <cellStyle name="40% - Accent6 3 3 3 2 3" xfId="24368"/>
    <cellStyle name="40% - Accent6 3 3 3 2 4" xfId="24369"/>
    <cellStyle name="40% - Accent6 3 3 3 3" xfId="24370"/>
    <cellStyle name="40% - Accent6 3 3 3 3 2" xfId="24371"/>
    <cellStyle name="40% - Accent6 3 3 3 3 2 2" xfId="24372"/>
    <cellStyle name="40% - Accent6 3 3 3 3 2 3" xfId="54821"/>
    <cellStyle name="40% - Accent6 3 3 3 3 3" xfId="24373"/>
    <cellStyle name="40% - Accent6 3 3 3 3 4" xfId="24374"/>
    <cellStyle name="40% - Accent6 3 3 3 4" xfId="24375"/>
    <cellStyle name="40% - Accent6 3 3 3 4 2" xfId="24376"/>
    <cellStyle name="40% - Accent6 3 3 3 4 3" xfId="54822"/>
    <cellStyle name="40% - Accent6 3 3 3 5" xfId="24377"/>
    <cellStyle name="40% - Accent6 3 3 3 6" xfId="24378"/>
    <cellStyle name="40% - Accent6 3 3 4" xfId="24379"/>
    <cellStyle name="40% - Accent6 3 3 4 2" xfId="24380"/>
    <cellStyle name="40% - Accent6 3 3 4 2 2" xfId="24381"/>
    <cellStyle name="40% - Accent6 3 3 4 2 2 2" xfId="24382"/>
    <cellStyle name="40% - Accent6 3 3 4 2 2 3" xfId="54823"/>
    <cellStyle name="40% - Accent6 3 3 4 2 3" xfId="24383"/>
    <cellStyle name="40% - Accent6 3 3 4 2 4" xfId="24384"/>
    <cellStyle name="40% - Accent6 3 3 4 3" xfId="24385"/>
    <cellStyle name="40% - Accent6 3 3 4 3 2" xfId="24386"/>
    <cellStyle name="40% - Accent6 3 3 4 3 3" xfId="54824"/>
    <cellStyle name="40% - Accent6 3 3 4 4" xfId="24387"/>
    <cellStyle name="40% - Accent6 3 3 4 5" xfId="24388"/>
    <cellStyle name="40% - Accent6 3 3 5" xfId="24389"/>
    <cellStyle name="40% - Accent6 3 3 5 2" xfId="24390"/>
    <cellStyle name="40% - Accent6 3 3 5 2 2" xfId="24391"/>
    <cellStyle name="40% - Accent6 3 3 5 2 3" xfId="54825"/>
    <cellStyle name="40% - Accent6 3 3 5 3" xfId="24392"/>
    <cellStyle name="40% - Accent6 3 3 5 4" xfId="24393"/>
    <cellStyle name="40% - Accent6 3 3 6" xfId="24394"/>
    <cellStyle name="40% - Accent6 3 3 6 2" xfId="24395"/>
    <cellStyle name="40% - Accent6 3 3 6 2 2" xfId="24396"/>
    <cellStyle name="40% - Accent6 3 3 6 2 3" xfId="54826"/>
    <cellStyle name="40% - Accent6 3 3 6 3" xfId="24397"/>
    <cellStyle name="40% - Accent6 3 3 6 4" xfId="24398"/>
    <cellStyle name="40% - Accent6 3 3 7" xfId="24399"/>
    <cellStyle name="40% - Accent6 3 3 7 2" xfId="24400"/>
    <cellStyle name="40% - Accent6 3 3 7 3" xfId="54827"/>
    <cellStyle name="40% - Accent6 3 3 8" xfId="24401"/>
    <cellStyle name="40% - Accent6 3 3 9" xfId="24402"/>
    <cellStyle name="40% - Accent6 3 4" xfId="24403"/>
    <cellStyle name="40% - Accent6 3 4 2" xfId="24404"/>
    <cellStyle name="40% - Accent6 3 4 2 2" xfId="24405"/>
    <cellStyle name="40% - Accent6 3 4 2 2 2" xfId="24406"/>
    <cellStyle name="40% - Accent6 3 4 2 2 2 2" xfId="24407"/>
    <cellStyle name="40% - Accent6 3 4 2 2 2 3" xfId="54828"/>
    <cellStyle name="40% - Accent6 3 4 2 2 3" xfId="24408"/>
    <cellStyle name="40% - Accent6 3 4 2 2 4" xfId="24409"/>
    <cellStyle name="40% - Accent6 3 4 2 3" xfId="24410"/>
    <cellStyle name="40% - Accent6 3 4 2 3 2" xfId="24411"/>
    <cellStyle name="40% - Accent6 3 4 2 3 2 2" xfId="24412"/>
    <cellStyle name="40% - Accent6 3 4 2 3 2 3" xfId="54829"/>
    <cellStyle name="40% - Accent6 3 4 2 3 3" xfId="24413"/>
    <cellStyle name="40% - Accent6 3 4 2 3 4" xfId="24414"/>
    <cellStyle name="40% - Accent6 3 4 2 4" xfId="24415"/>
    <cellStyle name="40% - Accent6 3 4 2 4 2" xfId="24416"/>
    <cellStyle name="40% - Accent6 3 4 2 4 3" xfId="54830"/>
    <cellStyle name="40% - Accent6 3 4 2 5" xfId="24417"/>
    <cellStyle name="40% - Accent6 3 4 2 6" xfId="24418"/>
    <cellStyle name="40% - Accent6 3 4 3" xfId="24419"/>
    <cellStyle name="40% - Accent6 3 4 3 2" xfId="24420"/>
    <cellStyle name="40% - Accent6 3 4 3 2 2" xfId="24421"/>
    <cellStyle name="40% - Accent6 3 4 3 2 3" xfId="54831"/>
    <cellStyle name="40% - Accent6 3 4 3 3" xfId="24422"/>
    <cellStyle name="40% - Accent6 3 4 3 4" xfId="24423"/>
    <cellStyle name="40% - Accent6 3 4 4" xfId="24424"/>
    <cellStyle name="40% - Accent6 3 4 4 2" xfId="24425"/>
    <cellStyle name="40% - Accent6 3 4 4 2 2" xfId="24426"/>
    <cellStyle name="40% - Accent6 3 4 4 2 3" xfId="54832"/>
    <cellStyle name="40% - Accent6 3 4 4 3" xfId="24427"/>
    <cellStyle name="40% - Accent6 3 4 4 4" xfId="24428"/>
    <cellStyle name="40% - Accent6 3 4 5" xfId="24429"/>
    <cellStyle name="40% - Accent6 3 4 5 2" xfId="24430"/>
    <cellStyle name="40% - Accent6 3 4 5 3" xfId="54833"/>
    <cellStyle name="40% - Accent6 3 4 6" xfId="24431"/>
    <cellStyle name="40% - Accent6 3 4 7" xfId="24432"/>
    <cellStyle name="40% - Accent6 3 5" xfId="24433"/>
    <cellStyle name="40% - Accent6 3 5 2" xfId="24434"/>
    <cellStyle name="40% - Accent6 3 5 2 2" xfId="24435"/>
    <cellStyle name="40% - Accent6 3 5 2 2 2" xfId="24436"/>
    <cellStyle name="40% - Accent6 3 5 2 2 3" xfId="54834"/>
    <cellStyle name="40% - Accent6 3 5 2 3" xfId="24437"/>
    <cellStyle name="40% - Accent6 3 5 2 4" xfId="24438"/>
    <cellStyle name="40% - Accent6 3 5 3" xfId="24439"/>
    <cellStyle name="40% - Accent6 3 5 3 2" xfId="24440"/>
    <cellStyle name="40% - Accent6 3 5 3 2 2" xfId="24441"/>
    <cellStyle name="40% - Accent6 3 5 3 2 3" xfId="54835"/>
    <cellStyle name="40% - Accent6 3 5 3 3" xfId="24442"/>
    <cellStyle name="40% - Accent6 3 5 3 4" xfId="24443"/>
    <cellStyle name="40% - Accent6 3 5 4" xfId="24444"/>
    <cellStyle name="40% - Accent6 3 5 4 2" xfId="24445"/>
    <cellStyle name="40% - Accent6 3 5 4 3" xfId="54836"/>
    <cellStyle name="40% - Accent6 3 5 5" xfId="24446"/>
    <cellStyle name="40% - Accent6 3 5 6" xfId="24447"/>
    <cellStyle name="40% - Accent6 3 6" xfId="24448"/>
    <cellStyle name="40% - Accent6 3 6 2" xfId="24449"/>
    <cellStyle name="40% - Accent6 3 6 2 2" xfId="24450"/>
    <cellStyle name="40% - Accent6 3 6 2 2 2" xfId="24451"/>
    <cellStyle name="40% - Accent6 3 6 2 2 3" xfId="54837"/>
    <cellStyle name="40% - Accent6 3 6 2 3" xfId="24452"/>
    <cellStyle name="40% - Accent6 3 6 2 4" xfId="24453"/>
    <cellStyle name="40% - Accent6 3 6 3" xfId="24454"/>
    <cellStyle name="40% - Accent6 3 6 3 2" xfId="24455"/>
    <cellStyle name="40% - Accent6 3 6 3 3" xfId="54838"/>
    <cellStyle name="40% - Accent6 3 6 4" xfId="24456"/>
    <cellStyle name="40% - Accent6 3 6 5" xfId="24457"/>
    <cellStyle name="40% - Accent6 3 7" xfId="24458"/>
    <cellStyle name="40% - Accent6 3 7 2" xfId="24459"/>
    <cellStyle name="40% - Accent6 3 7 2 2" xfId="24460"/>
    <cellStyle name="40% - Accent6 3 7 2 3" xfId="54839"/>
    <cellStyle name="40% - Accent6 3 7 3" xfId="24461"/>
    <cellStyle name="40% - Accent6 3 7 4" xfId="24462"/>
    <cellStyle name="40% - Accent6 3 8" xfId="24463"/>
    <cellStyle name="40% - Accent6 3 8 2" xfId="24464"/>
    <cellStyle name="40% - Accent6 3 8 2 2" xfId="24465"/>
    <cellStyle name="40% - Accent6 3 8 2 3" xfId="54840"/>
    <cellStyle name="40% - Accent6 3 8 3" xfId="24466"/>
    <cellStyle name="40% - Accent6 3 8 4" xfId="24467"/>
    <cellStyle name="40% - Accent6 3 9" xfId="24468"/>
    <cellStyle name="40% - Accent6 3 9 2" xfId="24469"/>
    <cellStyle name="40% - Accent6 3 9 3" xfId="54841"/>
    <cellStyle name="40% - Accent6 4" xfId="24470"/>
    <cellStyle name="40% - Accent6 4 10" xfId="24471"/>
    <cellStyle name="40% - Accent6 4 11" xfId="24472"/>
    <cellStyle name="40% - Accent6 4 12" xfId="60192"/>
    <cellStyle name="40% - Accent6 4 2" xfId="24473"/>
    <cellStyle name="40% - Accent6 4 2 10" xfId="24474"/>
    <cellStyle name="40% - Accent6 4 2 11" xfId="60375"/>
    <cellStyle name="40% - Accent6 4 2 2" xfId="24475"/>
    <cellStyle name="40% - Accent6 4 2 2 2" xfId="24476"/>
    <cellStyle name="40% - Accent6 4 2 2 2 2" xfId="24477"/>
    <cellStyle name="40% - Accent6 4 2 2 2 2 2" xfId="24478"/>
    <cellStyle name="40% - Accent6 4 2 2 2 2 2 2" xfId="24479"/>
    <cellStyle name="40% - Accent6 4 2 2 2 2 2 2 2" xfId="24480"/>
    <cellStyle name="40% - Accent6 4 2 2 2 2 2 2 3" xfId="54842"/>
    <cellStyle name="40% - Accent6 4 2 2 2 2 2 3" xfId="24481"/>
    <cellStyle name="40% - Accent6 4 2 2 2 2 2 4" xfId="24482"/>
    <cellStyle name="40% - Accent6 4 2 2 2 2 3" xfId="24483"/>
    <cellStyle name="40% - Accent6 4 2 2 2 2 3 2" xfId="24484"/>
    <cellStyle name="40% - Accent6 4 2 2 2 2 3 2 2" xfId="24485"/>
    <cellStyle name="40% - Accent6 4 2 2 2 2 3 2 3" xfId="54843"/>
    <cellStyle name="40% - Accent6 4 2 2 2 2 3 3" xfId="24486"/>
    <cellStyle name="40% - Accent6 4 2 2 2 2 3 4" xfId="24487"/>
    <cellStyle name="40% - Accent6 4 2 2 2 2 4" xfId="24488"/>
    <cellStyle name="40% - Accent6 4 2 2 2 2 4 2" xfId="24489"/>
    <cellStyle name="40% - Accent6 4 2 2 2 2 4 3" xfId="54844"/>
    <cellStyle name="40% - Accent6 4 2 2 2 2 5" xfId="24490"/>
    <cellStyle name="40% - Accent6 4 2 2 2 2 6" xfId="24491"/>
    <cellStyle name="40% - Accent6 4 2 2 2 3" xfId="24492"/>
    <cellStyle name="40% - Accent6 4 2 2 2 3 2" xfId="24493"/>
    <cellStyle name="40% - Accent6 4 2 2 2 3 2 2" xfId="24494"/>
    <cellStyle name="40% - Accent6 4 2 2 2 3 2 3" xfId="54845"/>
    <cellStyle name="40% - Accent6 4 2 2 2 3 3" xfId="24495"/>
    <cellStyle name="40% - Accent6 4 2 2 2 3 4" xfId="24496"/>
    <cellStyle name="40% - Accent6 4 2 2 2 4" xfId="24497"/>
    <cellStyle name="40% - Accent6 4 2 2 2 4 2" xfId="24498"/>
    <cellStyle name="40% - Accent6 4 2 2 2 4 2 2" xfId="24499"/>
    <cellStyle name="40% - Accent6 4 2 2 2 4 2 3" xfId="54846"/>
    <cellStyle name="40% - Accent6 4 2 2 2 4 3" xfId="24500"/>
    <cellStyle name="40% - Accent6 4 2 2 2 4 4" xfId="24501"/>
    <cellStyle name="40% - Accent6 4 2 2 2 5" xfId="24502"/>
    <cellStyle name="40% - Accent6 4 2 2 2 5 2" xfId="24503"/>
    <cellStyle name="40% - Accent6 4 2 2 2 5 3" xfId="54847"/>
    <cellStyle name="40% - Accent6 4 2 2 2 6" xfId="24504"/>
    <cellStyle name="40% - Accent6 4 2 2 2 7" xfId="24505"/>
    <cellStyle name="40% - Accent6 4 2 2 3" xfId="24506"/>
    <cellStyle name="40% - Accent6 4 2 2 3 2" xfId="24507"/>
    <cellStyle name="40% - Accent6 4 2 2 3 2 2" xfId="24508"/>
    <cellStyle name="40% - Accent6 4 2 2 3 2 2 2" xfId="24509"/>
    <cellStyle name="40% - Accent6 4 2 2 3 2 2 3" xfId="54848"/>
    <cellStyle name="40% - Accent6 4 2 2 3 2 3" xfId="24510"/>
    <cellStyle name="40% - Accent6 4 2 2 3 2 4" xfId="24511"/>
    <cellStyle name="40% - Accent6 4 2 2 3 3" xfId="24512"/>
    <cellStyle name="40% - Accent6 4 2 2 3 3 2" xfId="24513"/>
    <cellStyle name="40% - Accent6 4 2 2 3 3 2 2" xfId="24514"/>
    <cellStyle name="40% - Accent6 4 2 2 3 3 2 3" xfId="54849"/>
    <cellStyle name="40% - Accent6 4 2 2 3 3 3" xfId="24515"/>
    <cellStyle name="40% - Accent6 4 2 2 3 3 4" xfId="24516"/>
    <cellStyle name="40% - Accent6 4 2 2 3 4" xfId="24517"/>
    <cellStyle name="40% - Accent6 4 2 2 3 4 2" xfId="24518"/>
    <cellStyle name="40% - Accent6 4 2 2 3 4 3" xfId="54850"/>
    <cellStyle name="40% - Accent6 4 2 2 3 5" xfId="24519"/>
    <cellStyle name="40% - Accent6 4 2 2 3 6" xfId="24520"/>
    <cellStyle name="40% - Accent6 4 2 2 4" xfId="24521"/>
    <cellStyle name="40% - Accent6 4 2 2 4 2" xfId="24522"/>
    <cellStyle name="40% - Accent6 4 2 2 4 2 2" xfId="24523"/>
    <cellStyle name="40% - Accent6 4 2 2 4 2 3" xfId="54851"/>
    <cellStyle name="40% - Accent6 4 2 2 4 3" xfId="24524"/>
    <cellStyle name="40% - Accent6 4 2 2 4 4" xfId="24525"/>
    <cellStyle name="40% - Accent6 4 2 2 5" xfId="24526"/>
    <cellStyle name="40% - Accent6 4 2 2 5 2" xfId="24527"/>
    <cellStyle name="40% - Accent6 4 2 2 5 2 2" xfId="24528"/>
    <cellStyle name="40% - Accent6 4 2 2 5 2 3" xfId="54852"/>
    <cellStyle name="40% - Accent6 4 2 2 5 3" xfId="24529"/>
    <cellStyle name="40% - Accent6 4 2 2 5 4" xfId="24530"/>
    <cellStyle name="40% - Accent6 4 2 2 6" xfId="24531"/>
    <cellStyle name="40% - Accent6 4 2 2 6 2" xfId="24532"/>
    <cellStyle name="40% - Accent6 4 2 2 6 3" xfId="54853"/>
    <cellStyle name="40% - Accent6 4 2 2 7" xfId="24533"/>
    <cellStyle name="40% - Accent6 4 2 2 8" xfId="24534"/>
    <cellStyle name="40% - Accent6 4 2 2 9" xfId="60743"/>
    <cellStyle name="40% - Accent6 4 2 3" xfId="24535"/>
    <cellStyle name="40% - Accent6 4 2 3 2" xfId="24536"/>
    <cellStyle name="40% - Accent6 4 2 3 2 2" xfId="24537"/>
    <cellStyle name="40% - Accent6 4 2 3 2 2 2" xfId="24538"/>
    <cellStyle name="40% - Accent6 4 2 3 2 2 2 2" xfId="24539"/>
    <cellStyle name="40% - Accent6 4 2 3 2 2 2 3" xfId="54854"/>
    <cellStyle name="40% - Accent6 4 2 3 2 2 3" xfId="24540"/>
    <cellStyle name="40% - Accent6 4 2 3 2 2 4" xfId="24541"/>
    <cellStyle name="40% - Accent6 4 2 3 2 3" xfId="24542"/>
    <cellStyle name="40% - Accent6 4 2 3 2 3 2" xfId="24543"/>
    <cellStyle name="40% - Accent6 4 2 3 2 3 2 2" xfId="24544"/>
    <cellStyle name="40% - Accent6 4 2 3 2 3 2 3" xfId="54855"/>
    <cellStyle name="40% - Accent6 4 2 3 2 3 3" xfId="24545"/>
    <cellStyle name="40% - Accent6 4 2 3 2 3 4" xfId="24546"/>
    <cellStyle name="40% - Accent6 4 2 3 2 4" xfId="24547"/>
    <cellStyle name="40% - Accent6 4 2 3 2 4 2" xfId="24548"/>
    <cellStyle name="40% - Accent6 4 2 3 2 4 3" xfId="54856"/>
    <cellStyle name="40% - Accent6 4 2 3 2 5" xfId="24549"/>
    <cellStyle name="40% - Accent6 4 2 3 2 6" xfId="24550"/>
    <cellStyle name="40% - Accent6 4 2 3 3" xfId="24551"/>
    <cellStyle name="40% - Accent6 4 2 3 3 2" xfId="24552"/>
    <cellStyle name="40% - Accent6 4 2 3 3 2 2" xfId="24553"/>
    <cellStyle name="40% - Accent6 4 2 3 3 2 3" xfId="54857"/>
    <cellStyle name="40% - Accent6 4 2 3 3 3" xfId="24554"/>
    <cellStyle name="40% - Accent6 4 2 3 3 4" xfId="24555"/>
    <cellStyle name="40% - Accent6 4 2 3 4" xfId="24556"/>
    <cellStyle name="40% - Accent6 4 2 3 4 2" xfId="24557"/>
    <cellStyle name="40% - Accent6 4 2 3 4 2 2" xfId="24558"/>
    <cellStyle name="40% - Accent6 4 2 3 4 2 3" xfId="54858"/>
    <cellStyle name="40% - Accent6 4 2 3 4 3" xfId="24559"/>
    <cellStyle name="40% - Accent6 4 2 3 4 4" xfId="24560"/>
    <cellStyle name="40% - Accent6 4 2 3 5" xfId="24561"/>
    <cellStyle name="40% - Accent6 4 2 3 5 2" xfId="24562"/>
    <cellStyle name="40% - Accent6 4 2 3 5 3" xfId="54859"/>
    <cellStyle name="40% - Accent6 4 2 3 6" xfId="24563"/>
    <cellStyle name="40% - Accent6 4 2 3 7" xfId="24564"/>
    <cellStyle name="40% - Accent6 4 2 4" xfId="24565"/>
    <cellStyle name="40% - Accent6 4 2 4 2" xfId="24566"/>
    <cellStyle name="40% - Accent6 4 2 4 2 2" xfId="24567"/>
    <cellStyle name="40% - Accent6 4 2 4 2 2 2" xfId="24568"/>
    <cellStyle name="40% - Accent6 4 2 4 2 2 3" xfId="54860"/>
    <cellStyle name="40% - Accent6 4 2 4 2 3" xfId="24569"/>
    <cellStyle name="40% - Accent6 4 2 4 2 4" xfId="24570"/>
    <cellStyle name="40% - Accent6 4 2 4 3" xfId="24571"/>
    <cellStyle name="40% - Accent6 4 2 4 3 2" xfId="24572"/>
    <cellStyle name="40% - Accent6 4 2 4 3 2 2" xfId="24573"/>
    <cellStyle name="40% - Accent6 4 2 4 3 2 3" xfId="54861"/>
    <cellStyle name="40% - Accent6 4 2 4 3 3" xfId="24574"/>
    <cellStyle name="40% - Accent6 4 2 4 3 4" xfId="24575"/>
    <cellStyle name="40% - Accent6 4 2 4 4" xfId="24576"/>
    <cellStyle name="40% - Accent6 4 2 4 4 2" xfId="24577"/>
    <cellStyle name="40% - Accent6 4 2 4 4 3" xfId="54862"/>
    <cellStyle name="40% - Accent6 4 2 4 5" xfId="24578"/>
    <cellStyle name="40% - Accent6 4 2 4 6" xfId="24579"/>
    <cellStyle name="40% - Accent6 4 2 5" xfId="24580"/>
    <cellStyle name="40% - Accent6 4 2 5 2" xfId="24581"/>
    <cellStyle name="40% - Accent6 4 2 5 2 2" xfId="24582"/>
    <cellStyle name="40% - Accent6 4 2 5 2 2 2" xfId="24583"/>
    <cellStyle name="40% - Accent6 4 2 5 2 2 3" xfId="54863"/>
    <cellStyle name="40% - Accent6 4 2 5 2 3" xfId="24584"/>
    <cellStyle name="40% - Accent6 4 2 5 2 4" xfId="24585"/>
    <cellStyle name="40% - Accent6 4 2 5 3" xfId="24586"/>
    <cellStyle name="40% - Accent6 4 2 5 3 2" xfId="24587"/>
    <cellStyle name="40% - Accent6 4 2 5 3 3" xfId="54864"/>
    <cellStyle name="40% - Accent6 4 2 5 4" xfId="24588"/>
    <cellStyle name="40% - Accent6 4 2 5 5" xfId="24589"/>
    <cellStyle name="40% - Accent6 4 2 6" xfId="24590"/>
    <cellStyle name="40% - Accent6 4 2 6 2" xfId="24591"/>
    <cellStyle name="40% - Accent6 4 2 6 2 2" xfId="24592"/>
    <cellStyle name="40% - Accent6 4 2 6 2 3" xfId="54865"/>
    <cellStyle name="40% - Accent6 4 2 6 3" xfId="24593"/>
    <cellStyle name="40% - Accent6 4 2 6 4" xfId="24594"/>
    <cellStyle name="40% - Accent6 4 2 7" xfId="24595"/>
    <cellStyle name="40% - Accent6 4 2 7 2" xfId="24596"/>
    <cellStyle name="40% - Accent6 4 2 7 2 2" xfId="24597"/>
    <cellStyle name="40% - Accent6 4 2 7 2 3" xfId="54866"/>
    <cellStyle name="40% - Accent6 4 2 7 3" xfId="24598"/>
    <cellStyle name="40% - Accent6 4 2 7 4" xfId="24599"/>
    <cellStyle name="40% - Accent6 4 2 8" xfId="24600"/>
    <cellStyle name="40% - Accent6 4 2 8 2" xfId="24601"/>
    <cellStyle name="40% - Accent6 4 2 8 3" xfId="54867"/>
    <cellStyle name="40% - Accent6 4 2 9" xfId="24602"/>
    <cellStyle name="40% - Accent6 4 3" xfId="24603"/>
    <cellStyle name="40% - Accent6 4 3 2" xfId="24604"/>
    <cellStyle name="40% - Accent6 4 3 2 2" xfId="24605"/>
    <cellStyle name="40% - Accent6 4 3 2 2 2" xfId="24606"/>
    <cellStyle name="40% - Accent6 4 3 2 2 2 2" xfId="24607"/>
    <cellStyle name="40% - Accent6 4 3 2 2 2 2 2" xfId="24608"/>
    <cellStyle name="40% - Accent6 4 3 2 2 2 2 3" xfId="54868"/>
    <cellStyle name="40% - Accent6 4 3 2 2 2 3" xfId="24609"/>
    <cellStyle name="40% - Accent6 4 3 2 2 2 4" xfId="24610"/>
    <cellStyle name="40% - Accent6 4 3 2 2 3" xfId="24611"/>
    <cellStyle name="40% - Accent6 4 3 2 2 3 2" xfId="24612"/>
    <cellStyle name="40% - Accent6 4 3 2 2 3 2 2" xfId="24613"/>
    <cellStyle name="40% - Accent6 4 3 2 2 3 2 3" xfId="54869"/>
    <cellStyle name="40% - Accent6 4 3 2 2 3 3" xfId="24614"/>
    <cellStyle name="40% - Accent6 4 3 2 2 3 4" xfId="24615"/>
    <cellStyle name="40% - Accent6 4 3 2 2 4" xfId="24616"/>
    <cellStyle name="40% - Accent6 4 3 2 2 4 2" xfId="24617"/>
    <cellStyle name="40% - Accent6 4 3 2 2 4 3" xfId="54870"/>
    <cellStyle name="40% - Accent6 4 3 2 2 5" xfId="24618"/>
    <cellStyle name="40% - Accent6 4 3 2 2 6" xfId="24619"/>
    <cellStyle name="40% - Accent6 4 3 2 3" xfId="24620"/>
    <cellStyle name="40% - Accent6 4 3 2 3 2" xfId="24621"/>
    <cellStyle name="40% - Accent6 4 3 2 3 2 2" xfId="24622"/>
    <cellStyle name="40% - Accent6 4 3 2 3 2 3" xfId="54871"/>
    <cellStyle name="40% - Accent6 4 3 2 3 3" xfId="24623"/>
    <cellStyle name="40% - Accent6 4 3 2 3 4" xfId="24624"/>
    <cellStyle name="40% - Accent6 4 3 2 4" xfId="24625"/>
    <cellStyle name="40% - Accent6 4 3 2 4 2" xfId="24626"/>
    <cellStyle name="40% - Accent6 4 3 2 4 2 2" xfId="24627"/>
    <cellStyle name="40% - Accent6 4 3 2 4 2 3" xfId="54872"/>
    <cellStyle name="40% - Accent6 4 3 2 4 3" xfId="24628"/>
    <cellStyle name="40% - Accent6 4 3 2 4 4" xfId="24629"/>
    <cellStyle name="40% - Accent6 4 3 2 5" xfId="24630"/>
    <cellStyle name="40% - Accent6 4 3 2 5 2" xfId="24631"/>
    <cellStyle name="40% - Accent6 4 3 2 5 3" xfId="54873"/>
    <cellStyle name="40% - Accent6 4 3 2 6" xfId="24632"/>
    <cellStyle name="40% - Accent6 4 3 2 7" xfId="24633"/>
    <cellStyle name="40% - Accent6 4 3 3" xfId="24634"/>
    <cellStyle name="40% - Accent6 4 3 3 2" xfId="24635"/>
    <cellStyle name="40% - Accent6 4 3 3 2 2" xfId="24636"/>
    <cellStyle name="40% - Accent6 4 3 3 2 2 2" xfId="24637"/>
    <cellStyle name="40% - Accent6 4 3 3 2 2 3" xfId="54874"/>
    <cellStyle name="40% - Accent6 4 3 3 2 3" xfId="24638"/>
    <cellStyle name="40% - Accent6 4 3 3 2 4" xfId="24639"/>
    <cellStyle name="40% - Accent6 4 3 3 3" xfId="24640"/>
    <cellStyle name="40% - Accent6 4 3 3 3 2" xfId="24641"/>
    <cellStyle name="40% - Accent6 4 3 3 3 2 2" xfId="24642"/>
    <cellStyle name="40% - Accent6 4 3 3 3 2 3" xfId="54875"/>
    <cellStyle name="40% - Accent6 4 3 3 3 3" xfId="24643"/>
    <cellStyle name="40% - Accent6 4 3 3 3 4" xfId="24644"/>
    <cellStyle name="40% - Accent6 4 3 3 4" xfId="24645"/>
    <cellStyle name="40% - Accent6 4 3 3 4 2" xfId="24646"/>
    <cellStyle name="40% - Accent6 4 3 3 4 3" xfId="54876"/>
    <cellStyle name="40% - Accent6 4 3 3 5" xfId="24647"/>
    <cellStyle name="40% - Accent6 4 3 3 6" xfId="24648"/>
    <cellStyle name="40% - Accent6 4 3 4" xfId="24649"/>
    <cellStyle name="40% - Accent6 4 3 4 2" xfId="24650"/>
    <cellStyle name="40% - Accent6 4 3 4 2 2" xfId="24651"/>
    <cellStyle name="40% - Accent6 4 3 4 2 3" xfId="54877"/>
    <cellStyle name="40% - Accent6 4 3 4 3" xfId="24652"/>
    <cellStyle name="40% - Accent6 4 3 4 4" xfId="24653"/>
    <cellStyle name="40% - Accent6 4 3 5" xfId="24654"/>
    <cellStyle name="40% - Accent6 4 3 5 2" xfId="24655"/>
    <cellStyle name="40% - Accent6 4 3 5 2 2" xfId="24656"/>
    <cellStyle name="40% - Accent6 4 3 5 2 3" xfId="54878"/>
    <cellStyle name="40% - Accent6 4 3 5 3" xfId="24657"/>
    <cellStyle name="40% - Accent6 4 3 5 4" xfId="24658"/>
    <cellStyle name="40% - Accent6 4 3 6" xfId="24659"/>
    <cellStyle name="40% - Accent6 4 3 6 2" xfId="24660"/>
    <cellStyle name="40% - Accent6 4 3 6 3" xfId="54879"/>
    <cellStyle name="40% - Accent6 4 3 7" xfId="24661"/>
    <cellStyle name="40% - Accent6 4 3 8" xfId="24662"/>
    <cellStyle name="40% - Accent6 4 3 9" xfId="60560"/>
    <cellStyle name="40% - Accent6 4 4" xfId="24663"/>
    <cellStyle name="40% - Accent6 4 4 2" xfId="24664"/>
    <cellStyle name="40% - Accent6 4 4 2 2" xfId="24665"/>
    <cellStyle name="40% - Accent6 4 4 2 2 2" xfId="24666"/>
    <cellStyle name="40% - Accent6 4 4 2 2 2 2" xfId="24667"/>
    <cellStyle name="40% - Accent6 4 4 2 2 2 3" xfId="54880"/>
    <cellStyle name="40% - Accent6 4 4 2 2 3" xfId="24668"/>
    <cellStyle name="40% - Accent6 4 4 2 2 4" xfId="24669"/>
    <cellStyle name="40% - Accent6 4 4 2 3" xfId="24670"/>
    <cellStyle name="40% - Accent6 4 4 2 3 2" xfId="24671"/>
    <cellStyle name="40% - Accent6 4 4 2 3 2 2" xfId="24672"/>
    <cellStyle name="40% - Accent6 4 4 2 3 2 3" xfId="54881"/>
    <cellStyle name="40% - Accent6 4 4 2 3 3" xfId="24673"/>
    <cellStyle name="40% - Accent6 4 4 2 3 4" xfId="24674"/>
    <cellStyle name="40% - Accent6 4 4 2 4" xfId="24675"/>
    <cellStyle name="40% - Accent6 4 4 2 4 2" xfId="24676"/>
    <cellStyle name="40% - Accent6 4 4 2 4 3" xfId="54882"/>
    <cellStyle name="40% - Accent6 4 4 2 5" xfId="24677"/>
    <cellStyle name="40% - Accent6 4 4 2 6" xfId="24678"/>
    <cellStyle name="40% - Accent6 4 4 3" xfId="24679"/>
    <cellStyle name="40% - Accent6 4 4 3 2" xfId="24680"/>
    <cellStyle name="40% - Accent6 4 4 3 2 2" xfId="24681"/>
    <cellStyle name="40% - Accent6 4 4 3 2 3" xfId="54883"/>
    <cellStyle name="40% - Accent6 4 4 3 3" xfId="24682"/>
    <cellStyle name="40% - Accent6 4 4 3 4" xfId="24683"/>
    <cellStyle name="40% - Accent6 4 4 4" xfId="24684"/>
    <cellStyle name="40% - Accent6 4 4 4 2" xfId="24685"/>
    <cellStyle name="40% - Accent6 4 4 4 2 2" xfId="24686"/>
    <cellStyle name="40% - Accent6 4 4 4 2 3" xfId="54884"/>
    <cellStyle name="40% - Accent6 4 4 4 3" xfId="24687"/>
    <cellStyle name="40% - Accent6 4 4 4 4" xfId="24688"/>
    <cellStyle name="40% - Accent6 4 4 5" xfId="24689"/>
    <cellStyle name="40% - Accent6 4 4 5 2" xfId="24690"/>
    <cellStyle name="40% - Accent6 4 4 5 3" xfId="54885"/>
    <cellStyle name="40% - Accent6 4 4 6" xfId="24691"/>
    <cellStyle name="40% - Accent6 4 4 7" xfId="24692"/>
    <cellStyle name="40% - Accent6 4 5" xfId="24693"/>
    <cellStyle name="40% - Accent6 4 5 2" xfId="24694"/>
    <cellStyle name="40% - Accent6 4 5 2 2" xfId="24695"/>
    <cellStyle name="40% - Accent6 4 5 2 2 2" xfId="24696"/>
    <cellStyle name="40% - Accent6 4 5 2 2 3" xfId="54886"/>
    <cellStyle name="40% - Accent6 4 5 2 3" xfId="24697"/>
    <cellStyle name="40% - Accent6 4 5 2 4" xfId="24698"/>
    <cellStyle name="40% - Accent6 4 5 3" xfId="24699"/>
    <cellStyle name="40% - Accent6 4 5 3 2" xfId="24700"/>
    <cellStyle name="40% - Accent6 4 5 3 2 2" xfId="24701"/>
    <cellStyle name="40% - Accent6 4 5 3 2 3" xfId="54887"/>
    <cellStyle name="40% - Accent6 4 5 3 3" xfId="24702"/>
    <cellStyle name="40% - Accent6 4 5 3 4" xfId="24703"/>
    <cellStyle name="40% - Accent6 4 5 4" xfId="24704"/>
    <cellStyle name="40% - Accent6 4 5 4 2" xfId="24705"/>
    <cellStyle name="40% - Accent6 4 5 4 3" xfId="54888"/>
    <cellStyle name="40% - Accent6 4 5 5" xfId="24706"/>
    <cellStyle name="40% - Accent6 4 5 6" xfId="24707"/>
    <cellStyle name="40% - Accent6 4 6" xfId="24708"/>
    <cellStyle name="40% - Accent6 4 6 2" xfId="24709"/>
    <cellStyle name="40% - Accent6 4 6 2 2" xfId="24710"/>
    <cellStyle name="40% - Accent6 4 6 2 2 2" xfId="24711"/>
    <cellStyle name="40% - Accent6 4 6 2 2 3" xfId="54889"/>
    <cellStyle name="40% - Accent6 4 6 2 3" xfId="24712"/>
    <cellStyle name="40% - Accent6 4 6 2 4" xfId="24713"/>
    <cellStyle name="40% - Accent6 4 6 3" xfId="24714"/>
    <cellStyle name="40% - Accent6 4 6 3 2" xfId="24715"/>
    <cellStyle name="40% - Accent6 4 6 3 3" xfId="54890"/>
    <cellStyle name="40% - Accent6 4 6 4" xfId="24716"/>
    <cellStyle name="40% - Accent6 4 6 5" xfId="24717"/>
    <cellStyle name="40% - Accent6 4 7" xfId="24718"/>
    <cellStyle name="40% - Accent6 4 7 2" xfId="24719"/>
    <cellStyle name="40% - Accent6 4 7 2 2" xfId="24720"/>
    <cellStyle name="40% - Accent6 4 7 2 3" xfId="54891"/>
    <cellStyle name="40% - Accent6 4 7 3" xfId="24721"/>
    <cellStyle name="40% - Accent6 4 7 4" xfId="24722"/>
    <cellStyle name="40% - Accent6 4 8" xfId="24723"/>
    <cellStyle name="40% - Accent6 4 8 2" xfId="24724"/>
    <cellStyle name="40% - Accent6 4 8 2 2" xfId="24725"/>
    <cellStyle name="40% - Accent6 4 8 2 3" xfId="54892"/>
    <cellStyle name="40% - Accent6 4 8 3" xfId="24726"/>
    <cellStyle name="40% - Accent6 4 8 4" xfId="24727"/>
    <cellStyle name="40% - Accent6 4 9" xfId="24728"/>
    <cellStyle name="40% - Accent6 4 9 2" xfId="24729"/>
    <cellStyle name="40% - Accent6 4 9 3" xfId="54893"/>
    <cellStyle name="40% - Accent6 5" xfId="24730"/>
    <cellStyle name="40% - Accent6 5 10" xfId="24731"/>
    <cellStyle name="40% - Accent6 5 11" xfId="60206"/>
    <cellStyle name="40% - Accent6 5 2" xfId="24732"/>
    <cellStyle name="40% - Accent6 5 2 2" xfId="24733"/>
    <cellStyle name="40% - Accent6 5 2 2 2" xfId="24734"/>
    <cellStyle name="40% - Accent6 5 2 2 2 2" xfId="24735"/>
    <cellStyle name="40% - Accent6 5 2 2 2 2 2" xfId="24736"/>
    <cellStyle name="40% - Accent6 5 2 2 2 2 2 2" xfId="24737"/>
    <cellStyle name="40% - Accent6 5 2 2 2 2 2 3" xfId="54894"/>
    <cellStyle name="40% - Accent6 5 2 2 2 2 3" xfId="24738"/>
    <cellStyle name="40% - Accent6 5 2 2 2 2 4" xfId="24739"/>
    <cellStyle name="40% - Accent6 5 2 2 2 3" xfId="24740"/>
    <cellStyle name="40% - Accent6 5 2 2 2 3 2" xfId="24741"/>
    <cellStyle name="40% - Accent6 5 2 2 2 3 2 2" xfId="24742"/>
    <cellStyle name="40% - Accent6 5 2 2 2 3 2 3" xfId="54895"/>
    <cellStyle name="40% - Accent6 5 2 2 2 3 3" xfId="24743"/>
    <cellStyle name="40% - Accent6 5 2 2 2 3 4" xfId="24744"/>
    <cellStyle name="40% - Accent6 5 2 2 2 4" xfId="24745"/>
    <cellStyle name="40% - Accent6 5 2 2 2 4 2" xfId="24746"/>
    <cellStyle name="40% - Accent6 5 2 2 2 4 3" xfId="54896"/>
    <cellStyle name="40% - Accent6 5 2 2 2 5" xfId="24747"/>
    <cellStyle name="40% - Accent6 5 2 2 2 6" xfId="24748"/>
    <cellStyle name="40% - Accent6 5 2 2 3" xfId="24749"/>
    <cellStyle name="40% - Accent6 5 2 2 3 2" xfId="24750"/>
    <cellStyle name="40% - Accent6 5 2 2 3 2 2" xfId="24751"/>
    <cellStyle name="40% - Accent6 5 2 2 3 2 3" xfId="54897"/>
    <cellStyle name="40% - Accent6 5 2 2 3 3" xfId="24752"/>
    <cellStyle name="40% - Accent6 5 2 2 3 4" xfId="24753"/>
    <cellStyle name="40% - Accent6 5 2 2 4" xfId="24754"/>
    <cellStyle name="40% - Accent6 5 2 2 4 2" xfId="24755"/>
    <cellStyle name="40% - Accent6 5 2 2 4 2 2" xfId="24756"/>
    <cellStyle name="40% - Accent6 5 2 2 4 2 3" xfId="54898"/>
    <cellStyle name="40% - Accent6 5 2 2 4 3" xfId="24757"/>
    <cellStyle name="40% - Accent6 5 2 2 4 4" xfId="24758"/>
    <cellStyle name="40% - Accent6 5 2 2 5" xfId="24759"/>
    <cellStyle name="40% - Accent6 5 2 2 5 2" xfId="24760"/>
    <cellStyle name="40% - Accent6 5 2 2 5 3" xfId="54899"/>
    <cellStyle name="40% - Accent6 5 2 2 6" xfId="24761"/>
    <cellStyle name="40% - Accent6 5 2 2 7" xfId="24762"/>
    <cellStyle name="40% - Accent6 5 2 2 8" xfId="60757"/>
    <cellStyle name="40% - Accent6 5 2 3" xfId="24763"/>
    <cellStyle name="40% - Accent6 5 2 3 2" xfId="24764"/>
    <cellStyle name="40% - Accent6 5 2 3 2 2" xfId="24765"/>
    <cellStyle name="40% - Accent6 5 2 3 2 2 2" xfId="24766"/>
    <cellStyle name="40% - Accent6 5 2 3 2 2 3" xfId="54900"/>
    <cellStyle name="40% - Accent6 5 2 3 2 3" xfId="24767"/>
    <cellStyle name="40% - Accent6 5 2 3 2 4" xfId="24768"/>
    <cellStyle name="40% - Accent6 5 2 3 3" xfId="24769"/>
    <cellStyle name="40% - Accent6 5 2 3 3 2" xfId="24770"/>
    <cellStyle name="40% - Accent6 5 2 3 3 2 2" xfId="24771"/>
    <cellStyle name="40% - Accent6 5 2 3 3 2 3" xfId="54901"/>
    <cellStyle name="40% - Accent6 5 2 3 3 3" xfId="24772"/>
    <cellStyle name="40% - Accent6 5 2 3 3 4" xfId="24773"/>
    <cellStyle name="40% - Accent6 5 2 3 4" xfId="24774"/>
    <cellStyle name="40% - Accent6 5 2 3 4 2" xfId="24775"/>
    <cellStyle name="40% - Accent6 5 2 3 4 3" xfId="54902"/>
    <cellStyle name="40% - Accent6 5 2 3 5" xfId="24776"/>
    <cellStyle name="40% - Accent6 5 2 3 6" xfId="24777"/>
    <cellStyle name="40% - Accent6 5 2 4" xfId="24778"/>
    <cellStyle name="40% - Accent6 5 2 4 2" xfId="24779"/>
    <cellStyle name="40% - Accent6 5 2 4 2 2" xfId="24780"/>
    <cellStyle name="40% - Accent6 5 2 4 2 3" xfId="54903"/>
    <cellStyle name="40% - Accent6 5 2 4 3" xfId="24781"/>
    <cellStyle name="40% - Accent6 5 2 4 4" xfId="24782"/>
    <cellStyle name="40% - Accent6 5 2 5" xfId="24783"/>
    <cellStyle name="40% - Accent6 5 2 5 2" xfId="24784"/>
    <cellStyle name="40% - Accent6 5 2 5 2 2" xfId="24785"/>
    <cellStyle name="40% - Accent6 5 2 5 2 3" xfId="54904"/>
    <cellStyle name="40% - Accent6 5 2 5 3" xfId="24786"/>
    <cellStyle name="40% - Accent6 5 2 5 4" xfId="24787"/>
    <cellStyle name="40% - Accent6 5 2 6" xfId="24788"/>
    <cellStyle name="40% - Accent6 5 2 6 2" xfId="24789"/>
    <cellStyle name="40% - Accent6 5 2 6 3" xfId="54905"/>
    <cellStyle name="40% - Accent6 5 2 7" xfId="24790"/>
    <cellStyle name="40% - Accent6 5 2 8" xfId="24791"/>
    <cellStyle name="40% - Accent6 5 2 9" xfId="60389"/>
    <cellStyle name="40% - Accent6 5 3" xfId="24792"/>
    <cellStyle name="40% - Accent6 5 3 2" xfId="24793"/>
    <cellStyle name="40% - Accent6 5 3 2 2" xfId="24794"/>
    <cellStyle name="40% - Accent6 5 3 2 2 2" xfId="24795"/>
    <cellStyle name="40% - Accent6 5 3 2 2 2 2" xfId="24796"/>
    <cellStyle name="40% - Accent6 5 3 2 2 2 3" xfId="54906"/>
    <cellStyle name="40% - Accent6 5 3 2 2 3" xfId="24797"/>
    <cellStyle name="40% - Accent6 5 3 2 2 4" xfId="24798"/>
    <cellStyle name="40% - Accent6 5 3 2 3" xfId="24799"/>
    <cellStyle name="40% - Accent6 5 3 2 3 2" xfId="24800"/>
    <cellStyle name="40% - Accent6 5 3 2 3 2 2" xfId="24801"/>
    <cellStyle name="40% - Accent6 5 3 2 3 2 3" xfId="54907"/>
    <cellStyle name="40% - Accent6 5 3 2 3 3" xfId="24802"/>
    <cellStyle name="40% - Accent6 5 3 2 3 4" xfId="24803"/>
    <cellStyle name="40% - Accent6 5 3 2 4" xfId="24804"/>
    <cellStyle name="40% - Accent6 5 3 2 4 2" xfId="24805"/>
    <cellStyle name="40% - Accent6 5 3 2 4 3" xfId="54908"/>
    <cellStyle name="40% - Accent6 5 3 2 5" xfId="24806"/>
    <cellStyle name="40% - Accent6 5 3 2 6" xfId="24807"/>
    <cellStyle name="40% - Accent6 5 3 3" xfId="24808"/>
    <cellStyle name="40% - Accent6 5 3 3 2" xfId="24809"/>
    <cellStyle name="40% - Accent6 5 3 3 2 2" xfId="24810"/>
    <cellStyle name="40% - Accent6 5 3 3 2 3" xfId="54909"/>
    <cellStyle name="40% - Accent6 5 3 3 3" xfId="24811"/>
    <cellStyle name="40% - Accent6 5 3 3 4" xfId="24812"/>
    <cellStyle name="40% - Accent6 5 3 4" xfId="24813"/>
    <cellStyle name="40% - Accent6 5 3 4 2" xfId="24814"/>
    <cellStyle name="40% - Accent6 5 3 4 2 2" xfId="24815"/>
    <cellStyle name="40% - Accent6 5 3 4 2 3" xfId="54910"/>
    <cellStyle name="40% - Accent6 5 3 4 3" xfId="24816"/>
    <cellStyle name="40% - Accent6 5 3 4 4" xfId="24817"/>
    <cellStyle name="40% - Accent6 5 3 5" xfId="24818"/>
    <cellStyle name="40% - Accent6 5 3 5 2" xfId="24819"/>
    <cellStyle name="40% - Accent6 5 3 5 3" xfId="54911"/>
    <cellStyle name="40% - Accent6 5 3 6" xfId="24820"/>
    <cellStyle name="40% - Accent6 5 3 7" xfId="24821"/>
    <cellStyle name="40% - Accent6 5 3 8" xfId="60574"/>
    <cellStyle name="40% - Accent6 5 4" xfId="24822"/>
    <cellStyle name="40% - Accent6 5 4 2" xfId="24823"/>
    <cellStyle name="40% - Accent6 5 4 2 2" xfId="24824"/>
    <cellStyle name="40% - Accent6 5 4 2 2 2" xfId="24825"/>
    <cellStyle name="40% - Accent6 5 4 2 2 3" xfId="54912"/>
    <cellStyle name="40% - Accent6 5 4 2 3" xfId="24826"/>
    <cellStyle name="40% - Accent6 5 4 2 4" xfId="24827"/>
    <cellStyle name="40% - Accent6 5 4 3" xfId="24828"/>
    <cellStyle name="40% - Accent6 5 4 3 2" xfId="24829"/>
    <cellStyle name="40% - Accent6 5 4 3 2 2" xfId="24830"/>
    <cellStyle name="40% - Accent6 5 4 3 2 3" xfId="54913"/>
    <cellStyle name="40% - Accent6 5 4 3 3" xfId="24831"/>
    <cellStyle name="40% - Accent6 5 4 3 4" xfId="24832"/>
    <cellStyle name="40% - Accent6 5 4 4" xfId="24833"/>
    <cellStyle name="40% - Accent6 5 4 4 2" xfId="24834"/>
    <cellStyle name="40% - Accent6 5 4 4 3" xfId="54914"/>
    <cellStyle name="40% - Accent6 5 4 5" xfId="24835"/>
    <cellStyle name="40% - Accent6 5 4 6" xfId="24836"/>
    <cellStyle name="40% - Accent6 5 5" xfId="24837"/>
    <cellStyle name="40% - Accent6 5 5 2" xfId="24838"/>
    <cellStyle name="40% - Accent6 5 5 2 2" xfId="24839"/>
    <cellStyle name="40% - Accent6 5 5 2 2 2" xfId="24840"/>
    <cellStyle name="40% - Accent6 5 5 2 2 3" xfId="54915"/>
    <cellStyle name="40% - Accent6 5 5 2 3" xfId="24841"/>
    <cellStyle name="40% - Accent6 5 5 2 4" xfId="24842"/>
    <cellStyle name="40% - Accent6 5 5 3" xfId="24843"/>
    <cellStyle name="40% - Accent6 5 5 3 2" xfId="24844"/>
    <cellStyle name="40% - Accent6 5 5 3 3" xfId="54916"/>
    <cellStyle name="40% - Accent6 5 5 4" xfId="24845"/>
    <cellStyle name="40% - Accent6 5 5 5" xfId="24846"/>
    <cellStyle name="40% - Accent6 5 6" xfId="24847"/>
    <cellStyle name="40% - Accent6 5 6 2" xfId="24848"/>
    <cellStyle name="40% - Accent6 5 6 2 2" xfId="24849"/>
    <cellStyle name="40% - Accent6 5 6 2 3" xfId="54917"/>
    <cellStyle name="40% - Accent6 5 6 3" xfId="24850"/>
    <cellStyle name="40% - Accent6 5 6 4" xfId="24851"/>
    <cellStyle name="40% - Accent6 5 7" xfId="24852"/>
    <cellStyle name="40% - Accent6 5 7 2" xfId="24853"/>
    <cellStyle name="40% - Accent6 5 7 2 2" xfId="24854"/>
    <cellStyle name="40% - Accent6 5 7 2 3" xfId="54918"/>
    <cellStyle name="40% - Accent6 5 7 3" xfId="24855"/>
    <cellStyle name="40% - Accent6 5 7 4" xfId="24856"/>
    <cellStyle name="40% - Accent6 5 8" xfId="24857"/>
    <cellStyle name="40% - Accent6 5 8 2" xfId="24858"/>
    <cellStyle name="40% - Accent6 5 8 3" xfId="54919"/>
    <cellStyle name="40% - Accent6 5 9" xfId="24859"/>
    <cellStyle name="40% - Accent6 6" xfId="24860"/>
    <cellStyle name="40% - Accent6 6 10" xfId="24861"/>
    <cellStyle name="40% - Accent6 6 11" xfId="60220"/>
    <cellStyle name="40% - Accent6 6 2" xfId="24862"/>
    <cellStyle name="40% - Accent6 6 2 2" xfId="24863"/>
    <cellStyle name="40% - Accent6 6 2 2 2" xfId="24864"/>
    <cellStyle name="40% - Accent6 6 2 2 2 2" xfId="24865"/>
    <cellStyle name="40% - Accent6 6 2 2 2 2 2" xfId="24866"/>
    <cellStyle name="40% - Accent6 6 2 2 2 2 2 2" xfId="24867"/>
    <cellStyle name="40% - Accent6 6 2 2 2 2 2 3" xfId="54920"/>
    <cellStyle name="40% - Accent6 6 2 2 2 2 3" xfId="24868"/>
    <cellStyle name="40% - Accent6 6 2 2 2 2 4" xfId="24869"/>
    <cellStyle name="40% - Accent6 6 2 2 2 3" xfId="24870"/>
    <cellStyle name="40% - Accent6 6 2 2 2 3 2" xfId="24871"/>
    <cellStyle name="40% - Accent6 6 2 2 2 3 2 2" xfId="24872"/>
    <cellStyle name="40% - Accent6 6 2 2 2 3 2 3" xfId="54921"/>
    <cellStyle name="40% - Accent6 6 2 2 2 3 3" xfId="24873"/>
    <cellStyle name="40% - Accent6 6 2 2 2 3 4" xfId="24874"/>
    <cellStyle name="40% - Accent6 6 2 2 2 4" xfId="24875"/>
    <cellStyle name="40% - Accent6 6 2 2 2 4 2" xfId="24876"/>
    <cellStyle name="40% - Accent6 6 2 2 2 4 3" xfId="54922"/>
    <cellStyle name="40% - Accent6 6 2 2 2 5" xfId="24877"/>
    <cellStyle name="40% - Accent6 6 2 2 2 6" xfId="24878"/>
    <cellStyle name="40% - Accent6 6 2 2 3" xfId="24879"/>
    <cellStyle name="40% - Accent6 6 2 2 3 2" xfId="24880"/>
    <cellStyle name="40% - Accent6 6 2 2 3 2 2" xfId="24881"/>
    <cellStyle name="40% - Accent6 6 2 2 3 2 3" xfId="54923"/>
    <cellStyle name="40% - Accent6 6 2 2 3 3" xfId="24882"/>
    <cellStyle name="40% - Accent6 6 2 2 3 4" xfId="24883"/>
    <cellStyle name="40% - Accent6 6 2 2 4" xfId="24884"/>
    <cellStyle name="40% - Accent6 6 2 2 4 2" xfId="24885"/>
    <cellStyle name="40% - Accent6 6 2 2 4 2 2" xfId="24886"/>
    <cellStyle name="40% - Accent6 6 2 2 4 2 3" xfId="54924"/>
    <cellStyle name="40% - Accent6 6 2 2 4 3" xfId="24887"/>
    <cellStyle name="40% - Accent6 6 2 2 4 4" xfId="24888"/>
    <cellStyle name="40% - Accent6 6 2 2 5" xfId="24889"/>
    <cellStyle name="40% - Accent6 6 2 2 5 2" xfId="24890"/>
    <cellStyle name="40% - Accent6 6 2 2 5 3" xfId="54925"/>
    <cellStyle name="40% - Accent6 6 2 2 6" xfId="24891"/>
    <cellStyle name="40% - Accent6 6 2 2 7" xfId="24892"/>
    <cellStyle name="40% - Accent6 6 2 2 8" xfId="60771"/>
    <cellStyle name="40% - Accent6 6 2 3" xfId="24893"/>
    <cellStyle name="40% - Accent6 6 2 3 2" xfId="24894"/>
    <cellStyle name="40% - Accent6 6 2 3 2 2" xfId="24895"/>
    <cellStyle name="40% - Accent6 6 2 3 2 2 2" xfId="24896"/>
    <cellStyle name="40% - Accent6 6 2 3 2 2 3" xfId="54926"/>
    <cellStyle name="40% - Accent6 6 2 3 2 3" xfId="24897"/>
    <cellStyle name="40% - Accent6 6 2 3 2 4" xfId="24898"/>
    <cellStyle name="40% - Accent6 6 2 3 3" xfId="24899"/>
    <cellStyle name="40% - Accent6 6 2 3 3 2" xfId="24900"/>
    <cellStyle name="40% - Accent6 6 2 3 3 2 2" xfId="24901"/>
    <cellStyle name="40% - Accent6 6 2 3 3 2 3" xfId="54927"/>
    <cellStyle name="40% - Accent6 6 2 3 3 3" xfId="24902"/>
    <cellStyle name="40% - Accent6 6 2 3 3 4" xfId="24903"/>
    <cellStyle name="40% - Accent6 6 2 3 4" xfId="24904"/>
    <cellStyle name="40% - Accent6 6 2 3 4 2" xfId="24905"/>
    <cellStyle name="40% - Accent6 6 2 3 4 3" xfId="54928"/>
    <cellStyle name="40% - Accent6 6 2 3 5" xfId="24906"/>
    <cellStyle name="40% - Accent6 6 2 3 6" xfId="24907"/>
    <cellStyle name="40% - Accent6 6 2 4" xfId="24908"/>
    <cellStyle name="40% - Accent6 6 2 4 2" xfId="24909"/>
    <cellStyle name="40% - Accent6 6 2 4 2 2" xfId="24910"/>
    <cellStyle name="40% - Accent6 6 2 4 2 3" xfId="54929"/>
    <cellStyle name="40% - Accent6 6 2 4 3" xfId="24911"/>
    <cellStyle name="40% - Accent6 6 2 4 4" xfId="24912"/>
    <cellStyle name="40% - Accent6 6 2 5" xfId="24913"/>
    <cellStyle name="40% - Accent6 6 2 5 2" xfId="24914"/>
    <cellStyle name="40% - Accent6 6 2 5 2 2" xfId="24915"/>
    <cellStyle name="40% - Accent6 6 2 5 2 3" xfId="54930"/>
    <cellStyle name="40% - Accent6 6 2 5 3" xfId="24916"/>
    <cellStyle name="40% - Accent6 6 2 5 4" xfId="24917"/>
    <cellStyle name="40% - Accent6 6 2 6" xfId="24918"/>
    <cellStyle name="40% - Accent6 6 2 6 2" xfId="24919"/>
    <cellStyle name="40% - Accent6 6 2 6 3" xfId="54931"/>
    <cellStyle name="40% - Accent6 6 2 7" xfId="24920"/>
    <cellStyle name="40% - Accent6 6 2 8" xfId="24921"/>
    <cellStyle name="40% - Accent6 6 2 9" xfId="60403"/>
    <cellStyle name="40% - Accent6 6 3" xfId="24922"/>
    <cellStyle name="40% - Accent6 6 3 2" xfId="24923"/>
    <cellStyle name="40% - Accent6 6 3 2 2" xfId="24924"/>
    <cellStyle name="40% - Accent6 6 3 2 2 2" xfId="24925"/>
    <cellStyle name="40% - Accent6 6 3 2 2 2 2" xfId="24926"/>
    <cellStyle name="40% - Accent6 6 3 2 2 2 3" xfId="54932"/>
    <cellStyle name="40% - Accent6 6 3 2 2 3" xfId="24927"/>
    <cellStyle name="40% - Accent6 6 3 2 2 4" xfId="24928"/>
    <cellStyle name="40% - Accent6 6 3 2 3" xfId="24929"/>
    <cellStyle name="40% - Accent6 6 3 2 3 2" xfId="24930"/>
    <cellStyle name="40% - Accent6 6 3 2 3 2 2" xfId="24931"/>
    <cellStyle name="40% - Accent6 6 3 2 3 2 3" xfId="54933"/>
    <cellStyle name="40% - Accent6 6 3 2 3 3" xfId="24932"/>
    <cellStyle name="40% - Accent6 6 3 2 3 4" xfId="24933"/>
    <cellStyle name="40% - Accent6 6 3 2 4" xfId="24934"/>
    <cellStyle name="40% - Accent6 6 3 2 4 2" xfId="24935"/>
    <cellStyle name="40% - Accent6 6 3 2 4 3" xfId="54934"/>
    <cellStyle name="40% - Accent6 6 3 2 5" xfId="24936"/>
    <cellStyle name="40% - Accent6 6 3 2 6" xfId="24937"/>
    <cellStyle name="40% - Accent6 6 3 3" xfId="24938"/>
    <cellStyle name="40% - Accent6 6 3 3 2" xfId="24939"/>
    <cellStyle name="40% - Accent6 6 3 3 2 2" xfId="24940"/>
    <cellStyle name="40% - Accent6 6 3 3 2 3" xfId="54935"/>
    <cellStyle name="40% - Accent6 6 3 3 3" xfId="24941"/>
    <cellStyle name="40% - Accent6 6 3 3 4" xfId="24942"/>
    <cellStyle name="40% - Accent6 6 3 4" xfId="24943"/>
    <cellStyle name="40% - Accent6 6 3 4 2" xfId="24944"/>
    <cellStyle name="40% - Accent6 6 3 4 2 2" xfId="24945"/>
    <cellStyle name="40% - Accent6 6 3 4 2 3" xfId="54936"/>
    <cellStyle name="40% - Accent6 6 3 4 3" xfId="24946"/>
    <cellStyle name="40% - Accent6 6 3 4 4" xfId="24947"/>
    <cellStyle name="40% - Accent6 6 3 5" xfId="24948"/>
    <cellStyle name="40% - Accent6 6 3 5 2" xfId="24949"/>
    <cellStyle name="40% - Accent6 6 3 5 3" xfId="54937"/>
    <cellStyle name="40% - Accent6 6 3 6" xfId="24950"/>
    <cellStyle name="40% - Accent6 6 3 7" xfId="24951"/>
    <cellStyle name="40% - Accent6 6 3 8" xfId="60588"/>
    <cellStyle name="40% - Accent6 6 4" xfId="24952"/>
    <cellStyle name="40% - Accent6 6 4 2" xfId="24953"/>
    <cellStyle name="40% - Accent6 6 4 2 2" xfId="24954"/>
    <cellStyle name="40% - Accent6 6 4 2 2 2" xfId="24955"/>
    <cellStyle name="40% - Accent6 6 4 2 2 3" xfId="54938"/>
    <cellStyle name="40% - Accent6 6 4 2 3" xfId="24956"/>
    <cellStyle name="40% - Accent6 6 4 2 4" xfId="24957"/>
    <cellStyle name="40% - Accent6 6 4 3" xfId="24958"/>
    <cellStyle name="40% - Accent6 6 4 3 2" xfId="24959"/>
    <cellStyle name="40% - Accent6 6 4 3 2 2" xfId="24960"/>
    <cellStyle name="40% - Accent6 6 4 3 2 3" xfId="54939"/>
    <cellStyle name="40% - Accent6 6 4 3 3" xfId="24961"/>
    <cellStyle name="40% - Accent6 6 4 3 4" xfId="24962"/>
    <cellStyle name="40% - Accent6 6 4 4" xfId="24963"/>
    <cellStyle name="40% - Accent6 6 4 4 2" xfId="24964"/>
    <cellStyle name="40% - Accent6 6 4 4 3" xfId="54940"/>
    <cellStyle name="40% - Accent6 6 4 5" xfId="24965"/>
    <cellStyle name="40% - Accent6 6 4 6" xfId="24966"/>
    <cellStyle name="40% - Accent6 6 5" xfId="24967"/>
    <cellStyle name="40% - Accent6 6 5 2" xfId="24968"/>
    <cellStyle name="40% - Accent6 6 5 2 2" xfId="24969"/>
    <cellStyle name="40% - Accent6 6 5 2 2 2" xfId="24970"/>
    <cellStyle name="40% - Accent6 6 5 2 2 3" xfId="54941"/>
    <cellStyle name="40% - Accent6 6 5 2 3" xfId="24971"/>
    <cellStyle name="40% - Accent6 6 5 2 4" xfId="24972"/>
    <cellStyle name="40% - Accent6 6 5 3" xfId="24973"/>
    <cellStyle name="40% - Accent6 6 5 3 2" xfId="24974"/>
    <cellStyle name="40% - Accent6 6 5 3 3" xfId="54942"/>
    <cellStyle name="40% - Accent6 6 5 4" xfId="24975"/>
    <cellStyle name="40% - Accent6 6 5 5" xfId="24976"/>
    <cellStyle name="40% - Accent6 6 6" xfId="24977"/>
    <cellStyle name="40% - Accent6 6 6 2" xfId="24978"/>
    <cellStyle name="40% - Accent6 6 6 2 2" xfId="24979"/>
    <cellStyle name="40% - Accent6 6 6 2 3" xfId="54943"/>
    <cellStyle name="40% - Accent6 6 6 3" xfId="24980"/>
    <cellStyle name="40% - Accent6 6 6 4" xfId="24981"/>
    <cellStyle name="40% - Accent6 6 7" xfId="24982"/>
    <cellStyle name="40% - Accent6 6 7 2" xfId="24983"/>
    <cellStyle name="40% - Accent6 6 7 2 2" xfId="24984"/>
    <cellStyle name="40% - Accent6 6 7 2 3" xfId="54944"/>
    <cellStyle name="40% - Accent6 6 7 3" xfId="24985"/>
    <cellStyle name="40% - Accent6 6 7 4" xfId="24986"/>
    <cellStyle name="40% - Accent6 6 8" xfId="24987"/>
    <cellStyle name="40% - Accent6 6 8 2" xfId="24988"/>
    <cellStyle name="40% - Accent6 6 8 3" xfId="54945"/>
    <cellStyle name="40% - Accent6 6 9" xfId="24989"/>
    <cellStyle name="40% - Accent6 7" xfId="24990"/>
    <cellStyle name="40% - Accent6 7 10" xfId="24991"/>
    <cellStyle name="40% - Accent6 7 11" xfId="60234"/>
    <cellStyle name="40% - Accent6 7 2" xfId="24992"/>
    <cellStyle name="40% - Accent6 7 2 2" xfId="24993"/>
    <cellStyle name="40% - Accent6 7 2 2 2" xfId="24994"/>
    <cellStyle name="40% - Accent6 7 2 2 2 2" xfId="24995"/>
    <cellStyle name="40% - Accent6 7 2 2 2 2 2" xfId="24996"/>
    <cellStyle name="40% - Accent6 7 2 2 2 2 2 2" xfId="24997"/>
    <cellStyle name="40% - Accent6 7 2 2 2 2 2 3" xfId="54946"/>
    <cellStyle name="40% - Accent6 7 2 2 2 2 3" xfId="24998"/>
    <cellStyle name="40% - Accent6 7 2 2 2 2 4" xfId="24999"/>
    <cellStyle name="40% - Accent6 7 2 2 2 3" xfId="25000"/>
    <cellStyle name="40% - Accent6 7 2 2 2 3 2" xfId="25001"/>
    <cellStyle name="40% - Accent6 7 2 2 2 3 2 2" xfId="25002"/>
    <cellStyle name="40% - Accent6 7 2 2 2 3 2 3" xfId="54947"/>
    <cellStyle name="40% - Accent6 7 2 2 2 3 3" xfId="25003"/>
    <cellStyle name="40% - Accent6 7 2 2 2 3 4" xfId="25004"/>
    <cellStyle name="40% - Accent6 7 2 2 2 4" xfId="25005"/>
    <cellStyle name="40% - Accent6 7 2 2 2 4 2" xfId="25006"/>
    <cellStyle name="40% - Accent6 7 2 2 2 4 3" xfId="54948"/>
    <cellStyle name="40% - Accent6 7 2 2 2 5" xfId="25007"/>
    <cellStyle name="40% - Accent6 7 2 2 2 6" xfId="25008"/>
    <cellStyle name="40% - Accent6 7 2 2 3" xfId="25009"/>
    <cellStyle name="40% - Accent6 7 2 2 3 2" xfId="25010"/>
    <cellStyle name="40% - Accent6 7 2 2 3 2 2" xfId="25011"/>
    <cellStyle name="40% - Accent6 7 2 2 3 2 3" xfId="54949"/>
    <cellStyle name="40% - Accent6 7 2 2 3 3" xfId="25012"/>
    <cellStyle name="40% - Accent6 7 2 2 3 4" xfId="25013"/>
    <cellStyle name="40% - Accent6 7 2 2 4" xfId="25014"/>
    <cellStyle name="40% - Accent6 7 2 2 4 2" xfId="25015"/>
    <cellStyle name="40% - Accent6 7 2 2 4 2 2" xfId="25016"/>
    <cellStyle name="40% - Accent6 7 2 2 4 2 3" xfId="54950"/>
    <cellStyle name="40% - Accent6 7 2 2 4 3" xfId="25017"/>
    <cellStyle name="40% - Accent6 7 2 2 4 4" xfId="25018"/>
    <cellStyle name="40% - Accent6 7 2 2 5" xfId="25019"/>
    <cellStyle name="40% - Accent6 7 2 2 5 2" xfId="25020"/>
    <cellStyle name="40% - Accent6 7 2 2 5 3" xfId="54951"/>
    <cellStyle name="40% - Accent6 7 2 2 6" xfId="25021"/>
    <cellStyle name="40% - Accent6 7 2 2 7" xfId="25022"/>
    <cellStyle name="40% - Accent6 7 2 2 8" xfId="60785"/>
    <cellStyle name="40% - Accent6 7 2 3" xfId="25023"/>
    <cellStyle name="40% - Accent6 7 2 3 2" xfId="25024"/>
    <cellStyle name="40% - Accent6 7 2 3 2 2" xfId="25025"/>
    <cellStyle name="40% - Accent6 7 2 3 2 2 2" xfId="25026"/>
    <cellStyle name="40% - Accent6 7 2 3 2 2 3" xfId="54952"/>
    <cellStyle name="40% - Accent6 7 2 3 2 3" xfId="25027"/>
    <cellStyle name="40% - Accent6 7 2 3 2 4" xfId="25028"/>
    <cellStyle name="40% - Accent6 7 2 3 3" xfId="25029"/>
    <cellStyle name="40% - Accent6 7 2 3 3 2" xfId="25030"/>
    <cellStyle name="40% - Accent6 7 2 3 3 2 2" xfId="25031"/>
    <cellStyle name="40% - Accent6 7 2 3 3 2 3" xfId="54953"/>
    <cellStyle name="40% - Accent6 7 2 3 3 3" xfId="25032"/>
    <cellStyle name="40% - Accent6 7 2 3 3 4" xfId="25033"/>
    <cellStyle name="40% - Accent6 7 2 3 4" xfId="25034"/>
    <cellStyle name="40% - Accent6 7 2 3 4 2" xfId="25035"/>
    <cellStyle name="40% - Accent6 7 2 3 4 3" xfId="54954"/>
    <cellStyle name="40% - Accent6 7 2 3 5" xfId="25036"/>
    <cellStyle name="40% - Accent6 7 2 3 6" xfId="25037"/>
    <cellStyle name="40% - Accent6 7 2 4" xfId="25038"/>
    <cellStyle name="40% - Accent6 7 2 4 2" xfId="25039"/>
    <cellStyle name="40% - Accent6 7 2 4 2 2" xfId="25040"/>
    <cellStyle name="40% - Accent6 7 2 4 2 3" xfId="54955"/>
    <cellStyle name="40% - Accent6 7 2 4 3" xfId="25041"/>
    <cellStyle name="40% - Accent6 7 2 4 4" xfId="25042"/>
    <cellStyle name="40% - Accent6 7 2 5" xfId="25043"/>
    <cellStyle name="40% - Accent6 7 2 5 2" xfId="25044"/>
    <cellStyle name="40% - Accent6 7 2 5 2 2" xfId="25045"/>
    <cellStyle name="40% - Accent6 7 2 5 2 3" xfId="54956"/>
    <cellStyle name="40% - Accent6 7 2 5 3" xfId="25046"/>
    <cellStyle name="40% - Accent6 7 2 5 4" xfId="25047"/>
    <cellStyle name="40% - Accent6 7 2 6" xfId="25048"/>
    <cellStyle name="40% - Accent6 7 2 6 2" xfId="25049"/>
    <cellStyle name="40% - Accent6 7 2 6 3" xfId="54957"/>
    <cellStyle name="40% - Accent6 7 2 7" xfId="25050"/>
    <cellStyle name="40% - Accent6 7 2 8" xfId="25051"/>
    <cellStyle name="40% - Accent6 7 2 9" xfId="60417"/>
    <cellStyle name="40% - Accent6 7 3" xfId="25052"/>
    <cellStyle name="40% - Accent6 7 3 2" xfId="25053"/>
    <cellStyle name="40% - Accent6 7 3 2 2" xfId="25054"/>
    <cellStyle name="40% - Accent6 7 3 2 2 2" xfId="25055"/>
    <cellStyle name="40% - Accent6 7 3 2 2 2 2" xfId="25056"/>
    <cellStyle name="40% - Accent6 7 3 2 2 2 3" xfId="54958"/>
    <cellStyle name="40% - Accent6 7 3 2 2 3" xfId="25057"/>
    <cellStyle name="40% - Accent6 7 3 2 2 4" xfId="25058"/>
    <cellStyle name="40% - Accent6 7 3 2 3" xfId="25059"/>
    <cellStyle name="40% - Accent6 7 3 2 3 2" xfId="25060"/>
    <cellStyle name="40% - Accent6 7 3 2 3 2 2" xfId="25061"/>
    <cellStyle name="40% - Accent6 7 3 2 3 2 3" xfId="54959"/>
    <cellStyle name="40% - Accent6 7 3 2 3 3" xfId="25062"/>
    <cellStyle name="40% - Accent6 7 3 2 3 4" xfId="25063"/>
    <cellStyle name="40% - Accent6 7 3 2 4" xfId="25064"/>
    <cellStyle name="40% - Accent6 7 3 2 4 2" xfId="25065"/>
    <cellStyle name="40% - Accent6 7 3 2 4 3" xfId="54960"/>
    <cellStyle name="40% - Accent6 7 3 2 5" xfId="25066"/>
    <cellStyle name="40% - Accent6 7 3 2 6" xfId="25067"/>
    <cellStyle name="40% - Accent6 7 3 3" xfId="25068"/>
    <cellStyle name="40% - Accent6 7 3 3 2" xfId="25069"/>
    <cellStyle name="40% - Accent6 7 3 3 2 2" xfId="25070"/>
    <cellStyle name="40% - Accent6 7 3 3 2 3" xfId="54961"/>
    <cellStyle name="40% - Accent6 7 3 3 3" xfId="25071"/>
    <cellStyle name="40% - Accent6 7 3 3 4" xfId="25072"/>
    <cellStyle name="40% - Accent6 7 3 4" xfId="25073"/>
    <cellStyle name="40% - Accent6 7 3 4 2" xfId="25074"/>
    <cellStyle name="40% - Accent6 7 3 4 2 2" xfId="25075"/>
    <cellStyle name="40% - Accent6 7 3 4 2 3" xfId="54962"/>
    <cellStyle name="40% - Accent6 7 3 4 3" xfId="25076"/>
    <cellStyle name="40% - Accent6 7 3 4 4" xfId="25077"/>
    <cellStyle name="40% - Accent6 7 3 5" xfId="25078"/>
    <cellStyle name="40% - Accent6 7 3 5 2" xfId="25079"/>
    <cellStyle name="40% - Accent6 7 3 5 3" xfId="54963"/>
    <cellStyle name="40% - Accent6 7 3 6" xfId="25080"/>
    <cellStyle name="40% - Accent6 7 3 7" xfId="25081"/>
    <cellStyle name="40% - Accent6 7 3 8" xfId="60602"/>
    <cellStyle name="40% - Accent6 7 4" xfId="25082"/>
    <cellStyle name="40% - Accent6 7 4 2" xfId="25083"/>
    <cellStyle name="40% - Accent6 7 4 2 2" xfId="25084"/>
    <cellStyle name="40% - Accent6 7 4 2 2 2" xfId="25085"/>
    <cellStyle name="40% - Accent6 7 4 2 2 3" xfId="54964"/>
    <cellStyle name="40% - Accent6 7 4 2 3" xfId="25086"/>
    <cellStyle name="40% - Accent6 7 4 2 4" xfId="25087"/>
    <cellStyle name="40% - Accent6 7 4 3" xfId="25088"/>
    <cellStyle name="40% - Accent6 7 4 3 2" xfId="25089"/>
    <cellStyle name="40% - Accent6 7 4 3 2 2" xfId="25090"/>
    <cellStyle name="40% - Accent6 7 4 3 2 3" xfId="54965"/>
    <cellStyle name="40% - Accent6 7 4 3 3" xfId="25091"/>
    <cellStyle name="40% - Accent6 7 4 3 4" xfId="25092"/>
    <cellStyle name="40% - Accent6 7 4 4" xfId="25093"/>
    <cellStyle name="40% - Accent6 7 4 4 2" xfId="25094"/>
    <cellStyle name="40% - Accent6 7 4 4 3" xfId="54966"/>
    <cellStyle name="40% - Accent6 7 4 5" xfId="25095"/>
    <cellStyle name="40% - Accent6 7 4 6" xfId="25096"/>
    <cellStyle name="40% - Accent6 7 5" xfId="25097"/>
    <cellStyle name="40% - Accent6 7 5 2" xfId="25098"/>
    <cellStyle name="40% - Accent6 7 5 2 2" xfId="25099"/>
    <cellStyle name="40% - Accent6 7 5 2 2 2" xfId="25100"/>
    <cellStyle name="40% - Accent6 7 5 2 2 3" xfId="54967"/>
    <cellStyle name="40% - Accent6 7 5 2 3" xfId="25101"/>
    <cellStyle name="40% - Accent6 7 5 2 4" xfId="25102"/>
    <cellStyle name="40% - Accent6 7 5 3" xfId="25103"/>
    <cellStyle name="40% - Accent6 7 5 3 2" xfId="25104"/>
    <cellStyle name="40% - Accent6 7 5 3 3" xfId="54968"/>
    <cellStyle name="40% - Accent6 7 5 4" xfId="25105"/>
    <cellStyle name="40% - Accent6 7 5 5" xfId="25106"/>
    <cellStyle name="40% - Accent6 7 6" xfId="25107"/>
    <cellStyle name="40% - Accent6 7 6 2" xfId="25108"/>
    <cellStyle name="40% - Accent6 7 6 2 2" xfId="25109"/>
    <cellStyle name="40% - Accent6 7 6 2 3" xfId="54969"/>
    <cellStyle name="40% - Accent6 7 6 3" xfId="25110"/>
    <cellStyle name="40% - Accent6 7 6 4" xfId="25111"/>
    <cellStyle name="40% - Accent6 7 7" xfId="25112"/>
    <cellStyle name="40% - Accent6 7 7 2" xfId="25113"/>
    <cellStyle name="40% - Accent6 7 7 2 2" xfId="25114"/>
    <cellStyle name="40% - Accent6 7 7 2 3" xfId="54970"/>
    <cellStyle name="40% - Accent6 7 7 3" xfId="25115"/>
    <cellStyle name="40% - Accent6 7 7 4" xfId="25116"/>
    <cellStyle name="40% - Accent6 7 8" xfId="25117"/>
    <cellStyle name="40% - Accent6 7 8 2" xfId="25118"/>
    <cellStyle name="40% - Accent6 7 8 3" xfId="54971"/>
    <cellStyle name="40% - Accent6 7 9" xfId="25119"/>
    <cellStyle name="40% - Accent6 8" xfId="25120"/>
    <cellStyle name="40% - Accent6 8 2" xfId="25121"/>
    <cellStyle name="40% - Accent6 8 2 2" xfId="25122"/>
    <cellStyle name="40% - Accent6 8 2 2 2" xfId="25123"/>
    <cellStyle name="40% - Accent6 8 2 2 2 2" xfId="25124"/>
    <cellStyle name="40% - Accent6 8 2 2 2 2 2" xfId="25125"/>
    <cellStyle name="40% - Accent6 8 2 2 2 2 3" xfId="54972"/>
    <cellStyle name="40% - Accent6 8 2 2 2 3" xfId="25126"/>
    <cellStyle name="40% - Accent6 8 2 2 2 4" xfId="25127"/>
    <cellStyle name="40% - Accent6 8 2 2 3" xfId="25128"/>
    <cellStyle name="40% - Accent6 8 2 2 3 2" xfId="25129"/>
    <cellStyle name="40% - Accent6 8 2 2 3 2 2" xfId="25130"/>
    <cellStyle name="40% - Accent6 8 2 2 3 2 3" xfId="54973"/>
    <cellStyle name="40% - Accent6 8 2 2 3 3" xfId="25131"/>
    <cellStyle name="40% - Accent6 8 2 2 3 4" xfId="25132"/>
    <cellStyle name="40% - Accent6 8 2 2 4" xfId="25133"/>
    <cellStyle name="40% - Accent6 8 2 2 4 2" xfId="25134"/>
    <cellStyle name="40% - Accent6 8 2 2 4 3" xfId="54974"/>
    <cellStyle name="40% - Accent6 8 2 2 5" xfId="25135"/>
    <cellStyle name="40% - Accent6 8 2 2 6" xfId="25136"/>
    <cellStyle name="40% - Accent6 8 2 2 7" xfId="60799"/>
    <cellStyle name="40% - Accent6 8 2 3" xfId="25137"/>
    <cellStyle name="40% - Accent6 8 2 3 2" xfId="25138"/>
    <cellStyle name="40% - Accent6 8 2 3 2 2" xfId="25139"/>
    <cellStyle name="40% - Accent6 8 2 3 2 3" xfId="54975"/>
    <cellStyle name="40% - Accent6 8 2 3 3" xfId="25140"/>
    <cellStyle name="40% - Accent6 8 2 3 4" xfId="25141"/>
    <cellStyle name="40% - Accent6 8 2 4" xfId="25142"/>
    <cellStyle name="40% - Accent6 8 2 4 2" xfId="25143"/>
    <cellStyle name="40% - Accent6 8 2 4 2 2" xfId="25144"/>
    <cellStyle name="40% - Accent6 8 2 4 2 3" xfId="54976"/>
    <cellStyle name="40% - Accent6 8 2 4 3" xfId="25145"/>
    <cellStyle name="40% - Accent6 8 2 4 4" xfId="25146"/>
    <cellStyle name="40% - Accent6 8 2 5" xfId="25147"/>
    <cellStyle name="40% - Accent6 8 2 5 2" xfId="25148"/>
    <cellStyle name="40% - Accent6 8 2 5 3" xfId="54977"/>
    <cellStyle name="40% - Accent6 8 2 6" xfId="25149"/>
    <cellStyle name="40% - Accent6 8 2 7" xfId="25150"/>
    <cellStyle name="40% - Accent6 8 2 8" xfId="60431"/>
    <cellStyle name="40% - Accent6 8 3" xfId="25151"/>
    <cellStyle name="40% - Accent6 8 3 2" xfId="25152"/>
    <cellStyle name="40% - Accent6 8 3 2 2" xfId="25153"/>
    <cellStyle name="40% - Accent6 8 3 2 2 2" xfId="25154"/>
    <cellStyle name="40% - Accent6 8 3 2 2 3" xfId="54978"/>
    <cellStyle name="40% - Accent6 8 3 2 3" xfId="25155"/>
    <cellStyle name="40% - Accent6 8 3 2 4" xfId="25156"/>
    <cellStyle name="40% - Accent6 8 3 3" xfId="25157"/>
    <cellStyle name="40% - Accent6 8 3 3 2" xfId="25158"/>
    <cellStyle name="40% - Accent6 8 3 3 2 2" xfId="25159"/>
    <cellStyle name="40% - Accent6 8 3 3 2 3" xfId="54979"/>
    <cellStyle name="40% - Accent6 8 3 3 3" xfId="25160"/>
    <cellStyle name="40% - Accent6 8 3 3 4" xfId="25161"/>
    <cellStyle name="40% - Accent6 8 3 4" xfId="25162"/>
    <cellStyle name="40% - Accent6 8 3 4 2" xfId="25163"/>
    <cellStyle name="40% - Accent6 8 3 4 3" xfId="54980"/>
    <cellStyle name="40% - Accent6 8 3 5" xfId="25164"/>
    <cellStyle name="40% - Accent6 8 3 6" xfId="25165"/>
    <cellStyle name="40% - Accent6 8 3 7" xfId="60616"/>
    <cellStyle name="40% - Accent6 8 4" xfId="25166"/>
    <cellStyle name="40% - Accent6 8 4 2" xfId="25167"/>
    <cellStyle name="40% - Accent6 8 4 2 2" xfId="25168"/>
    <cellStyle name="40% - Accent6 8 4 2 3" xfId="54981"/>
    <cellStyle name="40% - Accent6 8 4 3" xfId="25169"/>
    <cellStyle name="40% - Accent6 8 4 4" xfId="25170"/>
    <cellStyle name="40% - Accent6 8 5" xfId="25171"/>
    <cellStyle name="40% - Accent6 8 5 2" xfId="25172"/>
    <cellStyle name="40% - Accent6 8 5 2 2" xfId="25173"/>
    <cellStyle name="40% - Accent6 8 5 2 3" xfId="54982"/>
    <cellStyle name="40% - Accent6 8 5 3" xfId="25174"/>
    <cellStyle name="40% - Accent6 8 5 4" xfId="25175"/>
    <cellStyle name="40% - Accent6 8 6" xfId="25176"/>
    <cellStyle name="40% - Accent6 8 6 2" xfId="25177"/>
    <cellStyle name="40% - Accent6 8 6 3" xfId="54983"/>
    <cellStyle name="40% - Accent6 8 7" xfId="25178"/>
    <cellStyle name="40% - Accent6 8 8" xfId="25179"/>
    <cellStyle name="40% - Accent6 8 9" xfId="60248"/>
    <cellStyle name="40% - Accent6 9" xfId="25180"/>
    <cellStyle name="40% - Accent6 9 2" xfId="25181"/>
    <cellStyle name="40% - Accent6 9 2 2" xfId="25182"/>
    <cellStyle name="40% - Accent6 9 2 2 2" xfId="25183"/>
    <cellStyle name="40% - Accent6 9 2 2 2 2" xfId="25184"/>
    <cellStyle name="40% - Accent6 9 2 2 2 3" xfId="54984"/>
    <cellStyle name="40% - Accent6 9 2 2 3" xfId="25185"/>
    <cellStyle name="40% - Accent6 9 2 2 4" xfId="25186"/>
    <cellStyle name="40% - Accent6 9 2 2 5" xfId="60813"/>
    <cellStyle name="40% - Accent6 9 2 3" xfId="25187"/>
    <cellStyle name="40% - Accent6 9 2 3 2" xfId="25188"/>
    <cellStyle name="40% - Accent6 9 2 3 2 2" xfId="25189"/>
    <cellStyle name="40% - Accent6 9 2 3 2 3" xfId="54985"/>
    <cellStyle name="40% - Accent6 9 2 3 3" xfId="25190"/>
    <cellStyle name="40% - Accent6 9 2 3 4" xfId="25191"/>
    <cellStyle name="40% - Accent6 9 2 4" xfId="25192"/>
    <cellStyle name="40% - Accent6 9 2 4 2" xfId="25193"/>
    <cellStyle name="40% - Accent6 9 2 4 3" xfId="54986"/>
    <cellStyle name="40% - Accent6 9 2 5" xfId="25194"/>
    <cellStyle name="40% - Accent6 9 2 6" xfId="25195"/>
    <cellStyle name="40% - Accent6 9 2 7" xfId="60445"/>
    <cellStyle name="40% - Accent6 9 3" xfId="25196"/>
    <cellStyle name="40% - Accent6 9 3 2" xfId="25197"/>
    <cellStyle name="40% - Accent6 9 3 2 2" xfId="25198"/>
    <cellStyle name="40% - Accent6 9 3 2 3" xfId="54987"/>
    <cellStyle name="40% - Accent6 9 3 3" xfId="25199"/>
    <cellStyle name="40% - Accent6 9 3 4" xfId="25200"/>
    <cellStyle name="40% - Accent6 9 3 5" xfId="60630"/>
    <cellStyle name="40% - Accent6 9 4" xfId="25201"/>
    <cellStyle name="40% - Accent6 9 4 2" xfId="25202"/>
    <cellStyle name="40% - Accent6 9 4 2 2" xfId="25203"/>
    <cellStyle name="40% - Accent6 9 4 2 3" xfId="54988"/>
    <cellStyle name="40% - Accent6 9 4 3" xfId="25204"/>
    <cellStyle name="40% - Accent6 9 4 4" xfId="25205"/>
    <cellStyle name="40% - Accent6 9 5" xfId="25206"/>
    <cellStyle name="40% - Accent6 9 5 2" xfId="25207"/>
    <cellStyle name="40% - Accent6 9 5 3" xfId="54989"/>
    <cellStyle name="40% - Accent6 9 6" xfId="25208"/>
    <cellStyle name="40% - Accent6 9 7" xfId="25209"/>
    <cellStyle name="40% - Accent6 9 8" xfId="60262"/>
    <cellStyle name="60% - Accent1 2" xfId="60127"/>
    <cellStyle name="60% - Accent2 2" xfId="60131"/>
    <cellStyle name="60% - Accent3 2" xfId="60135"/>
    <cellStyle name="60% - Accent4 2" xfId="60139"/>
    <cellStyle name="60% - Accent5 2" xfId="60143"/>
    <cellStyle name="60% - Accent6 2" xfId="60147"/>
    <cellStyle name="Accent1 2" xfId="60124"/>
    <cellStyle name="Accent2 2" xfId="60128"/>
    <cellStyle name="Accent3 2" xfId="60132"/>
    <cellStyle name="Accent4 2" xfId="60136"/>
    <cellStyle name="Accent5 2" xfId="60140"/>
    <cellStyle name="Accent6 2" xfId="60144"/>
    <cellStyle name="Bad 2" xfId="60114"/>
    <cellStyle name="C00A" xfId="60006"/>
    <cellStyle name="C00B" xfId="60007"/>
    <cellStyle name="C00L" xfId="60008"/>
    <cellStyle name="C01A" xfId="60009"/>
    <cellStyle name="C01B" xfId="60010"/>
    <cellStyle name="C01H" xfId="60011"/>
    <cellStyle name="C01L" xfId="60012"/>
    <cellStyle name="C02A" xfId="60013"/>
    <cellStyle name="C02B" xfId="60014"/>
    <cellStyle name="C02H" xfId="60015"/>
    <cellStyle name="C02L" xfId="60016"/>
    <cellStyle name="C03A" xfId="60017"/>
    <cellStyle name="C03B" xfId="60018"/>
    <cellStyle name="C03H" xfId="60019"/>
    <cellStyle name="C03L" xfId="60020"/>
    <cellStyle name="C04A" xfId="60021"/>
    <cellStyle name="C04B" xfId="60022"/>
    <cellStyle name="C04H" xfId="60023"/>
    <cellStyle name="C04L" xfId="60024"/>
    <cellStyle name="C05A" xfId="60025"/>
    <cellStyle name="C05B" xfId="60026"/>
    <cellStyle name="C05H" xfId="60027"/>
    <cellStyle name="C05L" xfId="60028"/>
    <cellStyle name="C06A" xfId="60029"/>
    <cellStyle name="C06B" xfId="60030"/>
    <cellStyle name="C06H" xfId="60031"/>
    <cellStyle name="C06L" xfId="60032"/>
    <cellStyle name="C07A" xfId="60033"/>
    <cellStyle name="C07B" xfId="60034"/>
    <cellStyle name="C07H" xfId="60035"/>
    <cellStyle name="C07L" xfId="60036"/>
    <cellStyle name="Calculation 2" xfId="60118"/>
    <cellStyle name="Check Cell 2" xfId="60120"/>
    <cellStyle name="Comma" xfId="60076" builtinId="3"/>
    <cellStyle name="Comma 10" xfId="25210"/>
    <cellStyle name="Comma 10 2" xfId="25211"/>
    <cellStyle name="Comma 10 2 2" xfId="25212"/>
    <cellStyle name="Comma 10 2 2 2" xfId="25213"/>
    <cellStyle name="Comma 10 2 2 3" xfId="54990"/>
    <cellStyle name="Comma 10 2 3" xfId="25214"/>
    <cellStyle name="Comma 10 2 4" xfId="25215"/>
    <cellStyle name="Comma 10 3" xfId="25216"/>
    <cellStyle name="Comma 10 3 2" xfId="25217"/>
    <cellStyle name="Comma 10 3 2 2" xfId="25218"/>
    <cellStyle name="Comma 10 3 2 3" xfId="54991"/>
    <cellStyle name="Comma 10 3 3" xfId="25219"/>
    <cellStyle name="Comma 10 3 4" xfId="25220"/>
    <cellStyle name="Comma 10 4" xfId="25221"/>
    <cellStyle name="Comma 10 4 2" xfId="25222"/>
    <cellStyle name="Comma 10 4 3" xfId="54992"/>
    <cellStyle name="Comma 10 5" xfId="25223"/>
    <cellStyle name="Comma 10 6" xfId="25224"/>
    <cellStyle name="Comma 11" xfId="25225"/>
    <cellStyle name="Comma 11 2" xfId="25226"/>
    <cellStyle name="Comma 11 2 2" xfId="25227"/>
    <cellStyle name="Comma 11 2 3" xfId="54993"/>
    <cellStyle name="Comma 11 3" xfId="25228"/>
    <cellStyle name="Comma 11 4" xfId="25229"/>
    <cellStyle name="Comma 12" xfId="25230"/>
    <cellStyle name="Comma 12 2" xfId="25231"/>
    <cellStyle name="Comma 12 3" xfId="54994"/>
    <cellStyle name="Comma 13" xfId="54995"/>
    <cellStyle name="Comma 13 2" xfId="54996"/>
    <cellStyle name="Comma 14" xfId="54997"/>
    <cellStyle name="Comma 15" xfId="54998"/>
    <cellStyle name="Comma 16" xfId="59956"/>
    <cellStyle name="Comma 17" xfId="59991"/>
    <cellStyle name="Comma 18" xfId="60071"/>
    <cellStyle name="Comma 2" xfId="25232"/>
    <cellStyle name="Comma 2 2" xfId="60078"/>
    <cellStyle name="Comma 2 2 2" xfId="60079"/>
    <cellStyle name="Comma 2 3" xfId="60080"/>
    <cellStyle name="Comma 2 4" xfId="60081"/>
    <cellStyle name="Comma 2 5" xfId="60082"/>
    <cellStyle name="Comma 2 6" xfId="60083"/>
    <cellStyle name="Comma 2 7" xfId="60095"/>
    <cellStyle name="Comma 3" xfId="25233"/>
    <cellStyle name="Comma 3 2" xfId="25234"/>
    <cellStyle name="Comma 3 2 2" xfId="25235"/>
    <cellStyle name="Comma 3 3" xfId="25236"/>
    <cellStyle name="Comma 3 3 2" xfId="25237"/>
    <cellStyle name="Comma 3 3 3" xfId="25238"/>
    <cellStyle name="Comma 3 3 4" xfId="54999"/>
    <cellStyle name="Comma 3 4" xfId="55000"/>
    <cellStyle name="Comma 3 5" xfId="55001"/>
    <cellStyle name="Comma 4" xfId="25239"/>
    <cellStyle name="Comma 4 2" xfId="25240"/>
    <cellStyle name="Comma 4 3" xfId="25241"/>
    <cellStyle name="Comma 4 3 2" xfId="25242"/>
    <cellStyle name="Comma 4 3 3" xfId="25243"/>
    <cellStyle name="Comma 4 3 4" xfId="55002"/>
    <cellStyle name="Comma 4 4" xfId="55003"/>
    <cellStyle name="Comma 4 5" xfId="55004"/>
    <cellStyle name="Comma 4 6" xfId="60077"/>
    <cellStyle name="Comma 5" xfId="25244"/>
    <cellStyle name="Comma 5 10" xfId="25245"/>
    <cellStyle name="Comma 5 10 2" xfId="25246"/>
    <cellStyle name="Comma 5 10 2 2" xfId="25247"/>
    <cellStyle name="Comma 5 10 2 2 2" xfId="25248"/>
    <cellStyle name="Comma 5 10 2 2 3" xfId="55005"/>
    <cellStyle name="Comma 5 10 2 3" xfId="25249"/>
    <cellStyle name="Comma 5 10 2 4" xfId="25250"/>
    <cellStyle name="Comma 5 10 3" xfId="25251"/>
    <cellStyle name="Comma 5 10 3 2" xfId="25252"/>
    <cellStyle name="Comma 5 10 3 3" xfId="55006"/>
    <cellStyle name="Comma 5 10 4" xfId="25253"/>
    <cellStyle name="Comma 5 10 5" xfId="25254"/>
    <cellStyle name="Comma 5 11" xfId="25255"/>
    <cellStyle name="Comma 5 11 2" xfId="25256"/>
    <cellStyle name="Comma 5 11 2 2" xfId="25257"/>
    <cellStyle name="Comma 5 11 2 3" xfId="55007"/>
    <cellStyle name="Comma 5 11 3" xfId="25258"/>
    <cellStyle name="Comma 5 11 4" xfId="25259"/>
    <cellStyle name="Comma 5 12" xfId="25260"/>
    <cellStyle name="Comma 5 12 2" xfId="25261"/>
    <cellStyle name="Comma 5 12 2 2" xfId="25262"/>
    <cellStyle name="Comma 5 12 2 3" xfId="55008"/>
    <cellStyle name="Comma 5 12 3" xfId="25263"/>
    <cellStyle name="Comma 5 12 4" xfId="25264"/>
    <cellStyle name="Comma 5 13" xfId="25265"/>
    <cellStyle name="Comma 5 13 2" xfId="25266"/>
    <cellStyle name="Comma 5 13 3" xfId="55009"/>
    <cellStyle name="Comma 5 14" xfId="25267"/>
    <cellStyle name="Comma 5 15" xfId="25268"/>
    <cellStyle name="Comma 5 2" xfId="25269"/>
    <cellStyle name="Comma 5 2 10" xfId="25270"/>
    <cellStyle name="Comma 5 2 11" xfId="25271"/>
    <cellStyle name="Comma 5 2 2" xfId="25272"/>
    <cellStyle name="Comma 5 2 2 10" xfId="25273"/>
    <cellStyle name="Comma 5 2 2 2" xfId="25274"/>
    <cellStyle name="Comma 5 2 2 2 2" xfId="25275"/>
    <cellStyle name="Comma 5 2 2 2 2 2" xfId="25276"/>
    <cellStyle name="Comma 5 2 2 2 2 2 2" xfId="25277"/>
    <cellStyle name="Comma 5 2 2 2 2 2 2 2" xfId="25278"/>
    <cellStyle name="Comma 5 2 2 2 2 2 2 2 2" xfId="25279"/>
    <cellStyle name="Comma 5 2 2 2 2 2 2 2 3" xfId="55010"/>
    <cellStyle name="Comma 5 2 2 2 2 2 2 3" xfId="25280"/>
    <cellStyle name="Comma 5 2 2 2 2 2 2 4" xfId="25281"/>
    <cellStyle name="Comma 5 2 2 2 2 2 3" xfId="25282"/>
    <cellStyle name="Comma 5 2 2 2 2 2 3 2" xfId="25283"/>
    <cellStyle name="Comma 5 2 2 2 2 2 3 2 2" xfId="25284"/>
    <cellStyle name="Comma 5 2 2 2 2 2 3 2 3" xfId="55011"/>
    <cellStyle name="Comma 5 2 2 2 2 2 3 3" xfId="25285"/>
    <cellStyle name="Comma 5 2 2 2 2 2 3 4" xfId="25286"/>
    <cellStyle name="Comma 5 2 2 2 2 2 4" xfId="25287"/>
    <cellStyle name="Comma 5 2 2 2 2 2 4 2" xfId="25288"/>
    <cellStyle name="Comma 5 2 2 2 2 2 4 3" xfId="55012"/>
    <cellStyle name="Comma 5 2 2 2 2 2 5" xfId="25289"/>
    <cellStyle name="Comma 5 2 2 2 2 2 6" xfId="25290"/>
    <cellStyle name="Comma 5 2 2 2 2 3" xfId="25291"/>
    <cellStyle name="Comma 5 2 2 2 2 3 2" xfId="25292"/>
    <cellStyle name="Comma 5 2 2 2 2 3 2 2" xfId="25293"/>
    <cellStyle name="Comma 5 2 2 2 2 3 2 3" xfId="55013"/>
    <cellStyle name="Comma 5 2 2 2 2 3 3" xfId="25294"/>
    <cellStyle name="Comma 5 2 2 2 2 3 4" xfId="25295"/>
    <cellStyle name="Comma 5 2 2 2 2 4" xfId="25296"/>
    <cellStyle name="Comma 5 2 2 2 2 4 2" xfId="25297"/>
    <cellStyle name="Comma 5 2 2 2 2 4 2 2" xfId="25298"/>
    <cellStyle name="Comma 5 2 2 2 2 4 2 3" xfId="55014"/>
    <cellStyle name="Comma 5 2 2 2 2 4 3" xfId="25299"/>
    <cellStyle name="Comma 5 2 2 2 2 4 4" xfId="25300"/>
    <cellStyle name="Comma 5 2 2 2 2 5" xfId="25301"/>
    <cellStyle name="Comma 5 2 2 2 2 5 2" xfId="25302"/>
    <cellStyle name="Comma 5 2 2 2 2 5 3" xfId="55015"/>
    <cellStyle name="Comma 5 2 2 2 2 6" xfId="25303"/>
    <cellStyle name="Comma 5 2 2 2 2 7" xfId="25304"/>
    <cellStyle name="Comma 5 2 2 2 3" xfId="25305"/>
    <cellStyle name="Comma 5 2 2 2 3 2" xfId="25306"/>
    <cellStyle name="Comma 5 2 2 2 3 2 2" xfId="25307"/>
    <cellStyle name="Comma 5 2 2 2 3 2 2 2" xfId="25308"/>
    <cellStyle name="Comma 5 2 2 2 3 2 2 3" xfId="55016"/>
    <cellStyle name="Comma 5 2 2 2 3 2 3" xfId="25309"/>
    <cellStyle name="Comma 5 2 2 2 3 2 4" xfId="25310"/>
    <cellStyle name="Comma 5 2 2 2 3 3" xfId="25311"/>
    <cellStyle name="Comma 5 2 2 2 3 3 2" xfId="25312"/>
    <cellStyle name="Comma 5 2 2 2 3 3 2 2" xfId="25313"/>
    <cellStyle name="Comma 5 2 2 2 3 3 2 3" xfId="55017"/>
    <cellStyle name="Comma 5 2 2 2 3 3 3" xfId="25314"/>
    <cellStyle name="Comma 5 2 2 2 3 3 4" xfId="25315"/>
    <cellStyle name="Comma 5 2 2 2 3 4" xfId="25316"/>
    <cellStyle name="Comma 5 2 2 2 3 4 2" xfId="25317"/>
    <cellStyle name="Comma 5 2 2 2 3 4 3" xfId="55018"/>
    <cellStyle name="Comma 5 2 2 2 3 5" xfId="25318"/>
    <cellStyle name="Comma 5 2 2 2 3 6" xfId="25319"/>
    <cellStyle name="Comma 5 2 2 2 4" xfId="25320"/>
    <cellStyle name="Comma 5 2 2 2 4 2" xfId="25321"/>
    <cellStyle name="Comma 5 2 2 2 4 2 2" xfId="25322"/>
    <cellStyle name="Comma 5 2 2 2 4 2 3" xfId="55019"/>
    <cellStyle name="Comma 5 2 2 2 4 3" xfId="25323"/>
    <cellStyle name="Comma 5 2 2 2 4 4" xfId="25324"/>
    <cellStyle name="Comma 5 2 2 2 5" xfId="25325"/>
    <cellStyle name="Comma 5 2 2 2 5 2" xfId="25326"/>
    <cellStyle name="Comma 5 2 2 2 5 2 2" xfId="25327"/>
    <cellStyle name="Comma 5 2 2 2 5 2 3" xfId="55020"/>
    <cellStyle name="Comma 5 2 2 2 5 3" xfId="25328"/>
    <cellStyle name="Comma 5 2 2 2 5 4" xfId="25329"/>
    <cellStyle name="Comma 5 2 2 2 6" xfId="25330"/>
    <cellStyle name="Comma 5 2 2 2 6 2" xfId="25331"/>
    <cellStyle name="Comma 5 2 2 2 6 3" xfId="55021"/>
    <cellStyle name="Comma 5 2 2 2 7" xfId="25332"/>
    <cellStyle name="Comma 5 2 2 2 8" xfId="25333"/>
    <cellStyle name="Comma 5 2 2 3" xfId="25334"/>
    <cellStyle name="Comma 5 2 2 3 2" xfId="25335"/>
    <cellStyle name="Comma 5 2 2 3 2 2" xfId="25336"/>
    <cellStyle name="Comma 5 2 2 3 2 2 2" xfId="25337"/>
    <cellStyle name="Comma 5 2 2 3 2 2 2 2" xfId="25338"/>
    <cellStyle name="Comma 5 2 2 3 2 2 2 3" xfId="55022"/>
    <cellStyle name="Comma 5 2 2 3 2 2 3" xfId="25339"/>
    <cellStyle name="Comma 5 2 2 3 2 2 4" xfId="25340"/>
    <cellStyle name="Comma 5 2 2 3 2 3" xfId="25341"/>
    <cellStyle name="Comma 5 2 2 3 2 3 2" xfId="25342"/>
    <cellStyle name="Comma 5 2 2 3 2 3 2 2" xfId="25343"/>
    <cellStyle name="Comma 5 2 2 3 2 3 2 3" xfId="55023"/>
    <cellStyle name="Comma 5 2 2 3 2 3 3" xfId="25344"/>
    <cellStyle name="Comma 5 2 2 3 2 3 4" xfId="25345"/>
    <cellStyle name="Comma 5 2 2 3 2 4" xfId="25346"/>
    <cellStyle name="Comma 5 2 2 3 2 4 2" xfId="25347"/>
    <cellStyle name="Comma 5 2 2 3 2 4 3" xfId="55024"/>
    <cellStyle name="Comma 5 2 2 3 2 5" xfId="25348"/>
    <cellStyle name="Comma 5 2 2 3 2 6" xfId="25349"/>
    <cellStyle name="Comma 5 2 2 3 3" xfId="25350"/>
    <cellStyle name="Comma 5 2 2 3 3 2" xfId="25351"/>
    <cellStyle name="Comma 5 2 2 3 3 2 2" xfId="25352"/>
    <cellStyle name="Comma 5 2 2 3 3 2 3" xfId="55025"/>
    <cellStyle name="Comma 5 2 2 3 3 3" xfId="25353"/>
    <cellStyle name="Comma 5 2 2 3 3 4" xfId="25354"/>
    <cellStyle name="Comma 5 2 2 3 4" xfId="25355"/>
    <cellStyle name="Comma 5 2 2 3 4 2" xfId="25356"/>
    <cellStyle name="Comma 5 2 2 3 4 2 2" xfId="25357"/>
    <cellStyle name="Comma 5 2 2 3 4 2 3" xfId="55026"/>
    <cellStyle name="Comma 5 2 2 3 4 3" xfId="25358"/>
    <cellStyle name="Comma 5 2 2 3 4 4" xfId="25359"/>
    <cellStyle name="Comma 5 2 2 3 5" xfId="25360"/>
    <cellStyle name="Comma 5 2 2 3 5 2" xfId="25361"/>
    <cellStyle name="Comma 5 2 2 3 5 3" xfId="55027"/>
    <cellStyle name="Comma 5 2 2 3 6" xfId="25362"/>
    <cellStyle name="Comma 5 2 2 3 7" xfId="25363"/>
    <cellStyle name="Comma 5 2 2 4" xfId="25364"/>
    <cellStyle name="Comma 5 2 2 4 2" xfId="25365"/>
    <cellStyle name="Comma 5 2 2 4 2 2" xfId="25366"/>
    <cellStyle name="Comma 5 2 2 4 2 2 2" xfId="25367"/>
    <cellStyle name="Comma 5 2 2 4 2 2 3" xfId="55028"/>
    <cellStyle name="Comma 5 2 2 4 2 3" xfId="25368"/>
    <cellStyle name="Comma 5 2 2 4 2 4" xfId="25369"/>
    <cellStyle name="Comma 5 2 2 4 3" xfId="25370"/>
    <cellStyle name="Comma 5 2 2 4 3 2" xfId="25371"/>
    <cellStyle name="Comma 5 2 2 4 3 2 2" xfId="25372"/>
    <cellStyle name="Comma 5 2 2 4 3 2 3" xfId="55029"/>
    <cellStyle name="Comma 5 2 2 4 3 3" xfId="25373"/>
    <cellStyle name="Comma 5 2 2 4 3 4" xfId="25374"/>
    <cellStyle name="Comma 5 2 2 4 4" xfId="25375"/>
    <cellStyle name="Comma 5 2 2 4 4 2" xfId="25376"/>
    <cellStyle name="Comma 5 2 2 4 4 3" xfId="55030"/>
    <cellStyle name="Comma 5 2 2 4 5" xfId="25377"/>
    <cellStyle name="Comma 5 2 2 4 6" xfId="25378"/>
    <cellStyle name="Comma 5 2 2 5" xfId="25379"/>
    <cellStyle name="Comma 5 2 2 5 2" xfId="25380"/>
    <cellStyle name="Comma 5 2 2 5 2 2" xfId="25381"/>
    <cellStyle name="Comma 5 2 2 5 2 2 2" xfId="25382"/>
    <cellStyle name="Comma 5 2 2 5 2 2 3" xfId="55031"/>
    <cellStyle name="Comma 5 2 2 5 2 3" xfId="25383"/>
    <cellStyle name="Comma 5 2 2 5 2 4" xfId="25384"/>
    <cellStyle name="Comma 5 2 2 5 3" xfId="25385"/>
    <cellStyle name="Comma 5 2 2 5 3 2" xfId="25386"/>
    <cellStyle name="Comma 5 2 2 5 3 3" xfId="55032"/>
    <cellStyle name="Comma 5 2 2 5 4" xfId="25387"/>
    <cellStyle name="Comma 5 2 2 5 5" xfId="25388"/>
    <cellStyle name="Comma 5 2 2 6" xfId="25389"/>
    <cellStyle name="Comma 5 2 2 6 2" xfId="25390"/>
    <cellStyle name="Comma 5 2 2 6 2 2" xfId="25391"/>
    <cellStyle name="Comma 5 2 2 6 2 3" xfId="55033"/>
    <cellStyle name="Comma 5 2 2 6 3" xfId="25392"/>
    <cellStyle name="Comma 5 2 2 6 4" xfId="25393"/>
    <cellStyle name="Comma 5 2 2 7" xfId="25394"/>
    <cellStyle name="Comma 5 2 2 7 2" xfId="25395"/>
    <cellStyle name="Comma 5 2 2 7 2 2" xfId="25396"/>
    <cellStyle name="Comma 5 2 2 7 2 3" xfId="55034"/>
    <cellStyle name="Comma 5 2 2 7 3" xfId="25397"/>
    <cellStyle name="Comma 5 2 2 7 4" xfId="25398"/>
    <cellStyle name="Comma 5 2 2 8" xfId="25399"/>
    <cellStyle name="Comma 5 2 2 8 2" xfId="25400"/>
    <cellStyle name="Comma 5 2 2 8 3" xfId="55035"/>
    <cellStyle name="Comma 5 2 2 9" xfId="25401"/>
    <cellStyle name="Comma 5 2 3" xfId="25402"/>
    <cellStyle name="Comma 5 2 3 2" xfId="25403"/>
    <cellStyle name="Comma 5 2 3 2 2" xfId="25404"/>
    <cellStyle name="Comma 5 2 3 2 2 2" xfId="25405"/>
    <cellStyle name="Comma 5 2 3 2 2 2 2" xfId="25406"/>
    <cellStyle name="Comma 5 2 3 2 2 2 2 2" xfId="25407"/>
    <cellStyle name="Comma 5 2 3 2 2 2 2 3" xfId="55036"/>
    <cellStyle name="Comma 5 2 3 2 2 2 3" xfId="25408"/>
    <cellStyle name="Comma 5 2 3 2 2 2 4" xfId="25409"/>
    <cellStyle name="Comma 5 2 3 2 2 3" xfId="25410"/>
    <cellStyle name="Comma 5 2 3 2 2 3 2" xfId="25411"/>
    <cellStyle name="Comma 5 2 3 2 2 3 2 2" xfId="25412"/>
    <cellStyle name="Comma 5 2 3 2 2 3 2 3" xfId="55037"/>
    <cellStyle name="Comma 5 2 3 2 2 3 3" xfId="25413"/>
    <cellStyle name="Comma 5 2 3 2 2 3 4" xfId="25414"/>
    <cellStyle name="Comma 5 2 3 2 2 4" xfId="25415"/>
    <cellStyle name="Comma 5 2 3 2 2 4 2" xfId="25416"/>
    <cellStyle name="Comma 5 2 3 2 2 4 3" xfId="55038"/>
    <cellStyle name="Comma 5 2 3 2 2 5" xfId="25417"/>
    <cellStyle name="Comma 5 2 3 2 2 6" xfId="25418"/>
    <cellStyle name="Comma 5 2 3 2 3" xfId="25419"/>
    <cellStyle name="Comma 5 2 3 2 3 2" xfId="25420"/>
    <cellStyle name="Comma 5 2 3 2 3 2 2" xfId="25421"/>
    <cellStyle name="Comma 5 2 3 2 3 2 3" xfId="55039"/>
    <cellStyle name="Comma 5 2 3 2 3 3" xfId="25422"/>
    <cellStyle name="Comma 5 2 3 2 3 4" xfId="25423"/>
    <cellStyle name="Comma 5 2 3 2 4" xfId="25424"/>
    <cellStyle name="Comma 5 2 3 2 4 2" xfId="25425"/>
    <cellStyle name="Comma 5 2 3 2 4 2 2" xfId="25426"/>
    <cellStyle name="Comma 5 2 3 2 4 2 3" xfId="55040"/>
    <cellStyle name="Comma 5 2 3 2 4 3" xfId="25427"/>
    <cellStyle name="Comma 5 2 3 2 4 4" xfId="25428"/>
    <cellStyle name="Comma 5 2 3 2 5" xfId="25429"/>
    <cellStyle name="Comma 5 2 3 2 5 2" xfId="25430"/>
    <cellStyle name="Comma 5 2 3 2 5 3" xfId="55041"/>
    <cellStyle name="Comma 5 2 3 2 6" xfId="25431"/>
    <cellStyle name="Comma 5 2 3 2 7" xfId="25432"/>
    <cellStyle name="Comma 5 2 3 3" xfId="25433"/>
    <cellStyle name="Comma 5 2 3 3 2" xfId="25434"/>
    <cellStyle name="Comma 5 2 3 3 2 2" xfId="25435"/>
    <cellStyle name="Comma 5 2 3 3 2 2 2" xfId="25436"/>
    <cellStyle name="Comma 5 2 3 3 2 2 3" xfId="55042"/>
    <cellStyle name="Comma 5 2 3 3 2 3" xfId="25437"/>
    <cellStyle name="Comma 5 2 3 3 2 4" xfId="25438"/>
    <cellStyle name="Comma 5 2 3 3 3" xfId="25439"/>
    <cellStyle name="Comma 5 2 3 3 3 2" xfId="25440"/>
    <cellStyle name="Comma 5 2 3 3 3 2 2" xfId="25441"/>
    <cellStyle name="Comma 5 2 3 3 3 2 3" xfId="55043"/>
    <cellStyle name="Comma 5 2 3 3 3 3" xfId="25442"/>
    <cellStyle name="Comma 5 2 3 3 3 4" xfId="25443"/>
    <cellStyle name="Comma 5 2 3 3 4" xfId="25444"/>
    <cellStyle name="Comma 5 2 3 3 4 2" xfId="25445"/>
    <cellStyle name="Comma 5 2 3 3 4 3" xfId="55044"/>
    <cellStyle name="Comma 5 2 3 3 5" xfId="25446"/>
    <cellStyle name="Comma 5 2 3 3 6" xfId="25447"/>
    <cellStyle name="Comma 5 2 3 4" xfId="25448"/>
    <cellStyle name="Comma 5 2 3 4 2" xfId="25449"/>
    <cellStyle name="Comma 5 2 3 4 2 2" xfId="25450"/>
    <cellStyle name="Comma 5 2 3 4 2 2 2" xfId="25451"/>
    <cellStyle name="Comma 5 2 3 4 2 2 3" xfId="55045"/>
    <cellStyle name="Comma 5 2 3 4 2 3" xfId="25452"/>
    <cellStyle name="Comma 5 2 3 4 2 4" xfId="25453"/>
    <cellStyle name="Comma 5 2 3 4 3" xfId="25454"/>
    <cellStyle name="Comma 5 2 3 4 3 2" xfId="25455"/>
    <cellStyle name="Comma 5 2 3 4 3 3" xfId="55046"/>
    <cellStyle name="Comma 5 2 3 4 4" xfId="25456"/>
    <cellStyle name="Comma 5 2 3 4 5" xfId="25457"/>
    <cellStyle name="Comma 5 2 3 5" xfId="25458"/>
    <cellStyle name="Comma 5 2 3 5 2" xfId="25459"/>
    <cellStyle name="Comma 5 2 3 5 2 2" xfId="25460"/>
    <cellStyle name="Comma 5 2 3 5 2 3" xfId="55047"/>
    <cellStyle name="Comma 5 2 3 5 3" xfId="25461"/>
    <cellStyle name="Comma 5 2 3 5 4" xfId="25462"/>
    <cellStyle name="Comma 5 2 3 6" xfId="25463"/>
    <cellStyle name="Comma 5 2 3 6 2" xfId="25464"/>
    <cellStyle name="Comma 5 2 3 6 2 2" xfId="25465"/>
    <cellStyle name="Comma 5 2 3 6 2 3" xfId="55048"/>
    <cellStyle name="Comma 5 2 3 6 3" xfId="25466"/>
    <cellStyle name="Comma 5 2 3 6 4" xfId="25467"/>
    <cellStyle name="Comma 5 2 3 7" xfId="25468"/>
    <cellStyle name="Comma 5 2 3 7 2" xfId="25469"/>
    <cellStyle name="Comma 5 2 3 7 3" xfId="55049"/>
    <cellStyle name="Comma 5 2 3 8" xfId="25470"/>
    <cellStyle name="Comma 5 2 3 9" xfId="25471"/>
    <cellStyle name="Comma 5 2 4" xfId="25472"/>
    <cellStyle name="Comma 5 2 4 2" xfId="25473"/>
    <cellStyle name="Comma 5 2 4 2 2" xfId="25474"/>
    <cellStyle name="Comma 5 2 4 2 2 2" xfId="25475"/>
    <cellStyle name="Comma 5 2 4 2 2 2 2" xfId="25476"/>
    <cellStyle name="Comma 5 2 4 2 2 2 3" xfId="55050"/>
    <cellStyle name="Comma 5 2 4 2 2 3" xfId="25477"/>
    <cellStyle name="Comma 5 2 4 2 2 4" xfId="25478"/>
    <cellStyle name="Comma 5 2 4 2 3" xfId="25479"/>
    <cellStyle name="Comma 5 2 4 2 3 2" xfId="25480"/>
    <cellStyle name="Comma 5 2 4 2 3 2 2" xfId="25481"/>
    <cellStyle name="Comma 5 2 4 2 3 2 3" xfId="55051"/>
    <cellStyle name="Comma 5 2 4 2 3 3" xfId="25482"/>
    <cellStyle name="Comma 5 2 4 2 3 4" xfId="25483"/>
    <cellStyle name="Comma 5 2 4 2 4" xfId="25484"/>
    <cellStyle name="Comma 5 2 4 2 4 2" xfId="25485"/>
    <cellStyle name="Comma 5 2 4 2 4 3" xfId="55052"/>
    <cellStyle name="Comma 5 2 4 2 5" xfId="25486"/>
    <cellStyle name="Comma 5 2 4 2 6" xfId="25487"/>
    <cellStyle name="Comma 5 2 4 3" xfId="25488"/>
    <cellStyle name="Comma 5 2 4 3 2" xfId="25489"/>
    <cellStyle name="Comma 5 2 4 3 2 2" xfId="25490"/>
    <cellStyle name="Comma 5 2 4 3 2 3" xfId="55053"/>
    <cellStyle name="Comma 5 2 4 3 3" xfId="25491"/>
    <cellStyle name="Comma 5 2 4 3 4" xfId="25492"/>
    <cellStyle name="Comma 5 2 4 4" xfId="25493"/>
    <cellStyle name="Comma 5 2 4 4 2" xfId="25494"/>
    <cellStyle name="Comma 5 2 4 4 2 2" xfId="25495"/>
    <cellStyle name="Comma 5 2 4 4 2 3" xfId="55054"/>
    <cellStyle name="Comma 5 2 4 4 3" xfId="25496"/>
    <cellStyle name="Comma 5 2 4 4 4" xfId="25497"/>
    <cellStyle name="Comma 5 2 4 5" xfId="25498"/>
    <cellStyle name="Comma 5 2 4 5 2" xfId="25499"/>
    <cellStyle name="Comma 5 2 4 5 3" xfId="55055"/>
    <cellStyle name="Comma 5 2 4 6" xfId="25500"/>
    <cellStyle name="Comma 5 2 4 7" xfId="25501"/>
    <cellStyle name="Comma 5 2 5" xfId="25502"/>
    <cellStyle name="Comma 5 2 5 2" xfId="25503"/>
    <cellStyle name="Comma 5 2 5 2 2" xfId="25504"/>
    <cellStyle name="Comma 5 2 5 2 2 2" xfId="25505"/>
    <cellStyle name="Comma 5 2 5 2 2 3" xfId="55056"/>
    <cellStyle name="Comma 5 2 5 2 3" xfId="25506"/>
    <cellStyle name="Comma 5 2 5 2 4" xfId="25507"/>
    <cellStyle name="Comma 5 2 5 3" xfId="25508"/>
    <cellStyle name="Comma 5 2 5 3 2" xfId="25509"/>
    <cellStyle name="Comma 5 2 5 3 2 2" xfId="25510"/>
    <cellStyle name="Comma 5 2 5 3 2 3" xfId="55057"/>
    <cellStyle name="Comma 5 2 5 3 3" xfId="25511"/>
    <cellStyle name="Comma 5 2 5 3 4" xfId="25512"/>
    <cellStyle name="Comma 5 2 5 4" xfId="25513"/>
    <cellStyle name="Comma 5 2 5 4 2" xfId="25514"/>
    <cellStyle name="Comma 5 2 5 4 3" xfId="55058"/>
    <cellStyle name="Comma 5 2 5 5" xfId="25515"/>
    <cellStyle name="Comma 5 2 5 6" xfId="25516"/>
    <cellStyle name="Comma 5 2 6" xfId="25517"/>
    <cellStyle name="Comma 5 2 6 2" xfId="25518"/>
    <cellStyle name="Comma 5 2 6 2 2" xfId="25519"/>
    <cellStyle name="Comma 5 2 6 2 2 2" xfId="25520"/>
    <cellStyle name="Comma 5 2 6 2 2 3" xfId="55059"/>
    <cellStyle name="Comma 5 2 6 2 3" xfId="25521"/>
    <cellStyle name="Comma 5 2 6 2 4" xfId="25522"/>
    <cellStyle name="Comma 5 2 6 3" xfId="25523"/>
    <cellStyle name="Comma 5 2 6 3 2" xfId="25524"/>
    <cellStyle name="Comma 5 2 6 3 3" xfId="55060"/>
    <cellStyle name="Comma 5 2 6 4" xfId="25525"/>
    <cellStyle name="Comma 5 2 6 5" xfId="25526"/>
    <cellStyle name="Comma 5 2 7" xfId="25527"/>
    <cellStyle name="Comma 5 2 7 2" xfId="25528"/>
    <cellStyle name="Comma 5 2 7 2 2" xfId="25529"/>
    <cellStyle name="Comma 5 2 7 2 3" xfId="55061"/>
    <cellStyle name="Comma 5 2 7 3" xfId="25530"/>
    <cellStyle name="Comma 5 2 7 4" xfId="25531"/>
    <cellStyle name="Comma 5 2 8" xfId="25532"/>
    <cellStyle name="Comma 5 2 8 2" xfId="25533"/>
    <cellStyle name="Comma 5 2 8 2 2" xfId="25534"/>
    <cellStyle name="Comma 5 2 8 2 3" xfId="55062"/>
    <cellStyle name="Comma 5 2 8 3" xfId="25535"/>
    <cellStyle name="Comma 5 2 8 4" xfId="25536"/>
    <cellStyle name="Comma 5 2 9" xfId="25537"/>
    <cellStyle name="Comma 5 2 9 2" xfId="25538"/>
    <cellStyle name="Comma 5 2 9 3" xfId="55063"/>
    <cellStyle name="Comma 5 3" xfId="25539"/>
    <cellStyle name="Comma 5 3 10" xfId="25540"/>
    <cellStyle name="Comma 5 3 11" xfId="25541"/>
    <cellStyle name="Comma 5 3 2" xfId="25542"/>
    <cellStyle name="Comma 5 3 2 10" xfId="25543"/>
    <cellStyle name="Comma 5 3 2 2" xfId="25544"/>
    <cellStyle name="Comma 5 3 2 2 2" xfId="25545"/>
    <cellStyle name="Comma 5 3 2 2 2 2" xfId="25546"/>
    <cellStyle name="Comma 5 3 2 2 2 2 2" xfId="25547"/>
    <cellStyle name="Comma 5 3 2 2 2 2 2 2" xfId="25548"/>
    <cellStyle name="Comma 5 3 2 2 2 2 2 2 2" xfId="25549"/>
    <cellStyle name="Comma 5 3 2 2 2 2 2 2 3" xfId="55064"/>
    <cellStyle name="Comma 5 3 2 2 2 2 2 3" xfId="25550"/>
    <cellStyle name="Comma 5 3 2 2 2 2 2 4" xfId="25551"/>
    <cellStyle name="Comma 5 3 2 2 2 2 3" xfId="25552"/>
    <cellStyle name="Comma 5 3 2 2 2 2 3 2" xfId="25553"/>
    <cellStyle name="Comma 5 3 2 2 2 2 3 2 2" xfId="25554"/>
    <cellStyle name="Comma 5 3 2 2 2 2 3 2 3" xfId="55065"/>
    <cellStyle name="Comma 5 3 2 2 2 2 3 3" xfId="25555"/>
    <cellStyle name="Comma 5 3 2 2 2 2 3 4" xfId="25556"/>
    <cellStyle name="Comma 5 3 2 2 2 2 4" xfId="25557"/>
    <cellStyle name="Comma 5 3 2 2 2 2 4 2" xfId="25558"/>
    <cellStyle name="Comma 5 3 2 2 2 2 4 3" xfId="55066"/>
    <cellStyle name="Comma 5 3 2 2 2 2 5" xfId="25559"/>
    <cellStyle name="Comma 5 3 2 2 2 2 6" xfId="25560"/>
    <cellStyle name="Comma 5 3 2 2 2 3" xfId="25561"/>
    <cellStyle name="Comma 5 3 2 2 2 3 2" xfId="25562"/>
    <cellStyle name="Comma 5 3 2 2 2 3 2 2" xfId="25563"/>
    <cellStyle name="Comma 5 3 2 2 2 3 2 3" xfId="55067"/>
    <cellStyle name="Comma 5 3 2 2 2 3 3" xfId="25564"/>
    <cellStyle name="Comma 5 3 2 2 2 3 4" xfId="25565"/>
    <cellStyle name="Comma 5 3 2 2 2 4" xfId="25566"/>
    <cellStyle name="Comma 5 3 2 2 2 4 2" xfId="25567"/>
    <cellStyle name="Comma 5 3 2 2 2 4 2 2" xfId="25568"/>
    <cellStyle name="Comma 5 3 2 2 2 4 2 3" xfId="55068"/>
    <cellStyle name="Comma 5 3 2 2 2 4 3" xfId="25569"/>
    <cellStyle name="Comma 5 3 2 2 2 4 4" xfId="25570"/>
    <cellStyle name="Comma 5 3 2 2 2 5" xfId="25571"/>
    <cellStyle name="Comma 5 3 2 2 2 5 2" xfId="25572"/>
    <cellStyle name="Comma 5 3 2 2 2 5 3" xfId="55069"/>
    <cellStyle name="Comma 5 3 2 2 2 6" xfId="25573"/>
    <cellStyle name="Comma 5 3 2 2 2 7" xfId="25574"/>
    <cellStyle name="Comma 5 3 2 2 3" xfId="25575"/>
    <cellStyle name="Comma 5 3 2 2 3 2" xfId="25576"/>
    <cellStyle name="Comma 5 3 2 2 3 2 2" xfId="25577"/>
    <cellStyle name="Comma 5 3 2 2 3 2 2 2" xfId="25578"/>
    <cellStyle name="Comma 5 3 2 2 3 2 2 3" xfId="55070"/>
    <cellStyle name="Comma 5 3 2 2 3 2 3" xfId="25579"/>
    <cellStyle name="Comma 5 3 2 2 3 2 4" xfId="25580"/>
    <cellStyle name="Comma 5 3 2 2 3 3" xfId="25581"/>
    <cellStyle name="Comma 5 3 2 2 3 3 2" xfId="25582"/>
    <cellStyle name="Comma 5 3 2 2 3 3 2 2" xfId="25583"/>
    <cellStyle name="Comma 5 3 2 2 3 3 2 3" xfId="55071"/>
    <cellStyle name="Comma 5 3 2 2 3 3 3" xfId="25584"/>
    <cellStyle name="Comma 5 3 2 2 3 3 4" xfId="25585"/>
    <cellStyle name="Comma 5 3 2 2 3 4" xfId="25586"/>
    <cellStyle name="Comma 5 3 2 2 3 4 2" xfId="25587"/>
    <cellStyle name="Comma 5 3 2 2 3 4 3" xfId="55072"/>
    <cellStyle name="Comma 5 3 2 2 3 5" xfId="25588"/>
    <cellStyle name="Comma 5 3 2 2 3 6" xfId="25589"/>
    <cellStyle name="Comma 5 3 2 2 4" xfId="25590"/>
    <cellStyle name="Comma 5 3 2 2 4 2" xfId="25591"/>
    <cellStyle name="Comma 5 3 2 2 4 2 2" xfId="25592"/>
    <cellStyle name="Comma 5 3 2 2 4 2 3" xfId="55073"/>
    <cellStyle name="Comma 5 3 2 2 4 3" xfId="25593"/>
    <cellStyle name="Comma 5 3 2 2 4 4" xfId="25594"/>
    <cellStyle name="Comma 5 3 2 2 5" xfId="25595"/>
    <cellStyle name="Comma 5 3 2 2 5 2" xfId="25596"/>
    <cellStyle name="Comma 5 3 2 2 5 2 2" xfId="25597"/>
    <cellStyle name="Comma 5 3 2 2 5 2 3" xfId="55074"/>
    <cellStyle name="Comma 5 3 2 2 5 3" xfId="25598"/>
    <cellStyle name="Comma 5 3 2 2 5 4" xfId="25599"/>
    <cellStyle name="Comma 5 3 2 2 6" xfId="25600"/>
    <cellStyle name="Comma 5 3 2 2 6 2" xfId="25601"/>
    <cellStyle name="Comma 5 3 2 2 6 3" xfId="55075"/>
    <cellStyle name="Comma 5 3 2 2 7" xfId="25602"/>
    <cellStyle name="Comma 5 3 2 2 8" xfId="25603"/>
    <cellStyle name="Comma 5 3 2 3" xfId="25604"/>
    <cellStyle name="Comma 5 3 2 3 2" xfId="25605"/>
    <cellStyle name="Comma 5 3 2 3 2 2" xfId="25606"/>
    <cellStyle name="Comma 5 3 2 3 2 2 2" xfId="25607"/>
    <cellStyle name="Comma 5 3 2 3 2 2 2 2" xfId="25608"/>
    <cellStyle name="Comma 5 3 2 3 2 2 2 3" xfId="55076"/>
    <cellStyle name="Comma 5 3 2 3 2 2 3" xfId="25609"/>
    <cellStyle name="Comma 5 3 2 3 2 2 4" xfId="25610"/>
    <cellStyle name="Comma 5 3 2 3 2 3" xfId="25611"/>
    <cellStyle name="Comma 5 3 2 3 2 3 2" xfId="25612"/>
    <cellStyle name="Comma 5 3 2 3 2 3 2 2" xfId="25613"/>
    <cellStyle name="Comma 5 3 2 3 2 3 2 3" xfId="55077"/>
    <cellStyle name="Comma 5 3 2 3 2 3 3" xfId="25614"/>
    <cellStyle name="Comma 5 3 2 3 2 3 4" xfId="25615"/>
    <cellStyle name="Comma 5 3 2 3 2 4" xfId="25616"/>
    <cellStyle name="Comma 5 3 2 3 2 4 2" xfId="25617"/>
    <cellStyle name="Comma 5 3 2 3 2 4 3" xfId="55078"/>
    <cellStyle name="Comma 5 3 2 3 2 5" xfId="25618"/>
    <cellStyle name="Comma 5 3 2 3 2 6" xfId="25619"/>
    <cellStyle name="Comma 5 3 2 3 3" xfId="25620"/>
    <cellStyle name="Comma 5 3 2 3 3 2" xfId="25621"/>
    <cellStyle name="Comma 5 3 2 3 3 2 2" xfId="25622"/>
    <cellStyle name="Comma 5 3 2 3 3 2 3" xfId="55079"/>
    <cellStyle name="Comma 5 3 2 3 3 3" xfId="25623"/>
    <cellStyle name="Comma 5 3 2 3 3 4" xfId="25624"/>
    <cellStyle name="Comma 5 3 2 3 4" xfId="25625"/>
    <cellStyle name="Comma 5 3 2 3 4 2" xfId="25626"/>
    <cellStyle name="Comma 5 3 2 3 4 2 2" xfId="25627"/>
    <cellStyle name="Comma 5 3 2 3 4 2 3" xfId="55080"/>
    <cellStyle name="Comma 5 3 2 3 4 3" xfId="25628"/>
    <cellStyle name="Comma 5 3 2 3 4 4" xfId="25629"/>
    <cellStyle name="Comma 5 3 2 3 5" xfId="25630"/>
    <cellStyle name="Comma 5 3 2 3 5 2" xfId="25631"/>
    <cellStyle name="Comma 5 3 2 3 5 3" xfId="55081"/>
    <cellStyle name="Comma 5 3 2 3 6" xfId="25632"/>
    <cellStyle name="Comma 5 3 2 3 7" xfId="25633"/>
    <cellStyle name="Comma 5 3 2 4" xfId="25634"/>
    <cellStyle name="Comma 5 3 2 4 2" xfId="25635"/>
    <cellStyle name="Comma 5 3 2 4 2 2" xfId="25636"/>
    <cellStyle name="Comma 5 3 2 4 2 2 2" xfId="25637"/>
    <cellStyle name="Comma 5 3 2 4 2 2 3" xfId="55082"/>
    <cellStyle name="Comma 5 3 2 4 2 3" xfId="25638"/>
    <cellStyle name="Comma 5 3 2 4 2 4" xfId="25639"/>
    <cellStyle name="Comma 5 3 2 4 3" xfId="25640"/>
    <cellStyle name="Comma 5 3 2 4 3 2" xfId="25641"/>
    <cellStyle name="Comma 5 3 2 4 3 2 2" xfId="25642"/>
    <cellStyle name="Comma 5 3 2 4 3 2 3" xfId="55083"/>
    <cellStyle name="Comma 5 3 2 4 3 3" xfId="25643"/>
    <cellStyle name="Comma 5 3 2 4 3 4" xfId="25644"/>
    <cellStyle name="Comma 5 3 2 4 4" xfId="25645"/>
    <cellStyle name="Comma 5 3 2 4 4 2" xfId="25646"/>
    <cellStyle name="Comma 5 3 2 4 4 3" xfId="55084"/>
    <cellStyle name="Comma 5 3 2 4 5" xfId="25647"/>
    <cellStyle name="Comma 5 3 2 4 6" xfId="25648"/>
    <cellStyle name="Comma 5 3 2 5" xfId="25649"/>
    <cellStyle name="Comma 5 3 2 5 2" xfId="25650"/>
    <cellStyle name="Comma 5 3 2 5 2 2" xfId="25651"/>
    <cellStyle name="Comma 5 3 2 5 2 2 2" xfId="25652"/>
    <cellStyle name="Comma 5 3 2 5 2 2 3" xfId="55085"/>
    <cellStyle name="Comma 5 3 2 5 2 3" xfId="25653"/>
    <cellStyle name="Comma 5 3 2 5 2 4" xfId="25654"/>
    <cellStyle name="Comma 5 3 2 5 3" xfId="25655"/>
    <cellStyle name="Comma 5 3 2 5 3 2" xfId="25656"/>
    <cellStyle name="Comma 5 3 2 5 3 3" xfId="55086"/>
    <cellStyle name="Comma 5 3 2 5 4" xfId="25657"/>
    <cellStyle name="Comma 5 3 2 5 5" xfId="25658"/>
    <cellStyle name="Comma 5 3 2 6" xfId="25659"/>
    <cellStyle name="Comma 5 3 2 6 2" xfId="25660"/>
    <cellStyle name="Comma 5 3 2 6 2 2" xfId="25661"/>
    <cellStyle name="Comma 5 3 2 6 2 3" xfId="55087"/>
    <cellStyle name="Comma 5 3 2 6 3" xfId="25662"/>
    <cellStyle name="Comma 5 3 2 6 4" xfId="25663"/>
    <cellStyle name="Comma 5 3 2 7" xfId="25664"/>
    <cellStyle name="Comma 5 3 2 7 2" xfId="25665"/>
    <cellStyle name="Comma 5 3 2 7 2 2" xfId="25666"/>
    <cellStyle name="Comma 5 3 2 7 2 3" xfId="55088"/>
    <cellStyle name="Comma 5 3 2 7 3" xfId="25667"/>
    <cellStyle name="Comma 5 3 2 7 4" xfId="25668"/>
    <cellStyle name="Comma 5 3 2 8" xfId="25669"/>
    <cellStyle name="Comma 5 3 2 8 2" xfId="25670"/>
    <cellStyle name="Comma 5 3 2 8 3" xfId="55089"/>
    <cellStyle name="Comma 5 3 2 9" xfId="25671"/>
    <cellStyle name="Comma 5 3 3" xfId="25672"/>
    <cellStyle name="Comma 5 3 3 2" xfId="25673"/>
    <cellStyle name="Comma 5 3 3 2 2" xfId="25674"/>
    <cellStyle name="Comma 5 3 3 2 2 2" xfId="25675"/>
    <cellStyle name="Comma 5 3 3 2 2 2 2" xfId="25676"/>
    <cellStyle name="Comma 5 3 3 2 2 2 2 2" xfId="25677"/>
    <cellStyle name="Comma 5 3 3 2 2 2 2 3" xfId="55090"/>
    <cellStyle name="Comma 5 3 3 2 2 2 3" xfId="25678"/>
    <cellStyle name="Comma 5 3 3 2 2 2 4" xfId="25679"/>
    <cellStyle name="Comma 5 3 3 2 2 3" xfId="25680"/>
    <cellStyle name="Comma 5 3 3 2 2 3 2" xfId="25681"/>
    <cellStyle name="Comma 5 3 3 2 2 3 2 2" xfId="25682"/>
    <cellStyle name="Comma 5 3 3 2 2 3 2 3" xfId="55091"/>
    <cellStyle name="Comma 5 3 3 2 2 3 3" xfId="25683"/>
    <cellStyle name="Comma 5 3 3 2 2 3 4" xfId="25684"/>
    <cellStyle name="Comma 5 3 3 2 2 4" xfId="25685"/>
    <cellStyle name="Comma 5 3 3 2 2 4 2" xfId="25686"/>
    <cellStyle name="Comma 5 3 3 2 2 4 3" xfId="55092"/>
    <cellStyle name="Comma 5 3 3 2 2 5" xfId="25687"/>
    <cellStyle name="Comma 5 3 3 2 2 6" xfId="25688"/>
    <cellStyle name="Comma 5 3 3 2 3" xfId="25689"/>
    <cellStyle name="Comma 5 3 3 2 3 2" xfId="25690"/>
    <cellStyle name="Comma 5 3 3 2 3 2 2" xfId="25691"/>
    <cellStyle name="Comma 5 3 3 2 3 2 3" xfId="55093"/>
    <cellStyle name="Comma 5 3 3 2 3 3" xfId="25692"/>
    <cellStyle name="Comma 5 3 3 2 3 4" xfId="25693"/>
    <cellStyle name="Comma 5 3 3 2 4" xfId="25694"/>
    <cellStyle name="Comma 5 3 3 2 4 2" xfId="25695"/>
    <cellStyle name="Comma 5 3 3 2 4 2 2" xfId="25696"/>
    <cellStyle name="Comma 5 3 3 2 4 2 3" xfId="55094"/>
    <cellStyle name="Comma 5 3 3 2 4 3" xfId="25697"/>
    <cellStyle name="Comma 5 3 3 2 4 4" xfId="25698"/>
    <cellStyle name="Comma 5 3 3 2 5" xfId="25699"/>
    <cellStyle name="Comma 5 3 3 2 5 2" xfId="25700"/>
    <cellStyle name="Comma 5 3 3 2 5 3" xfId="55095"/>
    <cellStyle name="Comma 5 3 3 2 6" xfId="25701"/>
    <cellStyle name="Comma 5 3 3 2 7" xfId="25702"/>
    <cellStyle name="Comma 5 3 3 3" xfId="25703"/>
    <cellStyle name="Comma 5 3 3 3 2" xfId="25704"/>
    <cellStyle name="Comma 5 3 3 3 2 2" xfId="25705"/>
    <cellStyle name="Comma 5 3 3 3 2 2 2" xfId="25706"/>
    <cellStyle name="Comma 5 3 3 3 2 2 3" xfId="55096"/>
    <cellStyle name="Comma 5 3 3 3 2 3" xfId="25707"/>
    <cellStyle name="Comma 5 3 3 3 2 4" xfId="25708"/>
    <cellStyle name="Comma 5 3 3 3 3" xfId="25709"/>
    <cellStyle name="Comma 5 3 3 3 3 2" xfId="25710"/>
    <cellStyle name="Comma 5 3 3 3 3 2 2" xfId="25711"/>
    <cellStyle name="Comma 5 3 3 3 3 2 3" xfId="55097"/>
    <cellStyle name="Comma 5 3 3 3 3 3" xfId="25712"/>
    <cellStyle name="Comma 5 3 3 3 3 4" xfId="25713"/>
    <cellStyle name="Comma 5 3 3 3 4" xfId="25714"/>
    <cellStyle name="Comma 5 3 3 3 4 2" xfId="25715"/>
    <cellStyle name="Comma 5 3 3 3 4 3" xfId="55098"/>
    <cellStyle name="Comma 5 3 3 3 5" xfId="25716"/>
    <cellStyle name="Comma 5 3 3 3 6" xfId="25717"/>
    <cellStyle name="Comma 5 3 3 4" xfId="25718"/>
    <cellStyle name="Comma 5 3 3 4 2" xfId="25719"/>
    <cellStyle name="Comma 5 3 3 4 2 2" xfId="25720"/>
    <cellStyle name="Comma 5 3 3 4 2 3" xfId="55099"/>
    <cellStyle name="Comma 5 3 3 4 3" xfId="25721"/>
    <cellStyle name="Comma 5 3 3 4 4" xfId="25722"/>
    <cellStyle name="Comma 5 3 3 5" xfId="25723"/>
    <cellStyle name="Comma 5 3 3 5 2" xfId="25724"/>
    <cellStyle name="Comma 5 3 3 5 2 2" xfId="25725"/>
    <cellStyle name="Comma 5 3 3 5 2 3" xfId="55100"/>
    <cellStyle name="Comma 5 3 3 5 3" xfId="25726"/>
    <cellStyle name="Comma 5 3 3 5 4" xfId="25727"/>
    <cellStyle name="Comma 5 3 3 6" xfId="25728"/>
    <cellStyle name="Comma 5 3 3 6 2" xfId="25729"/>
    <cellStyle name="Comma 5 3 3 6 3" xfId="55101"/>
    <cellStyle name="Comma 5 3 3 7" xfId="25730"/>
    <cellStyle name="Comma 5 3 3 8" xfId="25731"/>
    <cellStyle name="Comma 5 3 4" xfId="25732"/>
    <cellStyle name="Comma 5 3 4 2" xfId="25733"/>
    <cellStyle name="Comma 5 3 4 2 2" xfId="25734"/>
    <cellStyle name="Comma 5 3 4 2 2 2" xfId="25735"/>
    <cellStyle name="Comma 5 3 4 2 2 2 2" xfId="25736"/>
    <cellStyle name="Comma 5 3 4 2 2 2 3" xfId="55102"/>
    <cellStyle name="Comma 5 3 4 2 2 3" xfId="25737"/>
    <cellStyle name="Comma 5 3 4 2 2 4" xfId="25738"/>
    <cellStyle name="Comma 5 3 4 2 3" xfId="25739"/>
    <cellStyle name="Comma 5 3 4 2 3 2" xfId="25740"/>
    <cellStyle name="Comma 5 3 4 2 3 2 2" xfId="25741"/>
    <cellStyle name="Comma 5 3 4 2 3 2 3" xfId="55103"/>
    <cellStyle name="Comma 5 3 4 2 3 3" xfId="25742"/>
    <cellStyle name="Comma 5 3 4 2 3 4" xfId="25743"/>
    <cellStyle name="Comma 5 3 4 2 4" xfId="25744"/>
    <cellStyle name="Comma 5 3 4 2 4 2" xfId="25745"/>
    <cellStyle name="Comma 5 3 4 2 4 3" xfId="55104"/>
    <cellStyle name="Comma 5 3 4 2 5" xfId="25746"/>
    <cellStyle name="Comma 5 3 4 2 6" xfId="25747"/>
    <cellStyle name="Comma 5 3 4 3" xfId="25748"/>
    <cellStyle name="Comma 5 3 4 3 2" xfId="25749"/>
    <cellStyle name="Comma 5 3 4 3 2 2" xfId="25750"/>
    <cellStyle name="Comma 5 3 4 3 2 3" xfId="55105"/>
    <cellStyle name="Comma 5 3 4 3 3" xfId="25751"/>
    <cellStyle name="Comma 5 3 4 3 4" xfId="25752"/>
    <cellStyle name="Comma 5 3 4 4" xfId="25753"/>
    <cellStyle name="Comma 5 3 4 4 2" xfId="25754"/>
    <cellStyle name="Comma 5 3 4 4 2 2" xfId="25755"/>
    <cellStyle name="Comma 5 3 4 4 2 3" xfId="55106"/>
    <cellStyle name="Comma 5 3 4 4 3" xfId="25756"/>
    <cellStyle name="Comma 5 3 4 4 4" xfId="25757"/>
    <cellStyle name="Comma 5 3 4 5" xfId="25758"/>
    <cellStyle name="Comma 5 3 4 5 2" xfId="25759"/>
    <cellStyle name="Comma 5 3 4 5 3" xfId="55107"/>
    <cellStyle name="Comma 5 3 4 6" xfId="25760"/>
    <cellStyle name="Comma 5 3 4 7" xfId="25761"/>
    <cellStyle name="Comma 5 3 5" xfId="25762"/>
    <cellStyle name="Comma 5 3 5 2" xfId="25763"/>
    <cellStyle name="Comma 5 3 5 2 2" xfId="25764"/>
    <cellStyle name="Comma 5 3 5 2 2 2" xfId="25765"/>
    <cellStyle name="Comma 5 3 5 2 2 3" xfId="55108"/>
    <cellStyle name="Comma 5 3 5 2 3" xfId="25766"/>
    <cellStyle name="Comma 5 3 5 2 4" xfId="25767"/>
    <cellStyle name="Comma 5 3 5 3" xfId="25768"/>
    <cellStyle name="Comma 5 3 5 3 2" xfId="25769"/>
    <cellStyle name="Comma 5 3 5 3 2 2" xfId="25770"/>
    <cellStyle name="Comma 5 3 5 3 2 3" xfId="55109"/>
    <cellStyle name="Comma 5 3 5 3 3" xfId="25771"/>
    <cellStyle name="Comma 5 3 5 3 4" xfId="25772"/>
    <cellStyle name="Comma 5 3 5 4" xfId="25773"/>
    <cellStyle name="Comma 5 3 5 4 2" xfId="25774"/>
    <cellStyle name="Comma 5 3 5 4 3" xfId="55110"/>
    <cellStyle name="Comma 5 3 5 5" xfId="25775"/>
    <cellStyle name="Comma 5 3 5 6" xfId="25776"/>
    <cellStyle name="Comma 5 3 6" xfId="25777"/>
    <cellStyle name="Comma 5 3 6 2" xfId="25778"/>
    <cellStyle name="Comma 5 3 6 2 2" xfId="25779"/>
    <cellStyle name="Comma 5 3 6 2 2 2" xfId="25780"/>
    <cellStyle name="Comma 5 3 6 2 2 3" xfId="55111"/>
    <cellStyle name="Comma 5 3 6 2 3" xfId="25781"/>
    <cellStyle name="Comma 5 3 6 2 4" xfId="25782"/>
    <cellStyle name="Comma 5 3 6 3" xfId="25783"/>
    <cellStyle name="Comma 5 3 6 3 2" xfId="25784"/>
    <cellStyle name="Comma 5 3 6 3 3" xfId="55112"/>
    <cellStyle name="Comma 5 3 6 4" xfId="25785"/>
    <cellStyle name="Comma 5 3 6 5" xfId="25786"/>
    <cellStyle name="Comma 5 3 7" xfId="25787"/>
    <cellStyle name="Comma 5 3 7 2" xfId="25788"/>
    <cellStyle name="Comma 5 3 7 2 2" xfId="25789"/>
    <cellStyle name="Comma 5 3 7 2 3" xfId="55113"/>
    <cellStyle name="Comma 5 3 7 3" xfId="25790"/>
    <cellStyle name="Comma 5 3 7 4" xfId="25791"/>
    <cellStyle name="Comma 5 3 8" xfId="25792"/>
    <cellStyle name="Comma 5 3 8 2" xfId="25793"/>
    <cellStyle name="Comma 5 3 8 2 2" xfId="25794"/>
    <cellStyle name="Comma 5 3 8 2 3" xfId="55114"/>
    <cellStyle name="Comma 5 3 8 3" xfId="25795"/>
    <cellStyle name="Comma 5 3 8 4" xfId="25796"/>
    <cellStyle name="Comma 5 3 9" xfId="25797"/>
    <cellStyle name="Comma 5 3 9 2" xfId="25798"/>
    <cellStyle name="Comma 5 3 9 3" xfId="55115"/>
    <cellStyle name="Comma 5 4" xfId="25799"/>
    <cellStyle name="Comma 5 4 10" xfId="25800"/>
    <cellStyle name="Comma 5 4 2" xfId="25801"/>
    <cellStyle name="Comma 5 4 2 2" xfId="25802"/>
    <cellStyle name="Comma 5 4 2 2 2" xfId="25803"/>
    <cellStyle name="Comma 5 4 2 2 2 2" xfId="25804"/>
    <cellStyle name="Comma 5 4 2 2 2 2 2" xfId="25805"/>
    <cellStyle name="Comma 5 4 2 2 2 2 2 2" xfId="25806"/>
    <cellStyle name="Comma 5 4 2 2 2 2 2 3" xfId="55116"/>
    <cellStyle name="Comma 5 4 2 2 2 2 3" xfId="25807"/>
    <cellStyle name="Comma 5 4 2 2 2 2 4" xfId="25808"/>
    <cellStyle name="Comma 5 4 2 2 2 3" xfId="25809"/>
    <cellStyle name="Comma 5 4 2 2 2 3 2" xfId="25810"/>
    <cellStyle name="Comma 5 4 2 2 2 3 2 2" xfId="25811"/>
    <cellStyle name="Comma 5 4 2 2 2 3 2 3" xfId="55117"/>
    <cellStyle name="Comma 5 4 2 2 2 3 3" xfId="25812"/>
    <cellStyle name="Comma 5 4 2 2 2 3 4" xfId="25813"/>
    <cellStyle name="Comma 5 4 2 2 2 4" xfId="25814"/>
    <cellStyle name="Comma 5 4 2 2 2 4 2" xfId="25815"/>
    <cellStyle name="Comma 5 4 2 2 2 4 3" xfId="55118"/>
    <cellStyle name="Comma 5 4 2 2 2 5" xfId="25816"/>
    <cellStyle name="Comma 5 4 2 2 2 6" xfId="25817"/>
    <cellStyle name="Comma 5 4 2 2 3" xfId="25818"/>
    <cellStyle name="Comma 5 4 2 2 3 2" xfId="25819"/>
    <cellStyle name="Comma 5 4 2 2 3 2 2" xfId="25820"/>
    <cellStyle name="Comma 5 4 2 2 3 2 3" xfId="55119"/>
    <cellStyle name="Comma 5 4 2 2 3 3" xfId="25821"/>
    <cellStyle name="Comma 5 4 2 2 3 4" xfId="25822"/>
    <cellStyle name="Comma 5 4 2 2 4" xfId="25823"/>
    <cellStyle name="Comma 5 4 2 2 4 2" xfId="25824"/>
    <cellStyle name="Comma 5 4 2 2 4 2 2" xfId="25825"/>
    <cellStyle name="Comma 5 4 2 2 4 2 3" xfId="55120"/>
    <cellStyle name="Comma 5 4 2 2 4 3" xfId="25826"/>
    <cellStyle name="Comma 5 4 2 2 4 4" xfId="25827"/>
    <cellStyle name="Comma 5 4 2 2 5" xfId="25828"/>
    <cellStyle name="Comma 5 4 2 2 5 2" xfId="25829"/>
    <cellStyle name="Comma 5 4 2 2 5 3" xfId="55121"/>
    <cellStyle name="Comma 5 4 2 2 6" xfId="25830"/>
    <cellStyle name="Comma 5 4 2 2 7" xfId="25831"/>
    <cellStyle name="Comma 5 4 2 3" xfId="25832"/>
    <cellStyle name="Comma 5 4 2 3 2" xfId="25833"/>
    <cellStyle name="Comma 5 4 2 3 2 2" xfId="25834"/>
    <cellStyle name="Comma 5 4 2 3 2 2 2" xfId="25835"/>
    <cellStyle name="Comma 5 4 2 3 2 2 3" xfId="55122"/>
    <cellStyle name="Comma 5 4 2 3 2 3" xfId="25836"/>
    <cellStyle name="Comma 5 4 2 3 2 4" xfId="25837"/>
    <cellStyle name="Comma 5 4 2 3 3" xfId="25838"/>
    <cellStyle name="Comma 5 4 2 3 3 2" xfId="25839"/>
    <cellStyle name="Comma 5 4 2 3 3 2 2" xfId="25840"/>
    <cellStyle name="Comma 5 4 2 3 3 2 3" xfId="55123"/>
    <cellStyle name="Comma 5 4 2 3 3 3" xfId="25841"/>
    <cellStyle name="Comma 5 4 2 3 3 4" xfId="25842"/>
    <cellStyle name="Comma 5 4 2 3 4" xfId="25843"/>
    <cellStyle name="Comma 5 4 2 3 4 2" xfId="25844"/>
    <cellStyle name="Comma 5 4 2 3 4 3" xfId="55124"/>
    <cellStyle name="Comma 5 4 2 3 5" xfId="25845"/>
    <cellStyle name="Comma 5 4 2 3 6" xfId="25846"/>
    <cellStyle name="Comma 5 4 2 4" xfId="25847"/>
    <cellStyle name="Comma 5 4 2 4 2" xfId="25848"/>
    <cellStyle name="Comma 5 4 2 4 2 2" xfId="25849"/>
    <cellStyle name="Comma 5 4 2 4 2 3" xfId="55125"/>
    <cellStyle name="Comma 5 4 2 4 3" xfId="25850"/>
    <cellStyle name="Comma 5 4 2 4 4" xfId="25851"/>
    <cellStyle name="Comma 5 4 2 5" xfId="25852"/>
    <cellStyle name="Comma 5 4 2 5 2" xfId="25853"/>
    <cellStyle name="Comma 5 4 2 5 2 2" xfId="25854"/>
    <cellStyle name="Comma 5 4 2 5 2 3" xfId="55126"/>
    <cellStyle name="Comma 5 4 2 5 3" xfId="25855"/>
    <cellStyle name="Comma 5 4 2 5 4" xfId="25856"/>
    <cellStyle name="Comma 5 4 2 6" xfId="25857"/>
    <cellStyle name="Comma 5 4 2 6 2" xfId="25858"/>
    <cellStyle name="Comma 5 4 2 6 3" xfId="55127"/>
    <cellStyle name="Comma 5 4 2 7" xfId="25859"/>
    <cellStyle name="Comma 5 4 2 8" xfId="25860"/>
    <cellStyle name="Comma 5 4 3" xfId="25861"/>
    <cellStyle name="Comma 5 4 3 2" xfId="25862"/>
    <cellStyle name="Comma 5 4 3 2 2" xfId="25863"/>
    <cellStyle name="Comma 5 4 3 2 2 2" xfId="25864"/>
    <cellStyle name="Comma 5 4 3 2 2 2 2" xfId="25865"/>
    <cellStyle name="Comma 5 4 3 2 2 2 3" xfId="55128"/>
    <cellStyle name="Comma 5 4 3 2 2 3" xfId="25866"/>
    <cellStyle name="Comma 5 4 3 2 2 4" xfId="25867"/>
    <cellStyle name="Comma 5 4 3 2 3" xfId="25868"/>
    <cellStyle name="Comma 5 4 3 2 3 2" xfId="25869"/>
    <cellStyle name="Comma 5 4 3 2 3 2 2" xfId="25870"/>
    <cellStyle name="Comma 5 4 3 2 3 2 3" xfId="55129"/>
    <cellStyle name="Comma 5 4 3 2 3 3" xfId="25871"/>
    <cellStyle name="Comma 5 4 3 2 3 4" xfId="25872"/>
    <cellStyle name="Comma 5 4 3 2 4" xfId="25873"/>
    <cellStyle name="Comma 5 4 3 2 4 2" xfId="25874"/>
    <cellStyle name="Comma 5 4 3 2 4 3" xfId="55130"/>
    <cellStyle name="Comma 5 4 3 2 5" xfId="25875"/>
    <cellStyle name="Comma 5 4 3 2 6" xfId="25876"/>
    <cellStyle name="Comma 5 4 3 3" xfId="25877"/>
    <cellStyle name="Comma 5 4 3 3 2" xfId="25878"/>
    <cellStyle name="Comma 5 4 3 3 2 2" xfId="25879"/>
    <cellStyle name="Comma 5 4 3 3 2 3" xfId="55131"/>
    <cellStyle name="Comma 5 4 3 3 3" xfId="25880"/>
    <cellStyle name="Comma 5 4 3 3 4" xfId="25881"/>
    <cellStyle name="Comma 5 4 3 4" xfId="25882"/>
    <cellStyle name="Comma 5 4 3 4 2" xfId="25883"/>
    <cellStyle name="Comma 5 4 3 4 2 2" xfId="25884"/>
    <cellStyle name="Comma 5 4 3 4 2 3" xfId="55132"/>
    <cellStyle name="Comma 5 4 3 4 3" xfId="25885"/>
    <cellStyle name="Comma 5 4 3 4 4" xfId="25886"/>
    <cellStyle name="Comma 5 4 3 5" xfId="25887"/>
    <cellStyle name="Comma 5 4 3 5 2" xfId="25888"/>
    <cellStyle name="Comma 5 4 3 5 3" xfId="55133"/>
    <cellStyle name="Comma 5 4 3 6" xfId="25889"/>
    <cellStyle name="Comma 5 4 3 7" xfId="25890"/>
    <cellStyle name="Comma 5 4 4" xfId="25891"/>
    <cellStyle name="Comma 5 4 4 2" xfId="25892"/>
    <cellStyle name="Comma 5 4 4 2 2" xfId="25893"/>
    <cellStyle name="Comma 5 4 4 2 2 2" xfId="25894"/>
    <cellStyle name="Comma 5 4 4 2 2 3" xfId="55134"/>
    <cellStyle name="Comma 5 4 4 2 3" xfId="25895"/>
    <cellStyle name="Comma 5 4 4 2 4" xfId="25896"/>
    <cellStyle name="Comma 5 4 4 3" xfId="25897"/>
    <cellStyle name="Comma 5 4 4 3 2" xfId="25898"/>
    <cellStyle name="Comma 5 4 4 3 2 2" xfId="25899"/>
    <cellStyle name="Comma 5 4 4 3 2 3" xfId="55135"/>
    <cellStyle name="Comma 5 4 4 3 3" xfId="25900"/>
    <cellStyle name="Comma 5 4 4 3 4" xfId="25901"/>
    <cellStyle name="Comma 5 4 4 4" xfId="25902"/>
    <cellStyle name="Comma 5 4 4 4 2" xfId="25903"/>
    <cellStyle name="Comma 5 4 4 4 3" xfId="55136"/>
    <cellStyle name="Comma 5 4 4 5" xfId="25904"/>
    <cellStyle name="Comma 5 4 4 6" xfId="25905"/>
    <cellStyle name="Comma 5 4 5" xfId="25906"/>
    <cellStyle name="Comma 5 4 5 2" xfId="25907"/>
    <cellStyle name="Comma 5 4 5 2 2" xfId="25908"/>
    <cellStyle name="Comma 5 4 5 2 2 2" xfId="25909"/>
    <cellStyle name="Comma 5 4 5 2 2 3" xfId="55137"/>
    <cellStyle name="Comma 5 4 5 2 3" xfId="25910"/>
    <cellStyle name="Comma 5 4 5 2 4" xfId="25911"/>
    <cellStyle name="Comma 5 4 5 3" xfId="25912"/>
    <cellStyle name="Comma 5 4 5 3 2" xfId="25913"/>
    <cellStyle name="Comma 5 4 5 3 3" xfId="55138"/>
    <cellStyle name="Comma 5 4 5 4" xfId="25914"/>
    <cellStyle name="Comma 5 4 5 5" xfId="25915"/>
    <cellStyle name="Comma 5 4 6" xfId="25916"/>
    <cellStyle name="Comma 5 4 6 2" xfId="25917"/>
    <cellStyle name="Comma 5 4 6 2 2" xfId="25918"/>
    <cellStyle name="Comma 5 4 6 2 3" xfId="55139"/>
    <cellStyle name="Comma 5 4 6 3" xfId="25919"/>
    <cellStyle name="Comma 5 4 6 4" xfId="25920"/>
    <cellStyle name="Comma 5 4 7" xfId="25921"/>
    <cellStyle name="Comma 5 4 7 2" xfId="25922"/>
    <cellStyle name="Comma 5 4 7 2 2" xfId="25923"/>
    <cellStyle name="Comma 5 4 7 2 3" xfId="55140"/>
    <cellStyle name="Comma 5 4 7 3" xfId="25924"/>
    <cellStyle name="Comma 5 4 7 4" xfId="25925"/>
    <cellStyle name="Comma 5 4 8" xfId="25926"/>
    <cellStyle name="Comma 5 4 8 2" xfId="25927"/>
    <cellStyle name="Comma 5 4 8 3" xfId="55141"/>
    <cellStyle name="Comma 5 4 9" xfId="25928"/>
    <cellStyle name="Comma 5 5" xfId="25929"/>
    <cellStyle name="Comma 5 5 10" xfId="25930"/>
    <cellStyle name="Comma 5 5 2" xfId="25931"/>
    <cellStyle name="Comma 5 5 2 2" xfId="25932"/>
    <cellStyle name="Comma 5 5 2 2 2" xfId="25933"/>
    <cellStyle name="Comma 5 5 2 2 2 2" xfId="25934"/>
    <cellStyle name="Comma 5 5 2 2 2 2 2" xfId="25935"/>
    <cellStyle name="Comma 5 5 2 2 2 2 2 2" xfId="25936"/>
    <cellStyle name="Comma 5 5 2 2 2 2 2 3" xfId="55142"/>
    <cellStyle name="Comma 5 5 2 2 2 2 3" xfId="25937"/>
    <cellStyle name="Comma 5 5 2 2 2 2 4" xfId="25938"/>
    <cellStyle name="Comma 5 5 2 2 2 3" xfId="25939"/>
    <cellStyle name="Comma 5 5 2 2 2 3 2" xfId="25940"/>
    <cellStyle name="Comma 5 5 2 2 2 3 2 2" xfId="25941"/>
    <cellStyle name="Comma 5 5 2 2 2 3 2 3" xfId="55143"/>
    <cellStyle name="Comma 5 5 2 2 2 3 3" xfId="25942"/>
    <cellStyle name="Comma 5 5 2 2 2 3 4" xfId="25943"/>
    <cellStyle name="Comma 5 5 2 2 2 4" xfId="25944"/>
    <cellStyle name="Comma 5 5 2 2 2 4 2" xfId="25945"/>
    <cellStyle name="Comma 5 5 2 2 2 4 3" xfId="55144"/>
    <cellStyle name="Comma 5 5 2 2 2 5" xfId="25946"/>
    <cellStyle name="Comma 5 5 2 2 2 6" xfId="25947"/>
    <cellStyle name="Comma 5 5 2 2 3" xfId="25948"/>
    <cellStyle name="Comma 5 5 2 2 3 2" xfId="25949"/>
    <cellStyle name="Comma 5 5 2 2 3 2 2" xfId="25950"/>
    <cellStyle name="Comma 5 5 2 2 3 2 3" xfId="55145"/>
    <cellStyle name="Comma 5 5 2 2 3 3" xfId="25951"/>
    <cellStyle name="Comma 5 5 2 2 3 4" xfId="25952"/>
    <cellStyle name="Comma 5 5 2 2 4" xfId="25953"/>
    <cellStyle name="Comma 5 5 2 2 4 2" xfId="25954"/>
    <cellStyle name="Comma 5 5 2 2 4 2 2" xfId="25955"/>
    <cellStyle name="Comma 5 5 2 2 4 2 3" xfId="55146"/>
    <cellStyle name="Comma 5 5 2 2 4 3" xfId="25956"/>
    <cellStyle name="Comma 5 5 2 2 4 4" xfId="25957"/>
    <cellStyle name="Comma 5 5 2 2 5" xfId="25958"/>
    <cellStyle name="Comma 5 5 2 2 5 2" xfId="25959"/>
    <cellStyle name="Comma 5 5 2 2 5 3" xfId="55147"/>
    <cellStyle name="Comma 5 5 2 2 6" xfId="25960"/>
    <cellStyle name="Comma 5 5 2 2 7" xfId="25961"/>
    <cellStyle name="Comma 5 5 2 3" xfId="25962"/>
    <cellStyle name="Comma 5 5 2 3 2" xfId="25963"/>
    <cellStyle name="Comma 5 5 2 3 2 2" xfId="25964"/>
    <cellStyle name="Comma 5 5 2 3 2 2 2" xfId="25965"/>
    <cellStyle name="Comma 5 5 2 3 2 2 3" xfId="55148"/>
    <cellStyle name="Comma 5 5 2 3 2 3" xfId="25966"/>
    <cellStyle name="Comma 5 5 2 3 2 4" xfId="25967"/>
    <cellStyle name="Comma 5 5 2 3 3" xfId="25968"/>
    <cellStyle name="Comma 5 5 2 3 3 2" xfId="25969"/>
    <cellStyle name="Comma 5 5 2 3 3 2 2" xfId="25970"/>
    <cellStyle name="Comma 5 5 2 3 3 2 3" xfId="55149"/>
    <cellStyle name="Comma 5 5 2 3 3 3" xfId="25971"/>
    <cellStyle name="Comma 5 5 2 3 3 4" xfId="25972"/>
    <cellStyle name="Comma 5 5 2 3 4" xfId="25973"/>
    <cellStyle name="Comma 5 5 2 3 4 2" xfId="25974"/>
    <cellStyle name="Comma 5 5 2 3 4 3" xfId="55150"/>
    <cellStyle name="Comma 5 5 2 3 5" xfId="25975"/>
    <cellStyle name="Comma 5 5 2 3 6" xfId="25976"/>
    <cellStyle name="Comma 5 5 2 4" xfId="25977"/>
    <cellStyle name="Comma 5 5 2 4 2" xfId="25978"/>
    <cellStyle name="Comma 5 5 2 4 2 2" xfId="25979"/>
    <cellStyle name="Comma 5 5 2 4 2 3" xfId="55151"/>
    <cellStyle name="Comma 5 5 2 4 3" xfId="25980"/>
    <cellStyle name="Comma 5 5 2 4 4" xfId="25981"/>
    <cellStyle name="Comma 5 5 2 5" xfId="25982"/>
    <cellStyle name="Comma 5 5 2 5 2" xfId="25983"/>
    <cellStyle name="Comma 5 5 2 5 2 2" xfId="25984"/>
    <cellStyle name="Comma 5 5 2 5 2 3" xfId="55152"/>
    <cellStyle name="Comma 5 5 2 5 3" xfId="25985"/>
    <cellStyle name="Comma 5 5 2 5 4" xfId="25986"/>
    <cellStyle name="Comma 5 5 2 6" xfId="25987"/>
    <cellStyle name="Comma 5 5 2 6 2" xfId="25988"/>
    <cellStyle name="Comma 5 5 2 6 3" xfId="55153"/>
    <cellStyle name="Comma 5 5 2 7" xfId="25989"/>
    <cellStyle name="Comma 5 5 2 8" xfId="25990"/>
    <cellStyle name="Comma 5 5 3" xfId="25991"/>
    <cellStyle name="Comma 5 5 3 2" xfId="25992"/>
    <cellStyle name="Comma 5 5 3 2 2" xfId="25993"/>
    <cellStyle name="Comma 5 5 3 2 2 2" xfId="25994"/>
    <cellStyle name="Comma 5 5 3 2 2 2 2" xfId="25995"/>
    <cellStyle name="Comma 5 5 3 2 2 2 3" xfId="55154"/>
    <cellStyle name="Comma 5 5 3 2 2 3" xfId="25996"/>
    <cellStyle name="Comma 5 5 3 2 2 4" xfId="25997"/>
    <cellStyle name="Comma 5 5 3 2 3" xfId="25998"/>
    <cellStyle name="Comma 5 5 3 2 3 2" xfId="25999"/>
    <cellStyle name="Comma 5 5 3 2 3 2 2" xfId="26000"/>
    <cellStyle name="Comma 5 5 3 2 3 2 3" xfId="55155"/>
    <cellStyle name="Comma 5 5 3 2 3 3" xfId="26001"/>
    <cellStyle name="Comma 5 5 3 2 3 4" xfId="26002"/>
    <cellStyle name="Comma 5 5 3 2 4" xfId="26003"/>
    <cellStyle name="Comma 5 5 3 2 4 2" xfId="26004"/>
    <cellStyle name="Comma 5 5 3 2 4 3" xfId="55156"/>
    <cellStyle name="Comma 5 5 3 2 5" xfId="26005"/>
    <cellStyle name="Comma 5 5 3 2 6" xfId="26006"/>
    <cellStyle name="Comma 5 5 3 3" xfId="26007"/>
    <cellStyle name="Comma 5 5 3 3 2" xfId="26008"/>
    <cellStyle name="Comma 5 5 3 3 2 2" xfId="26009"/>
    <cellStyle name="Comma 5 5 3 3 2 3" xfId="55157"/>
    <cellStyle name="Comma 5 5 3 3 3" xfId="26010"/>
    <cellStyle name="Comma 5 5 3 3 4" xfId="26011"/>
    <cellStyle name="Comma 5 5 3 4" xfId="26012"/>
    <cellStyle name="Comma 5 5 3 4 2" xfId="26013"/>
    <cellStyle name="Comma 5 5 3 4 2 2" xfId="26014"/>
    <cellStyle name="Comma 5 5 3 4 2 3" xfId="55158"/>
    <cellStyle name="Comma 5 5 3 4 3" xfId="26015"/>
    <cellStyle name="Comma 5 5 3 4 4" xfId="26016"/>
    <cellStyle name="Comma 5 5 3 5" xfId="26017"/>
    <cellStyle name="Comma 5 5 3 5 2" xfId="26018"/>
    <cellStyle name="Comma 5 5 3 5 3" xfId="55159"/>
    <cellStyle name="Comma 5 5 3 6" xfId="26019"/>
    <cellStyle name="Comma 5 5 3 7" xfId="26020"/>
    <cellStyle name="Comma 5 5 4" xfId="26021"/>
    <cellStyle name="Comma 5 5 4 2" xfId="26022"/>
    <cellStyle name="Comma 5 5 4 2 2" xfId="26023"/>
    <cellStyle name="Comma 5 5 4 2 2 2" xfId="26024"/>
    <cellStyle name="Comma 5 5 4 2 2 3" xfId="55160"/>
    <cellStyle name="Comma 5 5 4 2 3" xfId="26025"/>
    <cellStyle name="Comma 5 5 4 2 4" xfId="26026"/>
    <cellStyle name="Comma 5 5 4 3" xfId="26027"/>
    <cellStyle name="Comma 5 5 4 3 2" xfId="26028"/>
    <cellStyle name="Comma 5 5 4 3 2 2" xfId="26029"/>
    <cellStyle name="Comma 5 5 4 3 2 3" xfId="55161"/>
    <cellStyle name="Comma 5 5 4 3 3" xfId="26030"/>
    <cellStyle name="Comma 5 5 4 3 4" xfId="26031"/>
    <cellStyle name="Comma 5 5 4 4" xfId="26032"/>
    <cellStyle name="Comma 5 5 4 4 2" xfId="26033"/>
    <cellStyle name="Comma 5 5 4 4 3" xfId="55162"/>
    <cellStyle name="Comma 5 5 4 5" xfId="26034"/>
    <cellStyle name="Comma 5 5 4 6" xfId="26035"/>
    <cellStyle name="Comma 5 5 5" xfId="26036"/>
    <cellStyle name="Comma 5 5 5 2" xfId="26037"/>
    <cellStyle name="Comma 5 5 5 2 2" xfId="26038"/>
    <cellStyle name="Comma 5 5 5 2 2 2" xfId="26039"/>
    <cellStyle name="Comma 5 5 5 2 2 3" xfId="55163"/>
    <cellStyle name="Comma 5 5 5 2 3" xfId="26040"/>
    <cellStyle name="Comma 5 5 5 2 4" xfId="26041"/>
    <cellStyle name="Comma 5 5 5 3" xfId="26042"/>
    <cellStyle name="Comma 5 5 5 3 2" xfId="26043"/>
    <cellStyle name="Comma 5 5 5 3 3" xfId="55164"/>
    <cellStyle name="Comma 5 5 5 4" xfId="26044"/>
    <cellStyle name="Comma 5 5 5 5" xfId="26045"/>
    <cellStyle name="Comma 5 5 6" xfId="26046"/>
    <cellStyle name="Comma 5 5 6 2" xfId="26047"/>
    <cellStyle name="Comma 5 5 6 2 2" xfId="26048"/>
    <cellStyle name="Comma 5 5 6 2 3" xfId="55165"/>
    <cellStyle name="Comma 5 5 6 3" xfId="26049"/>
    <cellStyle name="Comma 5 5 6 4" xfId="26050"/>
    <cellStyle name="Comma 5 5 7" xfId="26051"/>
    <cellStyle name="Comma 5 5 7 2" xfId="26052"/>
    <cellStyle name="Comma 5 5 7 2 2" xfId="26053"/>
    <cellStyle name="Comma 5 5 7 2 3" xfId="55166"/>
    <cellStyle name="Comma 5 5 7 3" xfId="26054"/>
    <cellStyle name="Comma 5 5 7 4" xfId="26055"/>
    <cellStyle name="Comma 5 5 8" xfId="26056"/>
    <cellStyle name="Comma 5 5 8 2" xfId="26057"/>
    <cellStyle name="Comma 5 5 8 3" xfId="55167"/>
    <cellStyle name="Comma 5 5 9" xfId="26058"/>
    <cellStyle name="Comma 5 6" xfId="26059"/>
    <cellStyle name="Comma 5 6 10" xfId="26060"/>
    <cellStyle name="Comma 5 6 2" xfId="26061"/>
    <cellStyle name="Comma 5 6 2 2" xfId="26062"/>
    <cellStyle name="Comma 5 6 2 2 2" xfId="26063"/>
    <cellStyle name="Comma 5 6 2 2 2 2" xfId="26064"/>
    <cellStyle name="Comma 5 6 2 2 2 2 2" xfId="26065"/>
    <cellStyle name="Comma 5 6 2 2 2 2 2 2" xfId="26066"/>
    <cellStyle name="Comma 5 6 2 2 2 2 2 3" xfId="55168"/>
    <cellStyle name="Comma 5 6 2 2 2 2 3" xfId="26067"/>
    <cellStyle name="Comma 5 6 2 2 2 2 4" xfId="26068"/>
    <cellStyle name="Comma 5 6 2 2 2 3" xfId="26069"/>
    <cellStyle name="Comma 5 6 2 2 2 3 2" xfId="26070"/>
    <cellStyle name="Comma 5 6 2 2 2 3 2 2" xfId="26071"/>
    <cellStyle name="Comma 5 6 2 2 2 3 2 3" xfId="55169"/>
    <cellStyle name="Comma 5 6 2 2 2 3 3" xfId="26072"/>
    <cellStyle name="Comma 5 6 2 2 2 3 4" xfId="26073"/>
    <cellStyle name="Comma 5 6 2 2 2 4" xfId="26074"/>
    <cellStyle name="Comma 5 6 2 2 2 4 2" xfId="26075"/>
    <cellStyle name="Comma 5 6 2 2 2 4 3" xfId="55170"/>
    <cellStyle name="Comma 5 6 2 2 2 5" xfId="26076"/>
    <cellStyle name="Comma 5 6 2 2 2 6" xfId="26077"/>
    <cellStyle name="Comma 5 6 2 2 3" xfId="26078"/>
    <cellStyle name="Comma 5 6 2 2 3 2" xfId="26079"/>
    <cellStyle name="Comma 5 6 2 2 3 2 2" xfId="26080"/>
    <cellStyle name="Comma 5 6 2 2 3 2 3" xfId="55171"/>
    <cellStyle name="Comma 5 6 2 2 3 3" xfId="26081"/>
    <cellStyle name="Comma 5 6 2 2 3 4" xfId="26082"/>
    <cellStyle name="Comma 5 6 2 2 4" xfId="26083"/>
    <cellStyle name="Comma 5 6 2 2 4 2" xfId="26084"/>
    <cellStyle name="Comma 5 6 2 2 4 2 2" xfId="26085"/>
    <cellStyle name="Comma 5 6 2 2 4 2 3" xfId="55172"/>
    <cellStyle name="Comma 5 6 2 2 4 3" xfId="26086"/>
    <cellStyle name="Comma 5 6 2 2 4 4" xfId="26087"/>
    <cellStyle name="Comma 5 6 2 2 5" xfId="26088"/>
    <cellStyle name="Comma 5 6 2 2 5 2" xfId="26089"/>
    <cellStyle name="Comma 5 6 2 2 5 3" xfId="55173"/>
    <cellStyle name="Comma 5 6 2 2 6" xfId="26090"/>
    <cellStyle name="Comma 5 6 2 2 7" xfId="26091"/>
    <cellStyle name="Comma 5 6 2 3" xfId="26092"/>
    <cellStyle name="Comma 5 6 2 3 2" xfId="26093"/>
    <cellStyle name="Comma 5 6 2 3 2 2" xfId="26094"/>
    <cellStyle name="Comma 5 6 2 3 2 2 2" xfId="26095"/>
    <cellStyle name="Comma 5 6 2 3 2 2 3" xfId="55174"/>
    <cellStyle name="Comma 5 6 2 3 2 3" xfId="26096"/>
    <cellStyle name="Comma 5 6 2 3 2 4" xfId="26097"/>
    <cellStyle name="Comma 5 6 2 3 3" xfId="26098"/>
    <cellStyle name="Comma 5 6 2 3 3 2" xfId="26099"/>
    <cellStyle name="Comma 5 6 2 3 3 2 2" xfId="26100"/>
    <cellStyle name="Comma 5 6 2 3 3 2 3" xfId="55175"/>
    <cellStyle name="Comma 5 6 2 3 3 3" xfId="26101"/>
    <cellStyle name="Comma 5 6 2 3 3 4" xfId="26102"/>
    <cellStyle name="Comma 5 6 2 3 4" xfId="26103"/>
    <cellStyle name="Comma 5 6 2 3 4 2" xfId="26104"/>
    <cellStyle name="Comma 5 6 2 3 4 3" xfId="55176"/>
    <cellStyle name="Comma 5 6 2 3 5" xfId="26105"/>
    <cellStyle name="Comma 5 6 2 3 6" xfId="26106"/>
    <cellStyle name="Comma 5 6 2 4" xfId="26107"/>
    <cellStyle name="Comma 5 6 2 4 2" xfId="26108"/>
    <cellStyle name="Comma 5 6 2 4 2 2" xfId="26109"/>
    <cellStyle name="Comma 5 6 2 4 2 3" xfId="55177"/>
    <cellStyle name="Comma 5 6 2 4 3" xfId="26110"/>
    <cellStyle name="Comma 5 6 2 4 4" xfId="26111"/>
    <cellStyle name="Comma 5 6 2 5" xfId="26112"/>
    <cellStyle name="Comma 5 6 2 5 2" xfId="26113"/>
    <cellStyle name="Comma 5 6 2 5 2 2" xfId="26114"/>
    <cellStyle name="Comma 5 6 2 5 2 3" xfId="55178"/>
    <cellStyle name="Comma 5 6 2 5 3" xfId="26115"/>
    <cellStyle name="Comma 5 6 2 5 4" xfId="26116"/>
    <cellStyle name="Comma 5 6 2 6" xfId="26117"/>
    <cellStyle name="Comma 5 6 2 6 2" xfId="26118"/>
    <cellStyle name="Comma 5 6 2 6 3" xfId="55179"/>
    <cellStyle name="Comma 5 6 2 7" xfId="26119"/>
    <cellStyle name="Comma 5 6 2 8" xfId="26120"/>
    <cellStyle name="Comma 5 6 3" xfId="26121"/>
    <cellStyle name="Comma 5 6 3 2" xfId="26122"/>
    <cellStyle name="Comma 5 6 3 2 2" xfId="26123"/>
    <cellStyle name="Comma 5 6 3 2 2 2" xfId="26124"/>
    <cellStyle name="Comma 5 6 3 2 2 2 2" xfId="26125"/>
    <cellStyle name="Comma 5 6 3 2 2 2 3" xfId="55180"/>
    <cellStyle name="Comma 5 6 3 2 2 3" xfId="26126"/>
    <cellStyle name="Comma 5 6 3 2 2 4" xfId="26127"/>
    <cellStyle name="Comma 5 6 3 2 3" xfId="26128"/>
    <cellStyle name="Comma 5 6 3 2 3 2" xfId="26129"/>
    <cellStyle name="Comma 5 6 3 2 3 2 2" xfId="26130"/>
    <cellStyle name="Comma 5 6 3 2 3 2 3" xfId="55181"/>
    <cellStyle name="Comma 5 6 3 2 3 3" xfId="26131"/>
    <cellStyle name="Comma 5 6 3 2 3 4" xfId="26132"/>
    <cellStyle name="Comma 5 6 3 2 4" xfId="26133"/>
    <cellStyle name="Comma 5 6 3 2 4 2" xfId="26134"/>
    <cellStyle name="Comma 5 6 3 2 4 3" xfId="55182"/>
    <cellStyle name="Comma 5 6 3 2 5" xfId="26135"/>
    <cellStyle name="Comma 5 6 3 2 6" xfId="26136"/>
    <cellStyle name="Comma 5 6 3 3" xfId="26137"/>
    <cellStyle name="Comma 5 6 3 3 2" xfId="26138"/>
    <cellStyle name="Comma 5 6 3 3 2 2" xfId="26139"/>
    <cellStyle name="Comma 5 6 3 3 2 3" xfId="55183"/>
    <cellStyle name="Comma 5 6 3 3 3" xfId="26140"/>
    <cellStyle name="Comma 5 6 3 3 4" xfId="26141"/>
    <cellStyle name="Comma 5 6 3 4" xfId="26142"/>
    <cellStyle name="Comma 5 6 3 4 2" xfId="26143"/>
    <cellStyle name="Comma 5 6 3 4 2 2" xfId="26144"/>
    <cellStyle name="Comma 5 6 3 4 2 3" xfId="55184"/>
    <cellStyle name="Comma 5 6 3 4 3" xfId="26145"/>
    <cellStyle name="Comma 5 6 3 4 4" xfId="26146"/>
    <cellStyle name="Comma 5 6 3 5" xfId="26147"/>
    <cellStyle name="Comma 5 6 3 5 2" xfId="26148"/>
    <cellStyle name="Comma 5 6 3 5 3" xfId="55185"/>
    <cellStyle name="Comma 5 6 3 6" xfId="26149"/>
    <cellStyle name="Comma 5 6 3 7" xfId="26150"/>
    <cellStyle name="Comma 5 6 4" xfId="26151"/>
    <cellStyle name="Comma 5 6 4 2" xfId="26152"/>
    <cellStyle name="Comma 5 6 4 2 2" xfId="26153"/>
    <cellStyle name="Comma 5 6 4 2 2 2" xfId="26154"/>
    <cellStyle name="Comma 5 6 4 2 2 3" xfId="55186"/>
    <cellStyle name="Comma 5 6 4 2 3" xfId="26155"/>
    <cellStyle name="Comma 5 6 4 2 4" xfId="26156"/>
    <cellStyle name="Comma 5 6 4 3" xfId="26157"/>
    <cellStyle name="Comma 5 6 4 3 2" xfId="26158"/>
    <cellStyle name="Comma 5 6 4 3 2 2" xfId="26159"/>
    <cellStyle name="Comma 5 6 4 3 2 3" xfId="55187"/>
    <cellStyle name="Comma 5 6 4 3 3" xfId="26160"/>
    <cellStyle name="Comma 5 6 4 3 4" xfId="26161"/>
    <cellStyle name="Comma 5 6 4 4" xfId="26162"/>
    <cellStyle name="Comma 5 6 4 4 2" xfId="26163"/>
    <cellStyle name="Comma 5 6 4 4 3" xfId="55188"/>
    <cellStyle name="Comma 5 6 4 5" xfId="26164"/>
    <cellStyle name="Comma 5 6 4 6" xfId="26165"/>
    <cellStyle name="Comma 5 6 5" xfId="26166"/>
    <cellStyle name="Comma 5 6 5 2" xfId="26167"/>
    <cellStyle name="Comma 5 6 5 2 2" xfId="26168"/>
    <cellStyle name="Comma 5 6 5 2 2 2" xfId="26169"/>
    <cellStyle name="Comma 5 6 5 2 2 3" xfId="55189"/>
    <cellStyle name="Comma 5 6 5 2 3" xfId="26170"/>
    <cellStyle name="Comma 5 6 5 2 4" xfId="26171"/>
    <cellStyle name="Comma 5 6 5 3" xfId="26172"/>
    <cellStyle name="Comma 5 6 5 3 2" xfId="26173"/>
    <cellStyle name="Comma 5 6 5 3 3" xfId="55190"/>
    <cellStyle name="Comma 5 6 5 4" xfId="26174"/>
    <cellStyle name="Comma 5 6 5 5" xfId="26175"/>
    <cellStyle name="Comma 5 6 6" xfId="26176"/>
    <cellStyle name="Comma 5 6 6 2" xfId="26177"/>
    <cellStyle name="Comma 5 6 6 2 2" xfId="26178"/>
    <cellStyle name="Comma 5 6 6 2 3" xfId="55191"/>
    <cellStyle name="Comma 5 6 6 3" xfId="26179"/>
    <cellStyle name="Comma 5 6 6 4" xfId="26180"/>
    <cellStyle name="Comma 5 6 7" xfId="26181"/>
    <cellStyle name="Comma 5 6 7 2" xfId="26182"/>
    <cellStyle name="Comma 5 6 7 2 2" xfId="26183"/>
    <cellStyle name="Comma 5 6 7 2 3" xfId="55192"/>
    <cellStyle name="Comma 5 6 7 3" xfId="26184"/>
    <cellStyle name="Comma 5 6 7 4" xfId="26185"/>
    <cellStyle name="Comma 5 6 8" xfId="26186"/>
    <cellStyle name="Comma 5 6 8 2" xfId="26187"/>
    <cellStyle name="Comma 5 6 8 3" xfId="55193"/>
    <cellStyle name="Comma 5 6 9" xfId="26188"/>
    <cellStyle name="Comma 5 7" xfId="26189"/>
    <cellStyle name="Comma 5 7 2" xfId="26190"/>
    <cellStyle name="Comma 5 7 2 2" xfId="26191"/>
    <cellStyle name="Comma 5 7 2 2 2" xfId="26192"/>
    <cellStyle name="Comma 5 7 2 2 2 2" xfId="26193"/>
    <cellStyle name="Comma 5 7 2 2 2 2 2" xfId="26194"/>
    <cellStyle name="Comma 5 7 2 2 2 2 3" xfId="55194"/>
    <cellStyle name="Comma 5 7 2 2 2 3" xfId="26195"/>
    <cellStyle name="Comma 5 7 2 2 2 4" xfId="26196"/>
    <cellStyle name="Comma 5 7 2 2 3" xfId="26197"/>
    <cellStyle name="Comma 5 7 2 2 3 2" xfId="26198"/>
    <cellStyle name="Comma 5 7 2 2 3 2 2" xfId="26199"/>
    <cellStyle name="Comma 5 7 2 2 3 2 3" xfId="55195"/>
    <cellStyle name="Comma 5 7 2 2 3 3" xfId="26200"/>
    <cellStyle name="Comma 5 7 2 2 3 4" xfId="26201"/>
    <cellStyle name="Comma 5 7 2 2 4" xfId="26202"/>
    <cellStyle name="Comma 5 7 2 2 4 2" xfId="26203"/>
    <cellStyle name="Comma 5 7 2 2 4 3" xfId="55196"/>
    <cellStyle name="Comma 5 7 2 2 5" xfId="26204"/>
    <cellStyle name="Comma 5 7 2 2 6" xfId="26205"/>
    <cellStyle name="Comma 5 7 2 3" xfId="26206"/>
    <cellStyle name="Comma 5 7 2 3 2" xfId="26207"/>
    <cellStyle name="Comma 5 7 2 3 2 2" xfId="26208"/>
    <cellStyle name="Comma 5 7 2 3 2 3" xfId="55197"/>
    <cellStyle name="Comma 5 7 2 3 3" xfId="26209"/>
    <cellStyle name="Comma 5 7 2 3 4" xfId="26210"/>
    <cellStyle name="Comma 5 7 2 4" xfId="26211"/>
    <cellStyle name="Comma 5 7 2 4 2" xfId="26212"/>
    <cellStyle name="Comma 5 7 2 4 2 2" xfId="26213"/>
    <cellStyle name="Comma 5 7 2 4 2 3" xfId="55198"/>
    <cellStyle name="Comma 5 7 2 4 3" xfId="26214"/>
    <cellStyle name="Comma 5 7 2 4 4" xfId="26215"/>
    <cellStyle name="Comma 5 7 2 5" xfId="26216"/>
    <cellStyle name="Comma 5 7 2 5 2" xfId="26217"/>
    <cellStyle name="Comma 5 7 2 5 3" xfId="55199"/>
    <cellStyle name="Comma 5 7 2 6" xfId="26218"/>
    <cellStyle name="Comma 5 7 2 7" xfId="26219"/>
    <cellStyle name="Comma 5 7 3" xfId="26220"/>
    <cellStyle name="Comma 5 7 3 2" xfId="26221"/>
    <cellStyle name="Comma 5 7 3 2 2" xfId="26222"/>
    <cellStyle name="Comma 5 7 3 2 2 2" xfId="26223"/>
    <cellStyle name="Comma 5 7 3 2 2 3" xfId="55200"/>
    <cellStyle name="Comma 5 7 3 2 3" xfId="26224"/>
    <cellStyle name="Comma 5 7 3 2 4" xfId="26225"/>
    <cellStyle name="Comma 5 7 3 3" xfId="26226"/>
    <cellStyle name="Comma 5 7 3 3 2" xfId="26227"/>
    <cellStyle name="Comma 5 7 3 3 2 2" xfId="26228"/>
    <cellStyle name="Comma 5 7 3 3 2 3" xfId="55201"/>
    <cellStyle name="Comma 5 7 3 3 3" xfId="26229"/>
    <cellStyle name="Comma 5 7 3 3 4" xfId="26230"/>
    <cellStyle name="Comma 5 7 3 4" xfId="26231"/>
    <cellStyle name="Comma 5 7 3 4 2" xfId="26232"/>
    <cellStyle name="Comma 5 7 3 4 3" xfId="55202"/>
    <cellStyle name="Comma 5 7 3 5" xfId="26233"/>
    <cellStyle name="Comma 5 7 3 6" xfId="26234"/>
    <cellStyle name="Comma 5 7 4" xfId="26235"/>
    <cellStyle name="Comma 5 7 4 2" xfId="26236"/>
    <cellStyle name="Comma 5 7 4 2 2" xfId="26237"/>
    <cellStyle name="Comma 5 7 4 2 3" xfId="55203"/>
    <cellStyle name="Comma 5 7 4 3" xfId="26238"/>
    <cellStyle name="Comma 5 7 4 4" xfId="26239"/>
    <cellStyle name="Comma 5 7 5" xfId="26240"/>
    <cellStyle name="Comma 5 7 5 2" xfId="26241"/>
    <cellStyle name="Comma 5 7 5 2 2" xfId="26242"/>
    <cellStyle name="Comma 5 7 5 2 3" xfId="55204"/>
    <cellStyle name="Comma 5 7 5 3" xfId="26243"/>
    <cellStyle name="Comma 5 7 5 4" xfId="26244"/>
    <cellStyle name="Comma 5 7 6" xfId="26245"/>
    <cellStyle name="Comma 5 7 6 2" xfId="26246"/>
    <cellStyle name="Comma 5 7 6 3" xfId="55205"/>
    <cellStyle name="Comma 5 7 7" xfId="26247"/>
    <cellStyle name="Comma 5 7 8" xfId="26248"/>
    <cellStyle name="Comma 5 8" xfId="26249"/>
    <cellStyle name="Comma 5 8 2" xfId="26250"/>
    <cellStyle name="Comma 5 8 2 2" xfId="26251"/>
    <cellStyle name="Comma 5 8 2 2 2" xfId="26252"/>
    <cellStyle name="Comma 5 8 2 2 2 2" xfId="26253"/>
    <cellStyle name="Comma 5 8 2 2 2 3" xfId="55206"/>
    <cellStyle name="Comma 5 8 2 2 3" xfId="26254"/>
    <cellStyle name="Comma 5 8 2 2 4" xfId="26255"/>
    <cellStyle name="Comma 5 8 2 3" xfId="26256"/>
    <cellStyle name="Comma 5 8 2 3 2" xfId="26257"/>
    <cellStyle name="Comma 5 8 2 3 2 2" xfId="26258"/>
    <cellStyle name="Comma 5 8 2 3 2 3" xfId="55207"/>
    <cellStyle name="Comma 5 8 2 3 3" xfId="26259"/>
    <cellStyle name="Comma 5 8 2 3 4" xfId="26260"/>
    <cellStyle name="Comma 5 8 2 4" xfId="26261"/>
    <cellStyle name="Comma 5 8 2 4 2" xfId="26262"/>
    <cellStyle name="Comma 5 8 2 4 3" xfId="55208"/>
    <cellStyle name="Comma 5 8 2 5" xfId="26263"/>
    <cellStyle name="Comma 5 8 2 6" xfId="26264"/>
    <cellStyle name="Comma 5 8 3" xfId="26265"/>
    <cellStyle name="Comma 5 8 3 2" xfId="26266"/>
    <cellStyle name="Comma 5 8 3 2 2" xfId="26267"/>
    <cellStyle name="Comma 5 8 3 2 3" xfId="55209"/>
    <cellStyle name="Comma 5 8 3 3" xfId="26268"/>
    <cellStyle name="Comma 5 8 3 4" xfId="26269"/>
    <cellStyle name="Comma 5 8 4" xfId="26270"/>
    <cellStyle name="Comma 5 8 4 2" xfId="26271"/>
    <cellStyle name="Comma 5 8 4 2 2" xfId="26272"/>
    <cellStyle name="Comma 5 8 4 2 3" xfId="55210"/>
    <cellStyle name="Comma 5 8 4 3" xfId="26273"/>
    <cellStyle name="Comma 5 8 4 4" xfId="26274"/>
    <cellStyle name="Comma 5 8 5" xfId="26275"/>
    <cellStyle name="Comma 5 8 5 2" xfId="26276"/>
    <cellStyle name="Comma 5 8 5 3" xfId="55211"/>
    <cellStyle name="Comma 5 8 6" xfId="26277"/>
    <cellStyle name="Comma 5 8 7" xfId="26278"/>
    <cellStyle name="Comma 5 9" xfId="26279"/>
    <cellStyle name="Comma 5 9 2" xfId="26280"/>
    <cellStyle name="Comma 5 9 2 2" xfId="26281"/>
    <cellStyle name="Comma 5 9 2 2 2" xfId="26282"/>
    <cellStyle name="Comma 5 9 2 2 3" xfId="55212"/>
    <cellStyle name="Comma 5 9 2 3" xfId="26283"/>
    <cellStyle name="Comma 5 9 2 4" xfId="26284"/>
    <cellStyle name="Comma 5 9 3" xfId="26285"/>
    <cellStyle name="Comma 5 9 3 2" xfId="26286"/>
    <cellStyle name="Comma 5 9 3 2 2" xfId="26287"/>
    <cellStyle name="Comma 5 9 3 2 3" xfId="55213"/>
    <cellStyle name="Comma 5 9 3 3" xfId="26288"/>
    <cellStyle name="Comma 5 9 3 4" xfId="26289"/>
    <cellStyle name="Comma 5 9 4" xfId="26290"/>
    <cellStyle name="Comma 5 9 4 2" xfId="26291"/>
    <cellStyle name="Comma 5 9 4 3" xfId="55214"/>
    <cellStyle name="Comma 5 9 5" xfId="26292"/>
    <cellStyle name="Comma 5 9 6" xfId="26293"/>
    <cellStyle name="Comma 6" xfId="26294"/>
    <cellStyle name="Comma 6 10" xfId="26295"/>
    <cellStyle name="Comma 6 11" xfId="26296"/>
    <cellStyle name="Comma 6 2" xfId="26297"/>
    <cellStyle name="Comma 6 2 10" xfId="26298"/>
    <cellStyle name="Comma 6 2 2" xfId="26299"/>
    <cellStyle name="Comma 6 2 2 2" xfId="26300"/>
    <cellStyle name="Comma 6 2 2 2 2" xfId="26301"/>
    <cellStyle name="Comma 6 2 2 2 2 2" xfId="26302"/>
    <cellStyle name="Comma 6 2 2 2 2 2 2" xfId="26303"/>
    <cellStyle name="Comma 6 2 2 2 2 2 2 2" xfId="26304"/>
    <cellStyle name="Comma 6 2 2 2 2 2 2 3" xfId="55215"/>
    <cellStyle name="Comma 6 2 2 2 2 2 3" xfId="26305"/>
    <cellStyle name="Comma 6 2 2 2 2 2 4" xfId="26306"/>
    <cellStyle name="Comma 6 2 2 2 2 3" xfId="26307"/>
    <cellStyle name="Comma 6 2 2 2 2 3 2" xfId="26308"/>
    <cellStyle name="Comma 6 2 2 2 2 3 2 2" xfId="26309"/>
    <cellStyle name="Comma 6 2 2 2 2 3 2 3" xfId="55216"/>
    <cellStyle name="Comma 6 2 2 2 2 3 3" xfId="26310"/>
    <cellStyle name="Comma 6 2 2 2 2 3 4" xfId="26311"/>
    <cellStyle name="Comma 6 2 2 2 2 4" xfId="26312"/>
    <cellStyle name="Comma 6 2 2 2 2 4 2" xfId="26313"/>
    <cellStyle name="Comma 6 2 2 2 2 4 3" xfId="55217"/>
    <cellStyle name="Comma 6 2 2 2 2 5" xfId="26314"/>
    <cellStyle name="Comma 6 2 2 2 2 6" xfId="26315"/>
    <cellStyle name="Comma 6 2 2 2 3" xfId="26316"/>
    <cellStyle name="Comma 6 2 2 2 3 2" xfId="26317"/>
    <cellStyle name="Comma 6 2 2 2 3 2 2" xfId="26318"/>
    <cellStyle name="Comma 6 2 2 2 3 2 3" xfId="55218"/>
    <cellStyle name="Comma 6 2 2 2 3 3" xfId="26319"/>
    <cellStyle name="Comma 6 2 2 2 3 4" xfId="26320"/>
    <cellStyle name="Comma 6 2 2 2 4" xfId="26321"/>
    <cellStyle name="Comma 6 2 2 2 4 2" xfId="26322"/>
    <cellStyle name="Comma 6 2 2 2 4 2 2" xfId="26323"/>
    <cellStyle name="Comma 6 2 2 2 4 2 3" xfId="55219"/>
    <cellStyle name="Comma 6 2 2 2 4 3" xfId="26324"/>
    <cellStyle name="Comma 6 2 2 2 4 4" xfId="26325"/>
    <cellStyle name="Comma 6 2 2 2 5" xfId="26326"/>
    <cellStyle name="Comma 6 2 2 2 5 2" xfId="26327"/>
    <cellStyle name="Comma 6 2 2 2 5 3" xfId="55220"/>
    <cellStyle name="Comma 6 2 2 2 6" xfId="26328"/>
    <cellStyle name="Comma 6 2 2 2 7" xfId="26329"/>
    <cellStyle name="Comma 6 2 2 3" xfId="26330"/>
    <cellStyle name="Comma 6 2 2 3 2" xfId="26331"/>
    <cellStyle name="Comma 6 2 2 3 2 2" xfId="26332"/>
    <cellStyle name="Comma 6 2 2 3 2 2 2" xfId="26333"/>
    <cellStyle name="Comma 6 2 2 3 2 2 3" xfId="55221"/>
    <cellStyle name="Comma 6 2 2 3 2 3" xfId="26334"/>
    <cellStyle name="Comma 6 2 2 3 2 4" xfId="26335"/>
    <cellStyle name="Comma 6 2 2 3 3" xfId="26336"/>
    <cellStyle name="Comma 6 2 2 3 3 2" xfId="26337"/>
    <cellStyle name="Comma 6 2 2 3 3 2 2" xfId="26338"/>
    <cellStyle name="Comma 6 2 2 3 3 2 3" xfId="55222"/>
    <cellStyle name="Comma 6 2 2 3 3 3" xfId="26339"/>
    <cellStyle name="Comma 6 2 2 3 3 4" xfId="26340"/>
    <cellStyle name="Comma 6 2 2 3 4" xfId="26341"/>
    <cellStyle name="Comma 6 2 2 3 4 2" xfId="26342"/>
    <cellStyle name="Comma 6 2 2 3 4 3" xfId="55223"/>
    <cellStyle name="Comma 6 2 2 3 5" xfId="26343"/>
    <cellStyle name="Comma 6 2 2 3 6" xfId="26344"/>
    <cellStyle name="Comma 6 2 2 4" xfId="26345"/>
    <cellStyle name="Comma 6 2 2 4 2" xfId="26346"/>
    <cellStyle name="Comma 6 2 2 4 2 2" xfId="26347"/>
    <cellStyle name="Comma 6 2 2 4 2 3" xfId="55224"/>
    <cellStyle name="Comma 6 2 2 4 3" xfId="26348"/>
    <cellStyle name="Comma 6 2 2 4 4" xfId="26349"/>
    <cellStyle name="Comma 6 2 2 5" xfId="26350"/>
    <cellStyle name="Comma 6 2 2 5 2" xfId="26351"/>
    <cellStyle name="Comma 6 2 2 5 2 2" xfId="26352"/>
    <cellStyle name="Comma 6 2 2 5 2 3" xfId="55225"/>
    <cellStyle name="Comma 6 2 2 5 3" xfId="26353"/>
    <cellStyle name="Comma 6 2 2 5 4" xfId="26354"/>
    <cellStyle name="Comma 6 2 2 6" xfId="26355"/>
    <cellStyle name="Comma 6 2 2 6 2" xfId="26356"/>
    <cellStyle name="Comma 6 2 2 6 3" xfId="55226"/>
    <cellStyle name="Comma 6 2 2 7" xfId="26357"/>
    <cellStyle name="Comma 6 2 2 8" xfId="26358"/>
    <cellStyle name="Comma 6 2 3" xfId="26359"/>
    <cellStyle name="Comma 6 2 3 2" xfId="26360"/>
    <cellStyle name="Comma 6 2 3 2 2" xfId="26361"/>
    <cellStyle name="Comma 6 2 3 2 2 2" xfId="26362"/>
    <cellStyle name="Comma 6 2 3 2 2 2 2" xfId="26363"/>
    <cellStyle name="Comma 6 2 3 2 2 2 3" xfId="55227"/>
    <cellStyle name="Comma 6 2 3 2 2 3" xfId="26364"/>
    <cellStyle name="Comma 6 2 3 2 2 4" xfId="26365"/>
    <cellStyle name="Comma 6 2 3 2 3" xfId="26366"/>
    <cellStyle name="Comma 6 2 3 2 3 2" xfId="26367"/>
    <cellStyle name="Comma 6 2 3 2 3 2 2" xfId="26368"/>
    <cellStyle name="Comma 6 2 3 2 3 2 3" xfId="55228"/>
    <cellStyle name="Comma 6 2 3 2 3 3" xfId="26369"/>
    <cellStyle name="Comma 6 2 3 2 3 4" xfId="26370"/>
    <cellStyle name="Comma 6 2 3 2 4" xfId="26371"/>
    <cellStyle name="Comma 6 2 3 2 4 2" xfId="26372"/>
    <cellStyle name="Comma 6 2 3 2 4 3" xfId="55229"/>
    <cellStyle name="Comma 6 2 3 2 5" xfId="26373"/>
    <cellStyle name="Comma 6 2 3 2 6" xfId="26374"/>
    <cellStyle name="Comma 6 2 3 3" xfId="26375"/>
    <cellStyle name="Comma 6 2 3 3 2" xfId="26376"/>
    <cellStyle name="Comma 6 2 3 3 2 2" xfId="26377"/>
    <cellStyle name="Comma 6 2 3 3 2 3" xfId="55230"/>
    <cellStyle name="Comma 6 2 3 3 3" xfId="26378"/>
    <cellStyle name="Comma 6 2 3 3 4" xfId="26379"/>
    <cellStyle name="Comma 6 2 3 4" xfId="26380"/>
    <cellStyle name="Comma 6 2 3 4 2" xfId="26381"/>
    <cellStyle name="Comma 6 2 3 4 2 2" xfId="26382"/>
    <cellStyle name="Comma 6 2 3 4 2 3" xfId="55231"/>
    <cellStyle name="Comma 6 2 3 4 3" xfId="26383"/>
    <cellStyle name="Comma 6 2 3 4 4" xfId="26384"/>
    <cellStyle name="Comma 6 2 3 5" xfId="26385"/>
    <cellStyle name="Comma 6 2 3 5 2" xfId="26386"/>
    <cellStyle name="Comma 6 2 3 5 3" xfId="55232"/>
    <cellStyle name="Comma 6 2 3 6" xfId="26387"/>
    <cellStyle name="Comma 6 2 3 7" xfId="26388"/>
    <cellStyle name="Comma 6 2 4" xfId="26389"/>
    <cellStyle name="Comma 6 2 4 2" xfId="26390"/>
    <cellStyle name="Comma 6 2 4 2 2" xfId="26391"/>
    <cellStyle name="Comma 6 2 4 2 2 2" xfId="26392"/>
    <cellStyle name="Comma 6 2 4 2 2 3" xfId="55233"/>
    <cellStyle name="Comma 6 2 4 2 3" xfId="26393"/>
    <cellStyle name="Comma 6 2 4 2 4" xfId="26394"/>
    <cellStyle name="Comma 6 2 4 3" xfId="26395"/>
    <cellStyle name="Comma 6 2 4 3 2" xfId="26396"/>
    <cellStyle name="Comma 6 2 4 3 2 2" xfId="26397"/>
    <cellStyle name="Comma 6 2 4 3 2 3" xfId="55234"/>
    <cellStyle name="Comma 6 2 4 3 3" xfId="26398"/>
    <cellStyle name="Comma 6 2 4 3 4" xfId="26399"/>
    <cellStyle name="Comma 6 2 4 4" xfId="26400"/>
    <cellStyle name="Comma 6 2 4 4 2" xfId="26401"/>
    <cellStyle name="Comma 6 2 4 4 3" xfId="55235"/>
    <cellStyle name="Comma 6 2 4 5" xfId="26402"/>
    <cellStyle name="Comma 6 2 4 6" xfId="26403"/>
    <cellStyle name="Comma 6 2 5" xfId="26404"/>
    <cellStyle name="Comma 6 2 5 2" xfId="26405"/>
    <cellStyle name="Comma 6 2 5 2 2" xfId="26406"/>
    <cellStyle name="Comma 6 2 5 2 2 2" xfId="26407"/>
    <cellStyle name="Comma 6 2 5 2 2 3" xfId="55236"/>
    <cellStyle name="Comma 6 2 5 2 3" xfId="26408"/>
    <cellStyle name="Comma 6 2 5 2 4" xfId="26409"/>
    <cellStyle name="Comma 6 2 5 3" xfId="26410"/>
    <cellStyle name="Comma 6 2 5 3 2" xfId="26411"/>
    <cellStyle name="Comma 6 2 5 3 3" xfId="55237"/>
    <cellStyle name="Comma 6 2 5 4" xfId="26412"/>
    <cellStyle name="Comma 6 2 5 5" xfId="26413"/>
    <cellStyle name="Comma 6 2 6" xfId="26414"/>
    <cellStyle name="Comma 6 2 6 2" xfId="26415"/>
    <cellStyle name="Comma 6 2 6 2 2" xfId="26416"/>
    <cellStyle name="Comma 6 2 6 2 3" xfId="55238"/>
    <cellStyle name="Comma 6 2 6 3" xfId="26417"/>
    <cellStyle name="Comma 6 2 6 4" xfId="26418"/>
    <cellStyle name="Comma 6 2 7" xfId="26419"/>
    <cellStyle name="Comma 6 2 7 2" xfId="26420"/>
    <cellStyle name="Comma 6 2 7 2 2" xfId="26421"/>
    <cellStyle name="Comma 6 2 7 2 3" xfId="55239"/>
    <cellStyle name="Comma 6 2 7 3" xfId="26422"/>
    <cellStyle name="Comma 6 2 7 4" xfId="26423"/>
    <cellStyle name="Comma 6 2 8" xfId="26424"/>
    <cellStyle name="Comma 6 2 8 2" xfId="26425"/>
    <cellStyle name="Comma 6 2 8 3" xfId="55240"/>
    <cellStyle name="Comma 6 2 9" xfId="26426"/>
    <cellStyle name="Comma 6 3" xfId="26427"/>
    <cellStyle name="Comma 6 3 2" xfId="26428"/>
    <cellStyle name="Comma 6 3 2 2" xfId="26429"/>
    <cellStyle name="Comma 6 3 2 2 2" xfId="26430"/>
    <cellStyle name="Comma 6 3 2 2 2 2" xfId="26431"/>
    <cellStyle name="Comma 6 3 2 2 2 2 2" xfId="26432"/>
    <cellStyle name="Comma 6 3 2 2 2 2 3" xfId="55241"/>
    <cellStyle name="Comma 6 3 2 2 2 3" xfId="26433"/>
    <cellStyle name="Comma 6 3 2 2 2 4" xfId="26434"/>
    <cellStyle name="Comma 6 3 2 2 3" xfId="26435"/>
    <cellStyle name="Comma 6 3 2 2 3 2" xfId="26436"/>
    <cellStyle name="Comma 6 3 2 2 3 2 2" xfId="26437"/>
    <cellStyle name="Comma 6 3 2 2 3 2 3" xfId="55242"/>
    <cellStyle name="Comma 6 3 2 2 3 3" xfId="26438"/>
    <cellStyle name="Comma 6 3 2 2 3 4" xfId="26439"/>
    <cellStyle name="Comma 6 3 2 2 4" xfId="26440"/>
    <cellStyle name="Comma 6 3 2 2 4 2" xfId="26441"/>
    <cellStyle name="Comma 6 3 2 2 4 3" xfId="55243"/>
    <cellStyle name="Comma 6 3 2 2 5" xfId="26442"/>
    <cellStyle name="Comma 6 3 2 2 6" xfId="26443"/>
    <cellStyle name="Comma 6 3 2 3" xfId="26444"/>
    <cellStyle name="Comma 6 3 2 3 2" xfId="26445"/>
    <cellStyle name="Comma 6 3 2 3 2 2" xfId="26446"/>
    <cellStyle name="Comma 6 3 2 3 2 3" xfId="55244"/>
    <cellStyle name="Comma 6 3 2 3 3" xfId="26447"/>
    <cellStyle name="Comma 6 3 2 3 4" xfId="26448"/>
    <cellStyle name="Comma 6 3 2 4" xfId="26449"/>
    <cellStyle name="Comma 6 3 2 4 2" xfId="26450"/>
    <cellStyle name="Comma 6 3 2 4 2 2" xfId="26451"/>
    <cellStyle name="Comma 6 3 2 4 2 3" xfId="55245"/>
    <cellStyle name="Comma 6 3 2 4 3" xfId="26452"/>
    <cellStyle name="Comma 6 3 2 4 4" xfId="26453"/>
    <cellStyle name="Comma 6 3 2 5" xfId="26454"/>
    <cellStyle name="Comma 6 3 2 5 2" xfId="26455"/>
    <cellStyle name="Comma 6 3 2 5 3" xfId="55246"/>
    <cellStyle name="Comma 6 3 2 6" xfId="26456"/>
    <cellStyle name="Comma 6 3 2 7" xfId="26457"/>
    <cellStyle name="Comma 6 3 3" xfId="26458"/>
    <cellStyle name="Comma 6 3 3 2" xfId="26459"/>
    <cellStyle name="Comma 6 3 3 2 2" xfId="26460"/>
    <cellStyle name="Comma 6 3 3 2 2 2" xfId="26461"/>
    <cellStyle name="Comma 6 3 3 2 2 3" xfId="55247"/>
    <cellStyle name="Comma 6 3 3 2 3" xfId="26462"/>
    <cellStyle name="Comma 6 3 3 2 4" xfId="26463"/>
    <cellStyle name="Comma 6 3 3 3" xfId="26464"/>
    <cellStyle name="Comma 6 3 3 3 2" xfId="26465"/>
    <cellStyle name="Comma 6 3 3 3 2 2" xfId="26466"/>
    <cellStyle name="Comma 6 3 3 3 2 3" xfId="55248"/>
    <cellStyle name="Comma 6 3 3 3 3" xfId="26467"/>
    <cellStyle name="Comma 6 3 3 3 4" xfId="26468"/>
    <cellStyle name="Comma 6 3 3 4" xfId="26469"/>
    <cellStyle name="Comma 6 3 3 4 2" xfId="26470"/>
    <cellStyle name="Comma 6 3 3 4 3" xfId="55249"/>
    <cellStyle name="Comma 6 3 3 5" xfId="26471"/>
    <cellStyle name="Comma 6 3 3 6" xfId="26472"/>
    <cellStyle name="Comma 6 3 4" xfId="26473"/>
    <cellStyle name="Comma 6 3 4 2" xfId="26474"/>
    <cellStyle name="Comma 6 3 4 2 2" xfId="26475"/>
    <cellStyle name="Comma 6 3 4 2 2 2" xfId="26476"/>
    <cellStyle name="Comma 6 3 4 2 2 3" xfId="55250"/>
    <cellStyle name="Comma 6 3 4 2 3" xfId="26477"/>
    <cellStyle name="Comma 6 3 4 2 4" xfId="26478"/>
    <cellStyle name="Comma 6 3 4 3" xfId="26479"/>
    <cellStyle name="Comma 6 3 4 3 2" xfId="26480"/>
    <cellStyle name="Comma 6 3 4 3 3" xfId="55251"/>
    <cellStyle name="Comma 6 3 4 4" xfId="26481"/>
    <cellStyle name="Comma 6 3 4 5" xfId="26482"/>
    <cellStyle name="Comma 6 3 5" xfId="26483"/>
    <cellStyle name="Comma 6 3 5 2" xfId="26484"/>
    <cellStyle name="Comma 6 3 5 2 2" xfId="26485"/>
    <cellStyle name="Comma 6 3 5 2 3" xfId="55252"/>
    <cellStyle name="Comma 6 3 5 3" xfId="26486"/>
    <cellStyle name="Comma 6 3 5 4" xfId="26487"/>
    <cellStyle name="Comma 6 3 6" xfId="26488"/>
    <cellStyle name="Comma 6 3 6 2" xfId="26489"/>
    <cellStyle name="Comma 6 3 6 2 2" xfId="26490"/>
    <cellStyle name="Comma 6 3 6 2 3" xfId="55253"/>
    <cellStyle name="Comma 6 3 6 3" xfId="26491"/>
    <cellStyle name="Comma 6 3 6 4" xfId="26492"/>
    <cellStyle name="Comma 6 3 7" xfId="26493"/>
    <cellStyle name="Comma 6 3 7 2" xfId="26494"/>
    <cellStyle name="Comma 6 3 7 3" xfId="55254"/>
    <cellStyle name="Comma 6 3 8" xfId="26495"/>
    <cellStyle name="Comma 6 3 9" xfId="26496"/>
    <cellStyle name="Comma 6 4" xfId="26497"/>
    <cellStyle name="Comma 6 4 2" xfId="26498"/>
    <cellStyle name="Comma 6 4 2 2" xfId="26499"/>
    <cellStyle name="Comma 6 4 2 2 2" xfId="26500"/>
    <cellStyle name="Comma 6 4 2 2 2 2" xfId="26501"/>
    <cellStyle name="Comma 6 4 2 2 2 3" xfId="55255"/>
    <cellStyle name="Comma 6 4 2 2 3" xfId="26502"/>
    <cellStyle name="Comma 6 4 2 2 4" xfId="26503"/>
    <cellStyle name="Comma 6 4 2 3" xfId="26504"/>
    <cellStyle name="Comma 6 4 2 3 2" xfId="26505"/>
    <cellStyle name="Comma 6 4 2 3 2 2" xfId="26506"/>
    <cellStyle name="Comma 6 4 2 3 2 3" xfId="55256"/>
    <cellStyle name="Comma 6 4 2 3 3" xfId="26507"/>
    <cellStyle name="Comma 6 4 2 3 4" xfId="26508"/>
    <cellStyle name="Comma 6 4 2 4" xfId="26509"/>
    <cellStyle name="Comma 6 4 2 4 2" xfId="26510"/>
    <cellStyle name="Comma 6 4 2 4 3" xfId="55257"/>
    <cellStyle name="Comma 6 4 2 5" xfId="26511"/>
    <cellStyle name="Comma 6 4 2 6" xfId="26512"/>
    <cellStyle name="Comma 6 4 3" xfId="26513"/>
    <cellStyle name="Comma 6 4 3 2" xfId="26514"/>
    <cellStyle name="Comma 6 4 3 2 2" xfId="26515"/>
    <cellStyle name="Comma 6 4 3 2 3" xfId="55258"/>
    <cellStyle name="Comma 6 4 3 3" xfId="26516"/>
    <cellStyle name="Comma 6 4 3 4" xfId="26517"/>
    <cellStyle name="Comma 6 4 4" xfId="26518"/>
    <cellStyle name="Comma 6 4 4 2" xfId="26519"/>
    <cellStyle name="Comma 6 4 4 2 2" xfId="26520"/>
    <cellStyle name="Comma 6 4 4 2 3" xfId="55259"/>
    <cellStyle name="Comma 6 4 4 3" xfId="26521"/>
    <cellStyle name="Comma 6 4 4 4" xfId="26522"/>
    <cellStyle name="Comma 6 4 5" xfId="26523"/>
    <cellStyle name="Comma 6 4 5 2" xfId="26524"/>
    <cellStyle name="Comma 6 4 5 3" xfId="55260"/>
    <cellStyle name="Comma 6 4 6" xfId="26525"/>
    <cellStyle name="Comma 6 4 7" xfId="26526"/>
    <cellStyle name="Comma 6 5" xfId="26527"/>
    <cellStyle name="Comma 6 5 2" xfId="26528"/>
    <cellStyle name="Comma 6 5 2 2" xfId="26529"/>
    <cellStyle name="Comma 6 5 2 2 2" xfId="26530"/>
    <cellStyle name="Comma 6 5 2 2 3" xfId="55261"/>
    <cellStyle name="Comma 6 5 2 3" xfId="26531"/>
    <cellStyle name="Comma 6 5 2 4" xfId="26532"/>
    <cellStyle name="Comma 6 5 3" xfId="26533"/>
    <cellStyle name="Comma 6 5 3 2" xfId="26534"/>
    <cellStyle name="Comma 6 5 3 2 2" xfId="26535"/>
    <cellStyle name="Comma 6 5 3 2 3" xfId="55262"/>
    <cellStyle name="Comma 6 5 3 3" xfId="26536"/>
    <cellStyle name="Comma 6 5 3 4" xfId="26537"/>
    <cellStyle name="Comma 6 5 4" xfId="26538"/>
    <cellStyle name="Comma 6 5 4 2" xfId="26539"/>
    <cellStyle name="Comma 6 5 4 3" xfId="55263"/>
    <cellStyle name="Comma 6 5 5" xfId="26540"/>
    <cellStyle name="Comma 6 5 6" xfId="26541"/>
    <cellStyle name="Comma 6 6" xfId="26542"/>
    <cellStyle name="Comma 6 6 2" xfId="26543"/>
    <cellStyle name="Comma 6 6 2 2" xfId="26544"/>
    <cellStyle name="Comma 6 6 2 2 2" xfId="26545"/>
    <cellStyle name="Comma 6 6 2 2 3" xfId="55264"/>
    <cellStyle name="Comma 6 6 2 3" xfId="26546"/>
    <cellStyle name="Comma 6 6 2 4" xfId="26547"/>
    <cellStyle name="Comma 6 6 3" xfId="26548"/>
    <cellStyle name="Comma 6 6 3 2" xfId="26549"/>
    <cellStyle name="Comma 6 6 3 3" xfId="55265"/>
    <cellStyle name="Comma 6 6 4" xfId="26550"/>
    <cellStyle name="Comma 6 6 5" xfId="26551"/>
    <cellStyle name="Comma 6 7" xfId="26552"/>
    <cellStyle name="Comma 6 7 2" xfId="26553"/>
    <cellStyle name="Comma 6 7 2 2" xfId="26554"/>
    <cellStyle name="Comma 6 7 2 3" xfId="55266"/>
    <cellStyle name="Comma 6 7 3" xfId="26555"/>
    <cellStyle name="Comma 6 7 4" xfId="26556"/>
    <cellStyle name="Comma 6 8" xfId="26557"/>
    <cellStyle name="Comma 6 8 2" xfId="26558"/>
    <cellStyle name="Comma 6 8 2 2" xfId="26559"/>
    <cellStyle name="Comma 6 8 2 3" xfId="55267"/>
    <cellStyle name="Comma 6 8 3" xfId="26560"/>
    <cellStyle name="Comma 6 8 4" xfId="26561"/>
    <cellStyle name="Comma 6 9" xfId="26562"/>
    <cellStyle name="Comma 6 9 2" xfId="26563"/>
    <cellStyle name="Comma 6 9 3" xfId="55268"/>
    <cellStyle name="Comma 7" xfId="26564"/>
    <cellStyle name="Comma 7 2" xfId="26565"/>
    <cellStyle name="Comma 8" xfId="26566"/>
    <cellStyle name="Comma 8 2" xfId="26567"/>
    <cellStyle name="Comma 8 2 2" xfId="26568"/>
    <cellStyle name="Comma 8 2 2 2" xfId="26569"/>
    <cellStyle name="Comma 8 2 2 2 2" xfId="26570"/>
    <cellStyle name="Comma 8 2 2 2 2 2" xfId="26571"/>
    <cellStyle name="Comma 8 2 2 2 2 3" xfId="55269"/>
    <cellStyle name="Comma 8 2 2 2 3" xfId="26572"/>
    <cellStyle name="Comma 8 2 2 2 4" xfId="26573"/>
    <cellStyle name="Comma 8 2 2 3" xfId="26574"/>
    <cellStyle name="Comma 8 2 2 3 2" xfId="26575"/>
    <cellStyle name="Comma 8 2 2 3 2 2" xfId="26576"/>
    <cellStyle name="Comma 8 2 2 3 2 3" xfId="55270"/>
    <cellStyle name="Comma 8 2 2 3 3" xfId="26577"/>
    <cellStyle name="Comma 8 2 2 3 4" xfId="26578"/>
    <cellStyle name="Comma 8 2 2 4" xfId="26579"/>
    <cellStyle name="Comma 8 2 2 4 2" xfId="26580"/>
    <cellStyle name="Comma 8 2 2 4 3" xfId="55271"/>
    <cellStyle name="Comma 8 2 2 5" xfId="26581"/>
    <cellStyle name="Comma 8 2 2 6" xfId="26582"/>
    <cellStyle name="Comma 8 2 3" xfId="26583"/>
    <cellStyle name="Comma 8 2 3 2" xfId="26584"/>
    <cellStyle name="Comma 8 2 3 2 2" xfId="26585"/>
    <cellStyle name="Comma 8 2 3 2 3" xfId="55272"/>
    <cellStyle name="Comma 8 2 3 3" xfId="26586"/>
    <cellStyle name="Comma 8 2 3 4" xfId="26587"/>
    <cellStyle name="Comma 8 2 4" xfId="26588"/>
    <cellStyle name="Comma 8 2 4 2" xfId="26589"/>
    <cellStyle name="Comma 8 2 4 2 2" xfId="26590"/>
    <cellStyle name="Comma 8 2 4 2 3" xfId="55273"/>
    <cellStyle name="Comma 8 2 4 3" xfId="26591"/>
    <cellStyle name="Comma 8 2 4 4" xfId="26592"/>
    <cellStyle name="Comma 8 2 5" xfId="26593"/>
    <cellStyle name="Comma 8 2 5 2" xfId="26594"/>
    <cellStyle name="Comma 8 2 5 3" xfId="55274"/>
    <cellStyle name="Comma 8 2 6" xfId="26595"/>
    <cellStyle name="Comma 8 2 7" xfId="26596"/>
    <cellStyle name="Comma 8 3" xfId="26597"/>
    <cellStyle name="Comma 8 3 2" xfId="26598"/>
    <cellStyle name="Comma 8 3 2 2" xfId="26599"/>
    <cellStyle name="Comma 8 3 2 2 2" xfId="26600"/>
    <cellStyle name="Comma 8 3 2 2 3" xfId="55275"/>
    <cellStyle name="Comma 8 3 2 3" xfId="26601"/>
    <cellStyle name="Comma 8 3 2 4" xfId="26602"/>
    <cellStyle name="Comma 8 3 3" xfId="26603"/>
    <cellStyle name="Comma 8 3 3 2" xfId="26604"/>
    <cellStyle name="Comma 8 3 3 2 2" xfId="26605"/>
    <cellStyle name="Comma 8 3 3 2 3" xfId="55276"/>
    <cellStyle name="Comma 8 3 3 3" xfId="26606"/>
    <cellStyle name="Comma 8 3 3 4" xfId="26607"/>
    <cellStyle name="Comma 8 3 4" xfId="26608"/>
    <cellStyle name="Comma 8 3 4 2" xfId="26609"/>
    <cellStyle name="Comma 8 3 4 3" xfId="55277"/>
    <cellStyle name="Comma 8 3 5" xfId="26610"/>
    <cellStyle name="Comma 8 3 6" xfId="26611"/>
    <cellStyle name="Comma 8 4" xfId="26612"/>
    <cellStyle name="Comma 8 4 2" xfId="26613"/>
    <cellStyle name="Comma 8 4 2 2" xfId="26614"/>
    <cellStyle name="Comma 8 4 2 3" xfId="55278"/>
    <cellStyle name="Comma 8 4 3" xfId="26615"/>
    <cellStyle name="Comma 8 4 4" xfId="26616"/>
    <cellStyle name="Comma 8 5" xfId="26617"/>
    <cellStyle name="Comma 8 5 2" xfId="26618"/>
    <cellStyle name="Comma 8 5 2 2" xfId="26619"/>
    <cellStyle name="Comma 8 5 2 3" xfId="55279"/>
    <cellStyle name="Comma 8 5 3" xfId="26620"/>
    <cellStyle name="Comma 8 5 4" xfId="26621"/>
    <cellStyle name="Comma 8 6" xfId="26622"/>
    <cellStyle name="Comma 8 6 2" xfId="26623"/>
    <cellStyle name="Comma 8 6 3" xfId="55280"/>
    <cellStyle name="Comma 8 7" xfId="26624"/>
    <cellStyle name="Comma 8 8" xfId="26625"/>
    <cellStyle name="Comma 9" xfId="26626"/>
    <cellStyle name="Comma 9 2" xfId="26627"/>
    <cellStyle name="Comma 9 2 2" xfId="26628"/>
    <cellStyle name="Comma 9 2 2 2" xfId="26629"/>
    <cellStyle name="Comma 9 2 2 2 2" xfId="26630"/>
    <cellStyle name="Comma 9 2 2 2 3" xfId="55281"/>
    <cellStyle name="Comma 9 2 2 3" xfId="26631"/>
    <cellStyle name="Comma 9 2 2 4" xfId="26632"/>
    <cellStyle name="Comma 9 2 3" xfId="26633"/>
    <cellStyle name="Comma 9 2 3 2" xfId="26634"/>
    <cellStyle name="Comma 9 2 3 2 2" xfId="26635"/>
    <cellStyle name="Comma 9 2 3 2 3" xfId="55282"/>
    <cellStyle name="Comma 9 2 3 3" xfId="26636"/>
    <cellStyle name="Comma 9 2 3 4" xfId="26637"/>
    <cellStyle name="Comma 9 2 4" xfId="26638"/>
    <cellStyle name="Comma 9 2 4 2" xfId="26639"/>
    <cellStyle name="Comma 9 2 4 3" xfId="55283"/>
    <cellStyle name="Comma 9 2 5" xfId="26640"/>
    <cellStyle name="Comma 9 2 6" xfId="26641"/>
    <cellStyle name="Comma 9 3" xfId="26642"/>
    <cellStyle name="Comma 9 3 2" xfId="26643"/>
    <cellStyle name="Comma 9 3 2 2" xfId="26644"/>
    <cellStyle name="Comma 9 3 2 3" xfId="55284"/>
    <cellStyle name="Comma 9 3 3" xfId="26645"/>
    <cellStyle name="Comma 9 3 4" xfId="26646"/>
    <cellStyle name="Comma 9 4" xfId="26647"/>
    <cellStyle name="Comma 9 4 2" xfId="26648"/>
    <cellStyle name="Comma 9 4 2 2" xfId="26649"/>
    <cellStyle name="Comma 9 4 2 3" xfId="55285"/>
    <cellStyle name="Comma 9 4 3" xfId="26650"/>
    <cellStyle name="Comma 9 4 4" xfId="26651"/>
    <cellStyle name="Comma 9 5" xfId="26652"/>
    <cellStyle name="Comma 9 5 2" xfId="26653"/>
    <cellStyle name="Comma 9 5 3" xfId="55286"/>
    <cellStyle name="Comma 9 6" xfId="26654"/>
    <cellStyle name="Comma 9 7" xfId="26655"/>
    <cellStyle name="Currency 10" xfId="26656"/>
    <cellStyle name="Currency 10 2" xfId="26657"/>
    <cellStyle name="Currency 10 2 2" xfId="26658"/>
    <cellStyle name="Currency 10 2 3" xfId="55287"/>
    <cellStyle name="Currency 10 3" xfId="26659"/>
    <cellStyle name="Currency 10 4" xfId="26660"/>
    <cellStyle name="Currency 11" xfId="26661"/>
    <cellStyle name="Currency 11 2" xfId="26662"/>
    <cellStyle name="Currency 11 3" xfId="55288"/>
    <cellStyle name="Currency 12" xfId="49925"/>
    <cellStyle name="Currency 13" xfId="49923"/>
    <cellStyle name="Currency 14" xfId="55289"/>
    <cellStyle name="Currency 15" xfId="55290"/>
    <cellStyle name="Currency 16" xfId="59957"/>
    <cellStyle name="Currency 2" xfId="20"/>
    <cellStyle name="Currency 2 10" xfId="26663"/>
    <cellStyle name="Currency 2 10 2" xfId="26664"/>
    <cellStyle name="Currency 2 10 2 2" xfId="26665"/>
    <cellStyle name="Currency 2 10 2 2 2" xfId="21"/>
    <cellStyle name="Currency 2 10 2 2 2 2" xfId="26666"/>
    <cellStyle name="Currency 2 10 2 2 2 2 2" xfId="26667"/>
    <cellStyle name="Currency 2 10 2 2 2 2 3" xfId="55291"/>
    <cellStyle name="Currency 2 10 2 2 2 3" xfId="26668"/>
    <cellStyle name="Currency 2 10 2 2 2 4" xfId="26669"/>
    <cellStyle name="Currency 2 10 2 2 3" xfId="26670"/>
    <cellStyle name="Currency 2 10 2 2 3 2" xfId="26671"/>
    <cellStyle name="Currency 2 10 2 2 3 2 2" xfId="26672"/>
    <cellStyle name="Currency 2 10 2 2 3 2 3" xfId="55292"/>
    <cellStyle name="Currency 2 10 2 2 3 3" xfId="26673"/>
    <cellStyle name="Currency 2 10 2 2 3 4" xfId="26674"/>
    <cellStyle name="Currency 2 10 2 2 4" xfId="26675"/>
    <cellStyle name="Currency 2 10 2 2 4 2" xfId="26676"/>
    <cellStyle name="Currency 2 10 2 2 4 3" xfId="55293"/>
    <cellStyle name="Currency 2 10 2 2 5" xfId="26677"/>
    <cellStyle name="Currency 2 10 2 2 6" xfId="26678"/>
    <cellStyle name="Currency 2 10 2 3" xfId="26679"/>
    <cellStyle name="Currency 2 10 2 3 2" xfId="26680"/>
    <cellStyle name="Currency 2 10 2 3 2 2" xfId="26681"/>
    <cellStyle name="Currency 2 10 2 3 2 3" xfId="55294"/>
    <cellStyle name="Currency 2 10 2 3 3" xfId="26682"/>
    <cellStyle name="Currency 2 10 2 3 4" xfId="26683"/>
    <cellStyle name="Currency 2 10 2 4" xfId="26684"/>
    <cellStyle name="Currency 2 10 2 4 2" xfId="26685"/>
    <cellStyle name="Currency 2 10 2 4 2 2" xfId="26686"/>
    <cellStyle name="Currency 2 10 2 4 2 3" xfId="55295"/>
    <cellStyle name="Currency 2 10 2 4 3" xfId="26687"/>
    <cellStyle name="Currency 2 10 2 4 4" xfId="26688"/>
    <cellStyle name="Currency 2 10 2 5" xfId="26689"/>
    <cellStyle name="Currency 2 10 2 5 2" xfId="26690"/>
    <cellStyle name="Currency 2 10 2 5 3" xfId="55296"/>
    <cellStyle name="Currency 2 10 2 6" xfId="26691"/>
    <cellStyle name="Currency 2 10 2 7" xfId="26692"/>
    <cellStyle name="Currency 2 10 3" xfId="26693"/>
    <cellStyle name="Currency 2 10 3 2" xfId="26694"/>
    <cellStyle name="Currency 2 10 3 2 2" xfId="26695"/>
    <cellStyle name="Currency 2 10 3 2 2 2" xfId="26696"/>
    <cellStyle name="Currency 2 10 3 2 2 3" xfId="55297"/>
    <cellStyle name="Currency 2 10 3 2 3" xfId="26697"/>
    <cellStyle name="Currency 2 10 3 2 4" xfId="26698"/>
    <cellStyle name="Currency 2 10 3 3" xfId="26699"/>
    <cellStyle name="Currency 2 10 3 3 2" xfId="26700"/>
    <cellStyle name="Currency 2 10 3 3 2 2" xfId="26701"/>
    <cellStyle name="Currency 2 10 3 3 2 3" xfId="55298"/>
    <cellStyle name="Currency 2 10 3 3 3" xfId="26702"/>
    <cellStyle name="Currency 2 10 3 3 4" xfId="26703"/>
    <cellStyle name="Currency 2 10 3 4" xfId="26704"/>
    <cellStyle name="Currency 2 10 3 4 2" xfId="26705"/>
    <cellStyle name="Currency 2 10 3 4 3" xfId="55299"/>
    <cellStyle name="Currency 2 10 3 5" xfId="26706"/>
    <cellStyle name="Currency 2 10 3 6" xfId="26707"/>
    <cellStyle name="Currency 2 10 4" xfId="26708"/>
    <cellStyle name="Currency 2 10 4 2" xfId="26709"/>
    <cellStyle name="Currency 2 10 4 2 2" xfId="26710"/>
    <cellStyle name="Currency 2 10 4 2 3" xfId="55300"/>
    <cellStyle name="Currency 2 10 4 3" xfId="26711"/>
    <cellStyle name="Currency 2 10 4 4" xfId="26712"/>
    <cellStyle name="Currency 2 10 5" xfId="26713"/>
    <cellStyle name="Currency 2 10 5 2" xfId="26714"/>
    <cellStyle name="Currency 2 10 5 2 2" xfId="26715"/>
    <cellStyle name="Currency 2 10 5 2 3" xfId="55301"/>
    <cellStyle name="Currency 2 10 5 3" xfId="26716"/>
    <cellStyle name="Currency 2 10 5 4" xfId="26717"/>
    <cellStyle name="Currency 2 10 6" xfId="26718"/>
    <cellStyle name="Currency 2 10 6 2" xfId="26719"/>
    <cellStyle name="Currency 2 10 6 3" xfId="55302"/>
    <cellStyle name="Currency 2 10 7" xfId="26720"/>
    <cellStyle name="Currency 2 10 8" xfId="26721"/>
    <cellStyle name="Currency 2 11" xfId="26722"/>
    <cellStyle name="Currency 2 11 2" xfId="26723"/>
    <cellStyle name="Currency 2 11 2 2" xfId="26724"/>
    <cellStyle name="Currency 2 11 2 2 2" xfId="26725"/>
    <cellStyle name="Currency 2 11 2 2 2 2" xfId="26726"/>
    <cellStyle name="Currency 2 11 2 2 2 3" xfId="55303"/>
    <cellStyle name="Currency 2 11 2 2 3" xfId="26727"/>
    <cellStyle name="Currency 2 11 2 2 4" xfId="26728"/>
    <cellStyle name="Currency 2 11 2 3" xfId="26729"/>
    <cellStyle name="Currency 2 11 2 3 2" xfId="26730"/>
    <cellStyle name="Currency 2 11 2 3 2 2" xfId="26731"/>
    <cellStyle name="Currency 2 11 2 3 2 3" xfId="55304"/>
    <cellStyle name="Currency 2 11 2 3 3" xfId="26732"/>
    <cellStyle name="Currency 2 11 2 3 4" xfId="26733"/>
    <cellStyle name="Currency 2 11 2 4" xfId="26734"/>
    <cellStyle name="Currency 2 11 2 4 2" xfId="26735"/>
    <cellStyle name="Currency 2 11 2 4 3" xfId="55305"/>
    <cellStyle name="Currency 2 11 2 5" xfId="26736"/>
    <cellStyle name="Currency 2 11 2 6" xfId="26737"/>
    <cellStyle name="Currency 2 11 3" xfId="26738"/>
    <cellStyle name="Currency 2 11 3 2" xfId="26739"/>
    <cellStyle name="Currency 2 11 3 2 2" xfId="26740"/>
    <cellStyle name="Currency 2 11 3 2 3" xfId="55306"/>
    <cellStyle name="Currency 2 11 3 3" xfId="26741"/>
    <cellStyle name="Currency 2 11 3 4" xfId="26742"/>
    <cellStyle name="Currency 2 11 4" xfId="26743"/>
    <cellStyle name="Currency 2 11 4 2" xfId="26744"/>
    <cellStyle name="Currency 2 11 4 2 2" xfId="26745"/>
    <cellStyle name="Currency 2 11 4 2 3" xfId="55307"/>
    <cellStyle name="Currency 2 11 4 3" xfId="26746"/>
    <cellStyle name="Currency 2 11 4 4" xfId="26747"/>
    <cellStyle name="Currency 2 11 5" xfId="26748"/>
    <cellStyle name="Currency 2 11 5 2" xfId="26749"/>
    <cellStyle name="Currency 2 11 5 3" xfId="55308"/>
    <cellStyle name="Currency 2 11 6" xfId="26750"/>
    <cellStyle name="Currency 2 11 7" xfId="26751"/>
    <cellStyle name="Currency 2 12" xfId="26752"/>
    <cellStyle name="Currency 2 12 2" xfId="26753"/>
    <cellStyle name="Currency 2 12 2 2" xfId="26754"/>
    <cellStyle name="Currency 2 12 2 2 2" xfId="26755"/>
    <cellStyle name="Currency 2 12 2 2 3" xfId="55309"/>
    <cellStyle name="Currency 2 12 2 3" xfId="26756"/>
    <cellStyle name="Currency 2 12 2 4" xfId="26757"/>
    <cellStyle name="Currency 2 12 3" xfId="26758"/>
    <cellStyle name="Currency 2 12 3 2" xfId="26759"/>
    <cellStyle name="Currency 2 12 3 2 2" xfId="26760"/>
    <cellStyle name="Currency 2 12 3 2 3" xfId="55310"/>
    <cellStyle name="Currency 2 12 3 3" xfId="26761"/>
    <cellStyle name="Currency 2 12 3 4" xfId="26762"/>
    <cellStyle name="Currency 2 12 4" xfId="26763"/>
    <cellStyle name="Currency 2 12 4 2" xfId="26764"/>
    <cellStyle name="Currency 2 12 4 3" xfId="55311"/>
    <cellStyle name="Currency 2 12 5" xfId="26765"/>
    <cellStyle name="Currency 2 12 6" xfId="26766"/>
    <cellStyle name="Currency 2 13" xfId="26767"/>
    <cellStyle name="Currency 2 13 2" xfId="26768"/>
    <cellStyle name="Currency 2 13 2 2" xfId="26769"/>
    <cellStyle name="Currency 2 13 2 2 2" xfId="26770"/>
    <cellStyle name="Currency 2 13 2 2 3" xfId="55312"/>
    <cellStyle name="Currency 2 13 2 3" xfId="26771"/>
    <cellStyle name="Currency 2 13 2 4" xfId="26772"/>
    <cellStyle name="Currency 2 13 3" xfId="26773"/>
    <cellStyle name="Currency 2 13 3 2" xfId="26774"/>
    <cellStyle name="Currency 2 13 3 3" xfId="55313"/>
    <cellStyle name="Currency 2 13 4" xfId="26775"/>
    <cellStyle name="Currency 2 13 5" xfId="26776"/>
    <cellStyle name="Currency 2 14" xfId="26777"/>
    <cellStyle name="Currency 2 14 2" xfId="26778"/>
    <cellStyle name="Currency 2 14 2 2" xfId="26779"/>
    <cellStyle name="Currency 2 14 2 3" xfId="55314"/>
    <cellStyle name="Currency 2 14 3" xfId="26780"/>
    <cellStyle name="Currency 2 14 4" xfId="26781"/>
    <cellStyle name="Currency 2 15" xfId="26782"/>
    <cellStyle name="Currency 2 15 2" xfId="26783"/>
    <cellStyle name="Currency 2 15 2 2" xfId="26784"/>
    <cellStyle name="Currency 2 15 2 3" xfId="55315"/>
    <cellStyle name="Currency 2 15 3" xfId="26785"/>
    <cellStyle name="Currency 2 15 4" xfId="26786"/>
    <cellStyle name="Currency 2 16" xfId="26787"/>
    <cellStyle name="Currency 2 16 2" xfId="26788"/>
    <cellStyle name="Currency 2 16 3" xfId="55316"/>
    <cellStyle name="Currency 2 17" xfId="26789"/>
    <cellStyle name="Currency 2 18" xfId="26790"/>
    <cellStyle name="Currency 2 2" xfId="26791"/>
    <cellStyle name="Currency 2 2 10" xfId="26792"/>
    <cellStyle name="Currency 2 2 10 2" xfId="26793"/>
    <cellStyle name="Currency 2 2 10 2 2" xfId="26794"/>
    <cellStyle name="Currency 2 2 10 2 2 2" xfId="26795"/>
    <cellStyle name="Currency 2 2 10 2 2 3" xfId="55317"/>
    <cellStyle name="Currency 2 2 10 2 3" xfId="26796"/>
    <cellStyle name="Currency 2 2 10 2 4" xfId="26797"/>
    <cellStyle name="Currency 2 2 10 3" xfId="26798"/>
    <cellStyle name="Currency 2 2 10 3 2" xfId="26799"/>
    <cellStyle name="Currency 2 2 10 3 2 2" xfId="26800"/>
    <cellStyle name="Currency 2 2 10 3 2 3" xfId="55318"/>
    <cellStyle name="Currency 2 2 10 3 3" xfId="26801"/>
    <cellStyle name="Currency 2 2 10 3 4" xfId="26802"/>
    <cellStyle name="Currency 2 2 10 4" xfId="26803"/>
    <cellStyle name="Currency 2 2 10 4 2" xfId="26804"/>
    <cellStyle name="Currency 2 2 10 4 3" xfId="55319"/>
    <cellStyle name="Currency 2 2 10 5" xfId="26805"/>
    <cellStyle name="Currency 2 2 10 6" xfId="26806"/>
    <cellStyle name="Currency 2 2 11" xfId="26807"/>
    <cellStyle name="Currency 2 2 11 2" xfId="26808"/>
    <cellStyle name="Currency 2 2 11 2 2" xfId="26809"/>
    <cellStyle name="Currency 2 2 11 2 2 2" xfId="26810"/>
    <cellStyle name="Currency 2 2 11 2 2 3" xfId="55320"/>
    <cellStyle name="Currency 2 2 11 2 3" xfId="26811"/>
    <cellStyle name="Currency 2 2 11 2 4" xfId="26812"/>
    <cellStyle name="Currency 2 2 11 3" xfId="26813"/>
    <cellStyle name="Currency 2 2 11 3 2" xfId="26814"/>
    <cellStyle name="Currency 2 2 11 3 3" xfId="55321"/>
    <cellStyle name="Currency 2 2 11 4" xfId="26815"/>
    <cellStyle name="Currency 2 2 11 5" xfId="26816"/>
    <cellStyle name="Currency 2 2 12" xfId="26817"/>
    <cellStyle name="Currency 2 2 12 2" xfId="26818"/>
    <cellStyle name="Currency 2 2 12 2 2" xfId="26819"/>
    <cellStyle name="Currency 2 2 12 2 3" xfId="55322"/>
    <cellStyle name="Currency 2 2 12 3" xfId="26820"/>
    <cellStyle name="Currency 2 2 12 4" xfId="26821"/>
    <cellStyle name="Currency 2 2 13" xfId="26822"/>
    <cellStyle name="Currency 2 2 13 2" xfId="26823"/>
    <cellStyle name="Currency 2 2 13 2 2" xfId="26824"/>
    <cellStyle name="Currency 2 2 13 2 3" xfId="55323"/>
    <cellStyle name="Currency 2 2 13 3" xfId="26825"/>
    <cellStyle name="Currency 2 2 13 4" xfId="26826"/>
    <cellStyle name="Currency 2 2 14" xfId="26827"/>
    <cellStyle name="Currency 2 2 14 2" xfId="26828"/>
    <cellStyle name="Currency 2 2 14 3" xfId="55324"/>
    <cellStyle name="Currency 2 2 15" xfId="26829"/>
    <cellStyle name="Currency 2 2 16" xfId="26830"/>
    <cellStyle name="Currency 2 2 2" xfId="26831"/>
    <cellStyle name="Currency 2 2 2 10" xfId="26832"/>
    <cellStyle name="Currency 2 2 2 10 2" xfId="26833"/>
    <cellStyle name="Currency 2 2 2 10 2 2" xfId="26834"/>
    <cellStyle name="Currency 2 2 2 10 2 2 2" xfId="26835"/>
    <cellStyle name="Currency 2 2 2 10 2 2 3" xfId="55325"/>
    <cellStyle name="Currency 2 2 2 10 2 3" xfId="26836"/>
    <cellStyle name="Currency 2 2 2 10 2 4" xfId="26837"/>
    <cellStyle name="Currency 2 2 2 10 3" xfId="26838"/>
    <cellStyle name="Currency 2 2 2 10 3 2" xfId="26839"/>
    <cellStyle name="Currency 2 2 2 10 3 3" xfId="55326"/>
    <cellStyle name="Currency 2 2 2 10 4" xfId="26840"/>
    <cellStyle name="Currency 2 2 2 10 5" xfId="26841"/>
    <cellStyle name="Currency 2 2 2 11" xfId="26842"/>
    <cellStyle name="Currency 2 2 2 11 2" xfId="26843"/>
    <cellStyle name="Currency 2 2 2 11 2 2" xfId="26844"/>
    <cellStyle name="Currency 2 2 2 11 2 3" xfId="55327"/>
    <cellStyle name="Currency 2 2 2 11 3" xfId="26845"/>
    <cellStyle name="Currency 2 2 2 11 4" xfId="26846"/>
    <cellStyle name="Currency 2 2 2 12" xfId="26847"/>
    <cellStyle name="Currency 2 2 2 12 2" xfId="26848"/>
    <cellStyle name="Currency 2 2 2 12 2 2" xfId="26849"/>
    <cellStyle name="Currency 2 2 2 12 2 3" xfId="55328"/>
    <cellStyle name="Currency 2 2 2 12 3" xfId="26850"/>
    <cellStyle name="Currency 2 2 2 12 4" xfId="26851"/>
    <cellStyle name="Currency 2 2 2 13" xfId="26852"/>
    <cellStyle name="Currency 2 2 2 13 2" xfId="26853"/>
    <cellStyle name="Currency 2 2 2 13 3" xfId="55329"/>
    <cellStyle name="Currency 2 2 2 14" xfId="26854"/>
    <cellStyle name="Currency 2 2 2 15" xfId="26855"/>
    <cellStyle name="Currency 2 2 2 2" xfId="26856"/>
    <cellStyle name="Currency 2 2 2 2 10" xfId="26857"/>
    <cellStyle name="Currency 2 2 2 2 11" xfId="26858"/>
    <cellStyle name="Currency 2 2 2 2 2" xfId="26859"/>
    <cellStyle name="Currency 2 2 2 2 2 10" xfId="26860"/>
    <cellStyle name="Currency 2 2 2 2 2 2" xfId="26861"/>
    <cellStyle name="Currency 2 2 2 2 2 2 2" xfId="26862"/>
    <cellStyle name="Currency 2 2 2 2 2 2 2 2" xfId="26863"/>
    <cellStyle name="Currency 2 2 2 2 2 2 2 2 2" xfId="26864"/>
    <cellStyle name="Currency 2 2 2 2 2 2 2 2 2 2" xfId="26865"/>
    <cellStyle name="Currency 2 2 2 2 2 2 2 2 2 2 2" xfId="26866"/>
    <cellStyle name="Currency 2 2 2 2 2 2 2 2 2 2 3" xfId="55330"/>
    <cellStyle name="Currency 2 2 2 2 2 2 2 2 2 3" xfId="26867"/>
    <cellStyle name="Currency 2 2 2 2 2 2 2 2 2 4" xfId="26868"/>
    <cellStyle name="Currency 2 2 2 2 2 2 2 2 3" xfId="26869"/>
    <cellStyle name="Currency 2 2 2 2 2 2 2 2 3 2" xfId="26870"/>
    <cellStyle name="Currency 2 2 2 2 2 2 2 2 3 2 2" xfId="26871"/>
    <cellStyle name="Currency 2 2 2 2 2 2 2 2 3 2 3" xfId="55331"/>
    <cellStyle name="Currency 2 2 2 2 2 2 2 2 3 3" xfId="26872"/>
    <cellStyle name="Currency 2 2 2 2 2 2 2 2 3 4" xfId="26873"/>
    <cellStyle name="Currency 2 2 2 2 2 2 2 2 4" xfId="26874"/>
    <cellStyle name="Currency 2 2 2 2 2 2 2 2 4 2" xfId="26875"/>
    <cellStyle name="Currency 2 2 2 2 2 2 2 2 4 3" xfId="55332"/>
    <cellStyle name="Currency 2 2 2 2 2 2 2 2 5" xfId="26876"/>
    <cellStyle name="Currency 2 2 2 2 2 2 2 2 6" xfId="26877"/>
    <cellStyle name="Currency 2 2 2 2 2 2 2 3" xfId="26878"/>
    <cellStyle name="Currency 2 2 2 2 2 2 2 3 2" xfId="26879"/>
    <cellStyle name="Currency 2 2 2 2 2 2 2 3 2 2" xfId="26880"/>
    <cellStyle name="Currency 2 2 2 2 2 2 2 3 2 3" xfId="55333"/>
    <cellStyle name="Currency 2 2 2 2 2 2 2 3 3" xfId="26881"/>
    <cellStyle name="Currency 2 2 2 2 2 2 2 3 4" xfId="26882"/>
    <cellStyle name="Currency 2 2 2 2 2 2 2 4" xfId="26883"/>
    <cellStyle name="Currency 2 2 2 2 2 2 2 4 2" xfId="26884"/>
    <cellStyle name="Currency 2 2 2 2 2 2 2 4 2 2" xfId="26885"/>
    <cellStyle name="Currency 2 2 2 2 2 2 2 4 2 3" xfId="55334"/>
    <cellStyle name="Currency 2 2 2 2 2 2 2 4 3" xfId="26886"/>
    <cellStyle name="Currency 2 2 2 2 2 2 2 4 4" xfId="26887"/>
    <cellStyle name="Currency 2 2 2 2 2 2 2 5" xfId="26888"/>
    <cellStyle name="Currency 2 2 2 2 2 2 2 5 2" xfId="26889"/>
    <cellStyle name="Currency 2 2 2 2 2 2 2 5 3" xfId="55335"/>
    <cellStyle name="Currency 2 2 2 2 2 2 2 6" xfId="26890"/>
    <cellStyle name="Currency 2 2 2 2 2 2 2 7" xfId="26891"/>
    <cellStyle name="Currency 2 2 2 2 2 2 3" xfId="26892"/>
    <cellStyle name="Currency 2 2 2 2 2 2 3 2" xfId="26893"/>
    <cellStyle name="Currency 2 2 2 2 2 2 3 2 2" xfId="26894"/>
    <cellStyle name="Currency 2 2 2 2 2 2 3 2 2 2" xfId="26895"/>
    <cellStyle name="Currency 2 2 2 2 2 2 3 2 2 3" xfId="55336"/>
    <cellStyle name="Currency 2 2 2 2 2 2 3 2 3" xfId="26896"/>
    <cellStyle name="Currency 2 2 2 2 2 2 3 2 4" xfId="26897"/>
    <cellStyle name="Currency 2 2 2 2 2 2 3 3" xfId="26898"/>
    <cellStyle name="Currency 2 2 2 2 2 2 3 3 2" xfId="26899"/>
    <cellStyle name="Currency 2 2 2 2 2 2 3 3 2 2" xfId="26900"/>
    <cellStyle name="Currency 2 2 2 2 2 2 3 3 2 3" xfId="55337"/>
    <cellStyle name="Currency 2 2 2 2 2 2 3 3 3" xfId="26901"/>
    <cellStyle name="Currency 2 2 2 2 2 2 3 3 4" xfId="26902"/>
    <cellStyle name="Currency 2 2 2 2 2 2 3 4" xfId="26903"/>
    <cellStyle name="Currency 2 2 2 2 2 2 3 4 2" xfId="26904"/>
    <cellStyle name="Currency 2 2 2 2 2 2 3 4 3" xfId="55338"/>
    <cellStyle name="Currency 2 2 2 2 2 2 3 5" xfId="26905"/>
    <cellStyle name="Currency 2 2 2 2 2 2 3 6" xfId="26906"/>
    <cellStyle name="Currency 2 2 2 2 2 2 4" xfId="26907"/>
    <cellStyle name="Currency 2 2 2 2 2 2 4 2" xfId="26908"/>
    <cellStyle name="Currency 2 2 2 2 2 2 4 2 2" xfId="26909"/>
    <cellStyle name="Currency 2 2 2 2 2 2 4 2 3" xfId="55339"/>
    <cellStyle name="Currency 2 2 2 2 2 2 4 3" xfId="26910"/>
    <cellStyle name="Currency 2 2 2 2 2 2 4 4" xfId="26911"/>
    <cellStyle name="Currency 2 2 2 2 2 2 5" xfId="26912"/>
    <cellStyle name="Currency 2 2 2 2 2 2 5 2" xfId="26913"/>
    <cellStyle name="Currency 2 2 2 2 2 2 5 2 2" xfId="26914"/>
    <cellStyle name="Currency 2 2 2 2 2 2 5 2 3" xfId="55340"/>
    <cellStyle name="Currency 2 2 2 2 2 2 5 3" xfId="26915"/>
    <cellStyle name="Currency 2 2 2 2 2 2 5 4" xfId="26916"/>
    <cellStyle name="Currency 2 2 2 2 2 2 6" xfId="26917"/>
    <cellStyle name="Currency 2 2 2 2 2 2 6 2" xfId="26918"/>
    <cellStyle name="Currency 2 2 2 2 2 2 6 3" xfId="55341"/>
    <cellStyle name="Currency 2 2 2 2 2 2 7" xfId="26919"/>
    <cellStyle name="Currency 2 2 2 2 2 2 8" xfId="26920"/>
    <cellStyle name="Currency 2 2 2 2 2 3" xfId="26921"/>
    <cellStyle name="Currency 2 2 2 2 2 3 2" xfId="26922"/>
    <cellStyle name="Currency 2 2 2 2 2 3 2 2" xfId="26923"/>
    <cellStyle name="Currency 2 2 2 2 2 3 2 2 2" xfId="26924"/>
    <cellStyle name="Currency 2 2 2 2 2 3 2 2 2 2" xfId="26925"/>
    <cellStyle name="Currency 2 2 2 2 2 3 2 2 2 3" xfId="55342"/>
    <cellStyle name="Currency 2 2 2 2 2 3 2 2 3" xfId="26926"/>
    <cellStyle name="Currency 2 2 2 2 2 3 2 2 4" xfId="26927"/>
    <cellStyle name="Currency 2 2 2 2 2 3 2 3" xfId="26928"/>
    <cellStyle name="Currency 2 2 2 2 2 3 2 3 2" xfId="26929"/>
    <cellStyle name="Currency 2 2 2 2 2 3 2 3 2 2" xfId="26930"/>
    <cellStyle name="Currency 2 2 2 2 2 3 2 3 2 3" xfId="55343"/>
    <cellStyle name="Currency 2 2 2 2 2 3 2 3 3" xfId="26931"/>
    <cellStyle name="Currency 2 2 2 2 2 3 2 3 4" xfId="26932"/>
    <cellStyle name="Currency 2 2 2 2 2 3 2 4" xfId="26933"/>
    <cellStyle name="Currency 2 2 2 2 2 3 2 4 2" xfId="26934"/>
    <cellStyle name="Currency 2 2 2 2 2 3 2 4 3" xfId="55344"/>
    <cellStyle name="Currency 2 2 2 2 2 3 2 5" xfId="26935"/>
    <cellStyle name="Currency 2 2 2 2 2 3 2 6" xfId="26936"/>
    <cellStyle name="Currency 2 2 2 2 2 3 3" xfId="26937"/>
    <cellStyle name="Currency 2 2 2 2 2 3 3 2" xfId="26938"/>
    <cellStyle name="Currency 2 2 2 2 2 3 3 2 2" xfId="26939"/>
    <cellStyle name="Currency 2 2 2 2 2 3 3 2 3" xfId="55345"/>
    <cellStyle name="Currency 2 2 2 2 2 3 3 3" xfId="26940"/>
    <cellStyle name="Currency 2 2 2 2 2 3 3 4" xfId="26941"/>
    <cellStyle name="Currency 2 2 2 2 2 3 4" xfId="26942"/>
    <cellStyle name="Currency 2 2 2 2 2 3 4 2" xfId="26943"/>
    <cellStyle name="Currency 2 2 2 2 2 3 4 2 2" xfId="26944"/>
    <cellStyle name="Currency 2 2 2 2 2 3 4 2 3" xfId="55346"/>
    <cellStyle name="Currency 2 2 2 2 2 3 4 3" xfId="26945"/>
    <cellStyle name="Currency 2 2 2 2 2 3 4 4" xfId="26946"/>
    <cellStyle name="Currency 2 2 2 2 2 3 5" xfId="26947"/>
    <cellStyle name="Currency 2 2 2 2 2 3 5 2" xfId="26948"/>
    <cellStyle name="Currency 2 2 2 2 2 3 5 3" xfId="55347"/>
    <cellStyle name="Currency 2 2 2 2 2 3 6" xfId="26949"/>
    <cellStyle name="Currency 2 2 2 2 2 3 7" xfId="26950"/>
    <cellStyle name="Currency 2 2 2 2 2 4" xfId="26951"/>
    <cellStyle name="Currency 2 2 2 2 2 4 2" xfId="26952"/>
    <cellStyle name="Currency 2 2 2 2 2 4 2 2" xfId="26953"/>
    <cellStyle name="Currency 2 2 2 2 2 4 2 2 2" xfId="26954"/>
    <cellStyle name="Currency 2 2 2 2 2 4 2 2 3" xfId="55348"/>
    <cellStyle name="Currency 2 2 2 2 2 4 2 3" xfId="26955"/>
    <cellStyle name="Currency 2 2 2 2 2 4 2 4" xfId="26956"/>
    <cellStyle name="Currency 2 2 2 2 2 4 3" xfId="26957"/>
    <cellStyle name="Currency 2 2 2 2 2 4 3 2" xfId="26958"/>
    <cellStyle name="Currency 2 2 2 2 2 4 3 2 2" xfId="26959"/>
    <cellStyle name="Currency 2 2 2 2 2 4 3 2 3" xfId="55349"/>
    <cellStyle name="Currency 2 2 2 2 2 4 3 3" xfId="26960"/>
    <cellStyle name="Currency 2 2 2 2 2 4 3 4" xfId="26961"/>
    <cellStyle name="Currency 2 2 2 2 2 4 4" xfId="26962"/>
    <cellStyle name="Currency 2 2 2 2 2 4 4 2" xfId="26963"/>
    <cellStyle name="Currency 2 2 2 2 2 4 4 3" xfId="55350"/>
    <cellStyle name="Currency 2 2 2 2 2 4 5" xfId="26964"/>
    <cellStyle name="Currency 2 2 2 2 2 4 6" xfId="26965"/>
    <cellStyle name="Currency 2 2 2 2 2 5" xfId="26966"/>
    <cellStyle name="Currency 2 2 2 2 2 5 2" xfId="26967"/>
    <cellStyle name="Currency 2 2 2 2 2 5 2 2" xfId="26968"/>
    <cellStyle name="Currency 2 2 2 2 2 5 2 2 2" xfId="26969"/>
    <cellStyle name="Currency 2 2 2 2 2 5 2 2 3" xfId="55351"/>
    <cellStyle name="Currency 2 2 2 2 2 5 2 3" xfId="26970"/>
    <cellStyle name="Currency 2 2 2 2 2 5 2 4" xfId="26971"/>
    <cellStyle name="Currency 2 2 2 2 2 5 3" xfId="26972"/>
    <cellStyle name="Currency 2 2 2 2 2 5 3 2" xfId="26973"/>
    <cellStyle name="Currency 2 2 2 2 2 5 3 3" xfId="55352"/>
    <cellStyle name="Currency 2 2 2 2 2 5 4" xfId="26974"/>
    <cellStyle name="Currency 2 2 2 2 2 5 5" xfId="26975"/>
    <cellStyle name="Currency 2 2 2 2 2 6" xfId="26976"/>
    <cellStyle name="Currency 2 2 2 2 2 6 2" xfId="26977"/>
    <cellStyle name="Currency 2 2 2 2 2 6 2 2" xfId="26978"/>
    <cellStyle name="Currency 2 2 2 2 2 6 2 3" xfId="55353"/>
    <cellStyle name="Currency 2 2 2 2 2 6 3" xfId="26979"/>
    <cellStyle name="Currency 2 2 2 2 2 6 4" xfId="26980"/>
    <cellStyle name="Currency 2 2 2 2 2 7" xfId="26981"/>
    <cellStyle name="Currency 2 2 2 2 2 7 2" xfId="26982"/>
    <cellStyle name="Currency 2 2 2 2 2 7 2 2" xfId="26983"/>
    <cellStyle name="Currency 2 2 2 2 2 7 2 3" xfId="55354"/>
    <cellStyle name="Currency 2 2 2 2 2 7 3" xfId="26984"/>
    <cellStyle name="Currency 2 2 2 2 2 7 4" xfId="26985"/>
    <cellStyle name="Currency 2 2 2 2 2 8" xfId="26986"/>
    <cellStyle name="Currency 2 2 2 2 2 8 2" xfId="26987"/>
    <cellStyle name="Currency 2 2 2 2 2 8 3" xfId="55355"/>
    <cellStyle name="Currency 2 2 2 2 2 9" xfId="26988"/>
    <cellStyle name="Currency 2 2 2 2 3" xfId="26989"/>
    <cellStyle name="Currency 2 2 2 2 3 2" xfId="26990"/>
    <cellStyle name="Currency 2 2 2 2 3 2 2" xfId="26991"/>
    <cellStyle name="Currency 2 2 2 2 3 2 2 2" xfId="26992"/>
    <cellStyle name="Currency 2 2 2 2 3 2 2 2 2" xfId="26993"/>
    <cellStyle name="Currency 2 2 2 2 3 2 2 2 2 2" xfId="26994"/>
    <cellStyle name="Currency 2 2 2 2 3 2 2 2 2 3" xfId="55356"/>
    <cellStyle name="Currency 2 2 2 2 3 2 2 2 3" xfId="26995"/>
    <cellStyle name="Currency 2 2 2 2 3 2 2 2 4" xfId="26996"/>
    <cellStyle name="Currency 2 2 2 2 3 2 2 3" xfId="26997"/>
    <cellStyle name="Currency 2 2 2 2 3 2 2 3 2" xfId="26998"/>
    <cellStyle name="Currency 2 2 2 2 3 2 2 3 2 2" xfId="26999"/>
    <cellStyle name="Currency 2 2 2 2 3 2 2 3 2 3" xfId="55357"/>
    <cellStyle name="Currency 2 2 2 2 3 2 2 3 3" xfId="27000"/>
    <cellStyle name="Currency 2 2 2 2 3 2 2 3 4" xfId="27001"/>
    <cellStyle name="Currency 2 2 2 2 3 2 2 4" xfId="27002"/>
    <cellStyle name="Currency 2 2 2 2 3 2 2 4 2" xfId="27003"/>
    <cellStyle name="Currency 2 2 2 2 3 2 2 4 3" xfId="55358"/>
    <cellStyle name="Currency 2 2 2 2 3 2 2 5" xfId="27004"/>
    <cellStyle name="Currency 2 2 2 2 3 2 2 6" xfId="27005"/>
    <cellStyle name="Currency 2 2 2 2 3 2 3" xfId="27006"/>
    <cellStyle name="Currency 2 2 2 2 3 2 3 2" xfId="27007"/>
    <cellStyle name="Currency 2 2 2 2 3 2 3 2 2" xfId="27008"/>
    <cellStyle name="Currency 2 2 2 2 3 2 3 2 3" xfId="55359"/>
    <cellStyle name="Currency 2 2 2 2 3 2 3 3" xfId="27009"/>
    <cellStyle name="Currency 2 2 2 2 3 2 3 4" xfId="27010"/>
    <cellStyle name="Currency 2 2 2 2 3 2 4" xfId="27011"/>
    <cellStyle name="Currency 2 2 2 2 3 2 4 2" xfId="27012"/>
    <cellStyle name="Currency 2 2 2 2 3 2 4 2 2" xfId="27013"/>
    <cellStyle name="Currency 2 2 2 2 3 2 4 2 3" xfId="55360"/>
    <cellStyle name="Currency 2 2 2 2 3 2 4 3" xfId="27014"/>
    <cellStyle name="Currency 2 2 2 2 3 2 4 4" xfId="27015"/>
    <cellStyle name="Currency 2 2 2 2 3 2 5" xfId="27016"/>
    <cellStyle name="Currency 2 2 2 2 3 2 5 2" xfId="27017"/>
    <cellStyle name="Currency 2 2 2 2 3 2 5 3" xfId="55361"/>
    <cellStyle name="Currency 2 2 2 2 3 2 6" xfId="27018"/>
    <cellStyle name="Currency 2 2 2 2 3 2 7" xfId="27019"/>
    <cellStyle name="Currency 2 2 2 2 3 3" xfId="27020"/>
    <cellStyle name="Currency 2 2 2 2 3 3 2" xfId="27021"/>
    <cellStyle name="Currency 2 2 2 2 3 3 2 2" xfId="27022"/>
    <cellStyle name="Currency 2 2 2 2 3 3 2 2 2" xfId="27023"/>
    <cellStyle name="Currency 2 2 2 2 3 3 2 2 3" xfId="55362"/>
    <cellStyle name="Currency 2 2 2 2 3 3 2 3" xfId="27024"/>
    <cellStyle name="Currency 2 2 2 2 3 3 2 4" xfId="27025"/>
    <cellStyle name="Currency 2 2 2 2 3 3 3" xfId="27026"/>
    <cellStyle name="Currency 2 2 2 2 3 3 3 2" xfId="27027"/>
    <cellStyle name="Currency 2 2 2 2 3 3 3 2 2" xfId="27028"/>
    <cellStyle name="Currency 2 2 2 2 3 3 3 2 3" xfId="55363"/>
    <cellStyle name="Currency 2 2 2 2 3 3 3 3" xfId="27029"/>
    <cellStyle name="Currency 2 2 2 2 3 3 3 4" xfId="27030"/>
    <cellStyle name="Currency 2 2 2 2 3 3 4" xfId="27031"/>
    <cellStyle name="Currency 2 2 2 2 3 3 4 2" xfId="27032"/>
    <cellStyle name="Currency 2 2 2 2 3 3 4 3" xfId="55364"/>
    <cellStyle name="Currency 2 2 2 2 3 3 5" xfId="27033"/>
    <cellStyle name="Currency 2 2 2 2 3 3 6" xfId="27034"/>
    <cellStyle name="Currency 2 2 2 2 3 4" xfId="27035"/>
    <cellStyle name="Currency 2 2 2 2 3 4 2" xfId="27036"/>
    <cellStyle name="Currency 2 2 2 2 3 4 2 2" xfId="27037"/>
    <cellStyle name="Currency 2 2 2 2 3 4 2 2 2" xfId="27038"/>
    <cellStyle name="Currency 2 2 2 2 3 4 2 2 3" xfId="55365"/>
    <cellStyle name="Currency 2 2 2 2 3 4 2 3" xfId="27039"/>
    <cellStyle name="Currency 2 2 2 2 3 4 2 4" xfId="27040"/>
    <cellStyle name="Currency 2 2 2 2 3 4 3" xfId="27041"/>
    <cellStyle name="Currency 2 2 2 2 3 4 3 2" xfId="27042"/>
    <cellStyle name="Currency 2 2 2 2 3 4 3 3" xfId="55366"/>
    <cellStyle name="Currency 2 2 2 2 3 4 4" xfId="27043"/>
    <cellStyle name="Currency 2 2 2 2 3 4 5" xfId="27044"/>
    <cellStyle name="Currency 2 2 2 2 3 5" xfId="27045"/>
    <cellStyle name="Currency 2 2 2 2 3 5 2" xfId="27046"/>
    <cellStyle name="Currency 2 2 2 2 3 5 2 2" xfId="27047"/>
    <cellStyle name="Currency 2 2 2 2 3 5 2 3" xfId="55367"/>
    <cellStyle name="Currency 2 2 2 2 3 5 3" xfId="27048"/>
    <cellStyle name="Currency 2 2 2 2 3 5 4" xfId="27049"/>
    <cellStyle name="Currency 2 2 2 2 3 6" xfId="27050"/>
    <cellStyle name="Currency 2 2 2 2 3 6 2" xfId="27051"/>
    <cellStyle name="Currency 2 2 2 2 3 6 2 2" xfId="27052"/>
    <cellStyle name="Currency 2 2 2 2 3 6 2 3" xfId="55368"/>
    <cellStyle name="Currency 2 2 2 2 3 6 3" xfId="27053"/>
    <cellStyle name="Currency 2 2 2 2 3 6 4" xfId="27054"/>
    <cellStyle name="Currency 2 2 2 2 3 7" xfId="27055"/>
    <cellStyle name="Currency 2 2 2 2 3 7 2" xfId="27056"/>
    <cellStyle name="Currency 2 2 2 2 3 7 3" xfId="55369"/>
    <cellStyle name="Currency 2 2 2 2 3 8" xfId="27057"/>
    <cellStyle name="Currency 2 2 2 2 3 9" xfId="27058"/>
    <cellStyle name="Currency 2 2 2 2 4" xfId="27059"/>
    <cellStyle name="Currency 2 2 2 2 4 2" xfId="27060"/>
    <cellStyle name="Currency 2 2 2 2 4 2 2" xfId="27061"/>
    <cellStyle name="Currency 2 2 2 2 4 2 2 2" xfId="27062"/>
    <cellStyle name="Currency 2 2 2 2 4 2 2 2 2" xfId="27063"/>
    <cellStyle name="Currency 2 2 2 2 4 2 2 2 3" xfId="55370"/>
    <cellStyle name="Currency 2 2 2 2 4 2 2 3" xfId="27064"/>
    <cellStyle name="Currency 2 2 2 2 4 2 2 4" xfId="27065"/>
    <cellStyle name="Currency 2 2 2 2 4 2 3" xfId="27066"/>
    <cellStyle name="Currency 2 2 2 2 4 2 3 2" xfId="27067"/>
    <cellStyle name="Currency 2 2 2 2 4 2 3 2 2" xfId="27068"/>
    <cellStyle name="Currency 2 2 2 2 4 2 3 2 3" xfId="55371"/>
    <cellStyle name="Currency 2 2 2 2 4 2 3 3" xfId="27069"/>
    <cellStyle name="Currency 2 2 2 2 4 2 3 4" xfId="27070"/>
    <cellStyle name="Currency 2 2 2 2 4 2 4" xfId="27071"/>
    <cellStyle name="Currency 2 2 2 2 4 2 4 2" xfId="27072"/>
    <cellStyle name="Currency 2 2 2 2 4 2 4 3" xfId="55372"/>
    <cellStyle name="Currency 2 2 2 2 4 2 5" xfId="27073"/>
    <cellStyle name="Currency 2 2 2 2 4 2 6" xfId="27074"/>
    <cellStyle name="Currency 2 2 2 2 4 3" xfId="27075"/>
    <cellStyle name="Currency 2 2 2 2 4 3 2" xfId="27076"/>
    <cellStyle name="Currency 2 2 2 2 4 3 2 2" xfId="27077"/>
    <cellStyle name="Currency 2 2 2 2 4 3 2 3" xfId="55373"/>
    <cellStyle name="Currency 2 2 2 2 4 3 3" xfId="27078"/>
    <cellStyle name="Currency 2 2 2 2 4 3 4" xfId="27079"/>
    <cellStyle name="Currency 2 2 2 2 4 4" xfId="27080"/>
    <cellStyle name="Currency 2 2 2 2 4 4 2" xfId="27081"/>
    <cellStyle name="Currency 2 2 2 2 4 4 2 2" xfId="27082"/>
    <cellStyle name="Currency 2 2 2 2 4 4 2 3" xfId="55374"/>
    <cellStyle name="Currency 2 2 2 2 4 4 3" xfId="27083"/>
    <cellStyle name="Currency 2 2 2 2 4 4 4" xfId="27084"/>
    <cellStyle name="Currency 2 2 2 2 4 5" xfId="27085"/>
    <cellStyle name="Currency 2 2 2 2 4 5 2" xfId="27086"/>
    <cellStyle name="Currency 2 2 2 2 4 5 3" xfId="55375"/>
    <cellStyle name="Currency 2 2 2 2 4 6" xfId="27087"/>
    <cellStyle name="Currency 2 2 2 2 4 7" xfId="27088"/>
    <cellStyle name="Currency 2 2 2 2 5" xfId="27089"/>
    <cellStyle name="Currency 2 2 2 2 5 2" xfId="27090"/>
    <cellStyle name="Currency 2 2 2 2 5 2 2" xfId="27091"/>
    <cellStyle name="Currency 2 2 2 2 5 2 2 2" xfId="27092"/>
    <cellStyle name="Currency 2 2 2 2 5 2 2 3" xfId="55376"/>
    <cellStyle name="Currency 2 2 2 2 5 2 3" xfId="27093"/>
    <cellStyle name="Currency 2 2 2 2 5 2 4" xfId="27094"/>
    <cellStyle name="Currency 2 2 2 2 5 3" xfId="27095"/>
    <cellStyle name="Currency 2 2 2 2 5 3 2" xfId="27096"/>
    <cellStyle name="Currency 2 2 2 2 5 3 2 2" xfId="27097"/>
    <cellStyle name="Currency 2 2 2 2 5 3 2 3" xfId="55377"/>
    <cellStyle name="Currency 2 2 2 2 5 3 3" xfId="27098"/>
    <cellStyle name="Currency 2 2 2 2 5 3 4" xfId="27099"/>
    <cellStyle name="Currency 2 2 2 2 5 4" xfId="27100"/>
    <cellStyle name="Currency 2 2 2 2 5 4 2" xfId="27101"/>
    <cellStyle name="Currency 2 2 2 2 5 4 3" xfId="55378"/>
    <cellStyle name="Currency 2 2 2 2 5 5" xfId="27102"/>
    <cellStyle name="Currency 2 2 2 2 5 6" xfId="27103"/>
    <cellStyle name="Currency 2 2 2 2 6" xfId="27104"/>
    <cellStyle name="Currency 2 2 2 2 6 2" xfId="27105"/>
    <cellStyle name="Currency 2 2 2 2 6 2 2" xfId="27106"/>
    <cellStyle name="Currency 2 2 2 2 6 2 2 2" xfId="27107"/>
    <cellStyle name="Currency 2 2 2 2 6 2 2 3" xfId="55379"/>
    <cellStyle name="Currency 2 2 2 2 6 2 3" xfId="27108"/>
    <cellStyle name="Currency 2 2 2 2 6 2 4" xfId="27109"/>
    <cellStyle name="Currency 2 2 2 2 6 3" xfId="27110"/>
    <cellStyle name="Currency 2 2 2 2 6 3 2" xfId="27111"/>
    <cellStyle name="Currency 2 2 2 2 6 3 3" xfId="55380"/>
    <cellStyle name="Currency 2 2 2 2 6 4" xfId="27112"/>
    <cellStyle name="Currency 2 2 2 2 6 5" xfId="27113"/>
    <cellStyle name="Currency 2 2 2 2 7" xfId="27114"/>
    <cellStyle name="Currency 2 2 2 2 7 2" xfId="27115"/>
    <cellStyle name="Currency 2 2 2 2 7 2 2" xfId="27116"/>
    <cellStyle name="Currency 2 2 2 2 7 2 3" xfId="55381"/>
    <cellStyle name="Currency 2 2 2 2 7 3" xfId="27117"/>
    <cellStyle name="Currency 2 2 2 2 7 4" xfId="27118"/>
    <cellStyle name="Currency 2 2 2 2 8" xfId="27119"/>
    <cellStyle name="Currency 2 2 2 2 8 2" xfId="27120"/>
    <cellStyle name="Currency 2 2 2 2 8 2 2" xfId="27121"/>
    <cellStyle name="Currency 2 2 2 2 8 2 3" xfId="55382"/>
    <cellStyle name="Currency 2 2 2 2 8 3" xfId="27122"/>
    <cellStyle name="Currency 2 2 2 2 8 4" xfId="27123"/>
    <cellStyle name="Currency 2 2 2 2 9" xfId="27124"/>
    <cellStyle name="Currency 2 2 2 2 9 2" xfId="27125"/>
    <cellStyle name="Currency 2 2 2 2 9 3" xfId="55383"/>
    <cellStyle name="Currency 2 2 2 3" xfId="27126"/>
    <cellStyle name="Currency 2 2 2 3 10" xfId="27127"/>
    <cellStyle name="Currency 2 2 2 3 11" xfId="27128"/>
    <cellStyle name="Currency 2 2 2 3 2" xfId="27129"/>
    <cellStyle name="Currency 2 2 2 3 2 10" xfId="27130"/>
    <cellStyle name="Currency 2 2 2 3 2 2" xfId="27131"/>
    <cellStyle name="Currency 2 2 2 3 2 2 2" xfId="27132"/>
    <cellStyle name="Currency 2 2 2 3 2 2 2 2" xfId="27133"/>
    <cellStyle name="Currency 2 2 2 3 2 2 2 2 2" xfId="27134"/>
    <cellStyle name="Currency 2 2 2 3 2 2 2 2 2 2" xfId="27135"/>
    <cellStyle name="Currency 2 2 2 3 2 2 2 2 2 2 2" xfId="27136"/>
    <cellStyle name="Currency 2 2 2 3 2 2 2 2 2 2 3" xfId="55384"/>
    <cellStyle name="Currency 2 2 2 3 2 2 2 2 2 3" xfId="27137"/>
    <cellStyle name="Currency 2 2 2 3 2 2 2 2 2 4" xfId="27138"/>
    <cellStyle name="Currency 2 2 2 3 2 2 2 2 3" xfId="27139"/>
    <cellStyle name="Currency 2 2 2 3 2 2 2 2 3 2" xfId="27140"/>
    <cellStyle name="Currency 2 2 2 3 2 2 2 2 3 2 2" xfId="27141"/>
    <cellStyle name="Currency 2 2 2 3 2 2 2 2 3 2 3" xfId="55385"/>
    <cellStyle name="Currency 2 2 2 3 2 2 2 2 3 3" xfId="27142"/>
    <cellStyle name="Currency 2 2 2 3 2 2 2 2 3 4" xfId="27143"/>
    <cellStyle name="Currency 2 2 2 3 2 2 2 2 4" xfId="27144"/>
    <cellStyle name="Currency 2 2 2 3 2 2 2 2 4 2" xfId="27145"/>
    <cellStyle name="Currency 2 2 2 3 2 2 2 2 4 3" xfId="55386"/>
    <cellStyle name="Currency 2 2 2 3 2 2 2 2 5" xfId="27146"/>
    <cellStyle name="Currency 2 2 2 3 2 2 2 2 6" xfId="27147"/>
    <cellStyle name="Currency 2 2 2 3 2 2 2 3" xfId="27148"/>
    <cellStyle name="Currency 2 2 2 3 2 2 2 3 2" xfId="27149"/>
    <cellStyle name="Currency 2 2 2 3 2 2 2 3 2 2" xfId="27150"/>
    <cellStyle name="Currency 2 2 2 3 2 2 2 3 2 3" xfId="55387"/>
    <cellStyle name="Currency 2 2 2 3 2 2 2 3 3" xfId="27151"/>
    <cellStyle name="Currency 2 2 2 3 2 2 2 3 4" xfId="27152"/>
    <cellStyle name="Currency 2 2 2 3 2 2 2 4" xfId="27153"/>
    <cellStyle name="Currency 2 2 2 3 2 2 2 4 2" xfId="27154"/>
    <cellStyle name="Currency 2 2 2 3 2 2 2 4 2 2" xfId="27155"/>
    <cellStyle name="Currency 2 2 2 3 2 2 2 4 2 3" xfId="55388"/>
    <cellStyle name="Currency 2 2 2 3 2 2 2 4 3" xfId="27156"/>
    <cellStyle name="Currency 2 2 2 3 2 2 2 4 4" xfId="27157"/>
    <cellStyle name="Currency 2 2 2 3 2 2 2 5" xfId="27158"/>
    <cellStyle name="Currency 2 2 2 3 2 2 2 5 2" xfId="27159"/>
    <cellStyle name="Currency 2 2 2 3 2 2 2 5 3" xfId="55389"/>
    <cellStyle name="Currency 2 2 2 3 2 2 2 6" xfId="27160"/>
    <cellStyle name="Currency 2 2 2 3 2 2 2 7" xfId="27161"/>
    <cellStyle name="Currency 2 2 2 3 2 2 3" xfId="27162"/>
    <cellStyle name="Currency 2 2 2 3 2 2 3 2" xfId="27163"/>
    <cellStyle name="Currency 2 2 2 3 2 2 3 2 2" xfId="27164"/>
    <cellStyle name="Currency 2 2 2 3 2 2 3 2 2 2" xfId="27165"/>
    <cellStyle name="Currency 2 2 2 3 2 2 3 2 2 3" xfId="55390"/>
    <cellStyle name="Currency 2 2 2 3 2 2 3 2 3" xfId="27166"/>
    <cellStyle name="Currency 2 2 2 3 2 2 3 2 4" xfId="27167"/>
    <cellStyle name="Currency 2 2 2 3 2 2 3 3" xfId="27168"/>
    <cellStyle name="Currency 2 2 2 3 2 2 3 3 2" xfId="27169"/>
    <cellStyle name="Currency 2 2 2 3 2 2 3 3 2 2" xfId="27170"/>
    <cellStyle name="Currency 2 2 2 3 2 2 3 3 2 3" xfId="55391"/>
    <cellStyle name="Currency 2 2 2 3 2 2 3 3 3" xfId="27171"/>
    <cellStyle name="Currency 2 2 2 3 2 2 3 3 4" xfId="27172"/>
    <cellStyle name="Currency 2 2 2 3 2 2 3 4" xfId="27173"/>
    <cellStyle name="Currency 2 2 2 3 2 2 3 4 2" xfId="27174"/>
    <cellStyle name="Currency 2 2 2 3 2 2 3 4 3" xfId="55392"/>
    <cellStyle name="Currency 2 2 2 3 2 2 3 5" xfId="27175"/>
    <cellStyle name="Currency 2 2 2 3 2 2 3 6" xfId="27176"/>
    <cellStyle name="Currency 2 2 2 3 2 2 4" xfId="27177"/>
    <cellStyle name="Currency 2 2 2 3 2 2 4 2" xfId="27178"/>
    <cellStyle name="Currency 2 2 2 3 2 2 4 2 2" xfId="27179"/>
    <cellStyle name="Currency 2 2 2 3 2 2 4 2 3" xfId="55393"/>
    <cellStyle name="Currency 2 2 2 3 2 2 4 3" xfId="27180"/>
    <cellStyle name="Currency 2 2 2 3 2 2 4 4" xfId="27181"/>
    <cellStyle name="Currency 2 2 2 3 2 2 5" xfId="27182"/>
    <cellStyle name="Currency 2 2 2 3 2 2 5 2" xfId="27183"/>
    <cellStyle name="Currency 2 2 2 3 2 2 5 2 2" xfId="27184"/>
    <cellStyle name="Currency 2 2 2 3 2 2 5 2 3" xfId="55394"/>
    <cellStyle name="Currency 2 2 2 3 2 2 5 3" xfId="27185"/>
    <cellStyle name="Currency 2 2 2 3 2 2 5 4" xfId="27186"/>
    <cellStyle name="Currency 2 2 2 3 2 2 6" xfId="27187"/>
    <cellStyle name="Currency 2 2 2 3 2 2 6 2" xfId="27188"/>
    <cellStyle name="Currency 2 2 2 3 2 2 6 3" xfId="55395"/>
    <cellStyle name="Currency 2 2 2 3 2 2 7" xfId="27189"/>
    <cellStyle name="Currency 2 2 2 3 2 2 8" xfId="27190"/>
    <cellStyle name="Currency 2 2 2 3 2 3" xfId="27191"/>
    <cellStyle name="Currency 2 2 2 3 2 3 2" xfId="27192"/>
    <cellStyle name="Currency 2 2 2 3 2 3 2 2" xfId="27193"/>
    <cellStyle name="Currency 2 2 2 3 2 3 2 2 2" xfId="27194"/>
    <cellStyle name="Currency 2 2 2 3 2 3 2 2 2 2" xfId="27195"/>
    <cellStyle name="Currency 2 2 2 3 2 3 2 2 2 3" xfId="55396"/>
    <cellStyle name="Currency 2 2 2 3 2 3 2 2 3" xfId="27196"/>
    <cellStyle name="Currency 2 2 2 3 2 3 2 2 4" xfId="27197"/>
    <cellStyle name="Currency 2 2 2 3 2 3 2 3" xfId="27198"/>
    <cellStyle name="Currency 2 2 2 3 2 3 2 3 2" xfId="27199"/>
    <cellStyle name="Currency 2 2 2 3 2 3 2 3 2 2" xfId="27200"/>
    <cellStyle name="Currency 2 2 2 3 2 3 2 3 2 3" xfId="55397"/>
    <cellStyle name="Currency 2 2 2 3 2 3 2 3 3" xfId="27201"/>
    <cellStyle name="Currency 2 2 2 3 2 3 2 3 4" xfId="27202"/>
    <cellStyle name="Currency 2 2 2 3 2 3 2 4" xfId="27203"/>
    <cellStyle name="Currency 2 2 2 3 2 3 2 4 2" xfId="27204"/>
    <cellStyle name="Currency 2 2 2 3 2 3 2 4 3" xfId="55398"/>
    <cellStyle name="Currency 2 2 2 3 2 3 2 5" xfId="27205"/>
    <cellStyle name="Currency 2 2 2 3 2 3 2 6" xfId="27206"/>
    <cellStyle name="Currency 2 2 2 3 2 3 3" xfId="27207"/>
    <cellStyle name="Currency 2 2 2 3 2 3 3 2" xfId="27208"/>
    <cellStyle name="Currency 2 2 2 3 2 3 3 2 2" xfId="27209"/>
    <cellStyle name="Currency 2 2 2 3 2 3 3 2 3" xfId="55399"/>
    <cellStyle name="Currency 2 2 2 3 2 3 3 3" xfId="27210"/>
    <cellStyle name="Currency 2 2 2 3 2 3 3 4" xfId="27211"/>
    <cellStyle name="Currency 2 2 2 3 2 3 4" xfId="27212"/>
    <cellStyle name="Currency 2 2 2 3 2 3 4 2" xfId="27213"/>
    <cellStyle name="Currency 2 2 2 3 2 3 4 2 2" xfId="27214"/>
    <cellStyle name="Currency 2 2 2 3 2 3 4 2 3" xfId="55400"/>
    <cellStyle name="Currency 2 2 2 3 2 3 4 3" xfId="27215"/>
    <cellStyle name="Currency 2 2 2 3 2 3 4 4" xfId="27216"/>
    <cellStyle name="Currency 2 2 2 3 2 3 5" xfId="27217"/>
    <cellStyle name="Currency 2 2 2 3 2 3 5 2" xfId="27218"/>
    <cellStyle name="Currency 2 2 2 3 2 3 5 3" xfId="55401"/>
    <cellStyle name="Currency 2 2 2 3 2 3 6" xfId="27219"/>
    <cellStyle name="Currency 2 2 2 3 2 3 7" xfId="27220"/>
    <cellStyle name="Currency 2 2 2 3 2 4" xfId="27221"/>
    <cellStyle name="Currency 2 2 2 3 2 4 2" xfId="27222"/>
    <cellStyle name="Currency 2 2 2 3 2 4 2 2" xfId="27223"/>
    <cellStyle name="Currency 2 2 2 3 2 4 2 2 2" xfId="27224"/>
    <cellStyle name="Currency 2 2 2 3 2 4 2 2 3" xfId="55402"/>
    <cellStyle name="Currency 2 2 2 3 2 4 2 3" xfId="27225"/>
    <cellStyle name="Currency 2 2 2 3 2 4 2 4" xfId="27226"/>
    <cellStyle name="Currency 2 2 2 3 2 4 3" xfId="27227"/>
    <cellStyle name="Currency 2 2 2 3 2 4 3 2" xfId="27228"/>
    <cellStyle name="Currency 2 2 2 3 2 4 3 2 2" xfId="27229"/>
    <cellStyle name="Currency 2 2 2 3 2 4 3 2 3" xfId="55403"/>
    <cellStyle name="Currency 2 2 2 3 2 4 3 3" xfId="27230"/>
    <cellStyle name="Currency 2 2 2 3 2 4 3 4" xfId="27231"/>
    <cellStyle name="Currency 2 2 2 3 2 4 4" xfId="27232"/>
    <cellStyle name="Currency 2 2 2 3 2 4 4 2" xfId="27233"/>
    <cellStyle name="Currency 2 2 2 3 2 4 4 3" xfId="55404"/>
    <cellStyle name="Currency 2 2 2 3 2 4 5" xfId="27234"/>
    <cellStyle name="Currency 2 2 2 3 2 4 6" xfId="27235"/>
    <cellStyle name="Currency 2 2 2 3 2 5" xfId="27236"/>
    <cellStyle name="Currency 2 2 2 3 2 5 2" xfId="27237"/>
    <cellStyle name="Currency 2 2 2 3 2 5 2 2" xfId="27238"/>
    <cellStyle name="Currency 2 2 2 3 2 5 2 2 2" xfId="27239"/>
    <cellStyle name="Currency 2 2 2 3 2 5 2 2 3" xfId="55405"/>
    <cellStyle name="Currency 2 2 2 3 2 5 2 3" xfId="27240"/>
    <cellStyle name="Currency 2 2 2 3 2 5 2 4" xfId="27241"/>
    <cellStyle name="Currency 2 2 2 3 2 5 3" xfId="27242"/>
    <cellStyle name="Currency 2 2 2 3 2 5 3 2" xfId="27243"/>
    <cellStyle name="Currency 2 2 2 3 2 5 3 3" xfId="55406"/>
    <cellStyle name="Currency 2 2 2 3 2 5 4" xfId="27244"/>
    <cellStyle name="Currency 2 2 2 3 2 5 5" xfId="27245"/>
    <cellStyle name="Currency 2 2 2 3 2 6" xfId="27246"/>
    <cellStyle name="Currency 2 2 2 3 2 6 2" xfId="27247"/>
    <cellStyle name="Currency 2 2 2 3 2 6 2 2" xfId="27248"/>
    <cellStyle name="Currency 2 2 2 3 2 6 2 3" xfId="55407"/>
    <cellStyle name="Currency 2 2 2 3 2 6 3" xfId="27249"/>
    <cellStyle name="Currency 2 2 2 3 2 6 4" xfId="27250"/>
    <cellStyle name="Currency 2 2 2 3 2 7" xfId="27251"/>
    <cellStyle name="Currency 2 2 2 3 2 7 2" xfId="27252"/>
    <cellStyle name="Currency 2 2 2 3 2 7 2 2" xfId="27253"/>
    <cellStyle name="Currency 2 2 2 3 2 7 2 3" xfId="55408"/>
    <cellStyle name="Currency 2 2 2 3 2 7 3" xfId="27254"/>
    <cellStyle name="Currency 2 2 2 3 2 7 4" xfId="27255"/>
    <cellStyle name="Currency 2 2 2 3 2 8" xfId="27256"/>
    <cellStyle name="Currency 2 2 2 3 2 8 2" xfId="27257"/>
    <cellStyle name="Currency 2 2 2 3 2 8 3" xfId="55409"/>
    <cellStyle name="Currency 2 2 2 3 2 9" xfId="27258"/>
    <cellStyle name="Currency 2 2 2 3 3" xfId="27259"/>
    <cellStyle name="Currency 2 2 2 3 3 2" xfId="27260"/>
    <cellStyle name="Currency 2 2 2 3 3 2 2" xfId="27261"/>
    <cellStyle name="Currency 2 2 2 3 3 2 2 2" xfId="27262"/>
    <cellStyle name="Currency 2 2 2 3 3 2 2 2 2" xfId="27263"/>
    <cellStyle name="Currency 2 2 2 3 3 2 2 2 2 2" xfId="27264"/>
    <cellStyle name="Currency 2 2 2 3 3 2 2 2 2 3" xfId="55410"/>
    <cellStyle name="Currency 2 2 2 3 3 2 2 2 3" xfId="27265"/>
    <cellStyle name="Currency 2 2 2 3 3 2 2 2 4" xfId="27266"/>
    <cellStyle name="Currency 2 2 2 3 3 2 2 3" xfId="27267"/>
    <cellStyle name="Currency 2 2 2 3 3 2 2 3 2" xfId="27268"/>
    <cellStyle name="Currency 2 2 2 3 3 2 2 3 2 2" xfId="27269"/>
    <cellStyle name="Currency 2 2 2 3 3 2 2 3 2 3" xfId="55411"/>
    <cellStyle name="Currency 2 2 2 3 3 2 2 3 3" xfId="27270"/>
    <cellStyle name="Currency 2 2 2 3 3 2 2 3 4" xfId="27271"/>
    <cellStyle name="Currency 2 2 2 3 3 2 2 4" xfId="27272"/>
    <cellStyle name="Currency 2 2 2 3 3 2 2 4 2" xfId="27273"/>
    <cellStyle name="Currency 2 2 2 3 3 2 2 4 3" xfId="55412"/>
    <cellStyle name="Currency 2 2 2 3 3 2 2 5" xfId="27274"/>
    <cellStyle name="Currency 2 2 2 3 3 2 2 6" xfId="27275"/>
    <cellStyle name="Currency 2 2 2 3 3 2 3" xfId="27276"/>
    <cellStyle name="Currency 2 2 2 3 3 2 3 2" xfId="27277"/>
    <cellStyle name="Currency 2 2 2 3 3 2 3 2 2" xfId="27278"/>
    <cellStyle name="Currency 2 2 2 3 3 2 3 2 3" xfId="55413"/>
    <cellStyle name="Currency 2 2 2 3 3 2 3 3" xfId="27279"/>
    <cellStyle name="Currency 2 2 2 3 3 2 3 4" xfId="27280"/>
    <cellStyle name="Currency 2 2 2 3 3 2 4" xfId="27281"/>
    <cellStyle name="Currency 2 2 2 3 3 2 4 2" xfId="27282"/>
    <cellStyle name="Currency 2 2 2 3 3 2 4 2 2" xfId="27283"/>
    <cellStyle name="Currency 2 2 2 3 3 2 4 2 3" xfId="55414"/>
    <cellStyle name="Currency 2 2 2 3 3 2 4 3" xfId="27284"/>
    <cellStyle name="Currency 2 2 2 3 3 2 4 4" xfId="27285"/>
    <cellStyle name="Currency 2 2 2 3 3 2 5" xfId="27286"/>
    <cellStyle name="Currency 2 2 2 3 3 2 5 2" xfId="27287"/>
    <cellStyle name="Currency 2 2 2 3 3 2 5 3" xfId="55415"/>
    <cellStyle name="Currency 2 2 2 3 3 2 6" xfId="27288"/>
    <cellStyle name="Currency 2 2 2 3 3 2 7" xfId="27289"/>
    <cellStyle name="Currency 2 2 2 3 3 3" xfId="27290"/>
    <cellStyle name="Currency 2 2 2 3 3 3 2" xfId="27291"/>
    <cellStyle name="Currency 2 2 2 3 3 3 2 2" xfId="27292"/>
    <cellStyle name="Currency 2 2 2 3 3 3 2 2 2" xfId="27293"/>
    <cellStyle name="Currency 2 2 2 3 3 3 2 2 3" xfId="55416"/>
    <cellStyle name="Currency 2 2 2 3 3 3 2 3" xfId="27294"/>
    <cellStyle name="Currency 2 2 2 3 3 3 2 4" xfId="27295"/>
    <cellStyle name="Currency 2 2 2 3 3 3 3" xfId="27296"/>
    <cellStyle name="Currency 2 2 2 3 3 3 3 2" xfId="27297"/>
    <cellStyle name="Currency 2 2 2 3 3 3 3 2 2" xfId="27298"/>
    <cellStyle name="Currency 2 2 2 3 3 3 3 2 3" xfId="55417"/>
    <cellStyle name="Currency 2 2 2 3 3 3 3 3" xfId="27299"/>
    <cellStyle name="Currency 2 2 2 3 3 3 3 4" xfId="27300"/>
    <cellStyle name="Currency 2 2 2 3 3 3 4" xfId="27301"/>
    <cellStyle name="Currency 2 2 2 3 3 3 4 2" xfId="27302"/>
    <cellStyle name="Currency 2 2 2 3 3 3 4 3" xfId="55418"/>
    <cellStyle name="Currency 2 2 2 3 3 3 5" xfId="27303"/>
    <cellStyle name="Currency 2 2 2 3 3 3 6" xfId="27304"/>
    <cellStyle name="Currency 2 2 2 3 3 4" xfId="27305"/>
    <cellStyle name="Currency 2 2 2 3 3 4 2" xfId="27306"/>
    <cellStyle name="Currency 2 2 2 3 3 4 2 2" xfId="27307"/>
    <cellStyle name="Currency 2 2 2 3 3 4 2 3" xfId="55419"/>
    <cellStyle name="Currency 2 2 2 3 3 4 3" xfId="27308"/>
    <cellStyle name="Currency 2 2 2 3 3 4 4" xfId="27309"/>
    <cellStyle name="Currency 2 2 2 3 3 5" xfId="27310"/>
    <cellStyle name="Currency 2 2 2 3 3 5 2" xfId="27311"/>
    <cellStyle name="Currency 2 2 2 3 3 5 2 2" xfId="27312"/>
    <cellStyle name="Currency 2 2 2 3 3 5 2 3" xfId="55420"/>
    <cellStyle name="Currency 2 2 2 3 3 5 3" xfId="27313"/>
    <cellStyle name="Currency 2 2 2 3 3 5 4" xfId="27314"/>
    <cellStyle name="Currency 2 2 2 3 3 6" xfId="27315"/>
    <cellStyle name="Currency 2 2 2 3 3 6 2" xfId="27316"/>
    <cellStyle name="Currency 2 2 2 3 3 6 3" xfId="55421"/>
    <cellStyle name="Currency 2 2 2 3 3 7" xfId="27317"/>
    <cellStyle name="Currency 2 2 2 3 3 8" xfId="27318"/>
    <cellStyle name="Currency 2 2 2 3 4" xfId="27319"/>
    <cellStyle name="Currency 2 2 2 3 4 2" xfId="27320"/>
    <cellStyle name="Currency 2 2 2 3 4 2 2" xfId="27321"/>
    <cellStyle name="Currency 2 2 2 3 4 2 2 2" xfId="27322"/>
    <cellStyle name="Currency 2 2 2 3 4 2 2 2 2" xfId="27323"/>
    <cellStyle name="Currency 2 2 2 3 4 2 2 2 3" xfId="55422"/>
    <cellStyle name="Currency 2 2 2 3 4 2 2 3" xfId="27324"/>
    <cellStyle name="Currency 2 2 2 3 4 2 2 4" xfId="27325"/>
    <cellStyle name="Currency 2 2 2 3 4 2 3" xfId="27326"/>
    <cellStyle name="Currency 2 2 2 3 4 2 3 2" xfId="27327"/>
    <cellStyle name="Currency 2 2 2 3 4 2 3 2 2" xfId="27328"/>
    <cellStyle name="Currency 2 2 2 3 4 2 3 2 3" xfId="55423"/>
    <cellStyle name="Currency 2 2 2 3 4 2 3 3" xfId="27329"/>
    <cellStyle name="Currency 2 2 2 3 4 2 3 4" xfId="27330"/>
    <cellStyle name="Currency 2 2 2 3 4 2 4" xfId="27331"/>
    <cellStyle name="Currency 2 2 2 3 4 2 4 2" xfId="27332"/>
    <cellStyle name="Currency 2 2 2 3 4 2 4 3" xfId="55424"/>
    <cellStyle name="Currency 2 2 2 3 4 2 5" xfId="27333"/>
    <cellStyle name="Currency 2 2 2 3 4 2 6" xfId="27334"/>
    <cellStyle name="Currency 2 2 2 3 4 3" xfId="27335"/>
    <cellStyle name="Currency 2 2 2 3 4 3 2" xfId="27336"/>
    <cellStyle name="Currency 2 2 2 3 4 3 2 2" xfId="27337"/>
    <cellStyle name="Currency 2 2 2 3 4 3 2 3" xfId="55425"/>
    <cellStyle name="Currency 2 2 2 3 4 3 3" xfId="27338"/>
    <cellStyle name="Currency 2 2 2 3 4 3 4" xfId="27339"/>
    <cellStyle name="Currency 2 2 2 3 4 4" xfId="27340"/>
    <cellStyle name="Currency 2 2 2 3 4 4 2" xfId="27341"/>
    <cellStyle name="Currency 2 2 2 3 4 4 2 2" xfId="27342"/>
    <cellStyle name="Currency 2 2 2 3 4 4 2 3" xfId="55426"/>
    <cellStyle name="Currency 2 2 2 3 4 4 3" xfId="27343"/>
    <cellStyle name="Currency 2 2 2 3 4 4 4" xfId="27344"/>
    <cellStyle name="Currency 2 2 2 3 4 5" xfId="27345"/>
    <cellStyle name="Currency 2 2 2 3 4 5 2" xfId="27346"/>
    <cellStyle name="Currency 2 2 2 3 4 5 3" xfId="55427"/>
    <cellStyle name="Currency 2 2 2 3 4 6" xfId="27347"/>
    <cellStyle name="Currency 2 2 2 3 4 7" xfId="27348"/>
    <cellStyle name="Currency 2 2 2 3 5" xfId="27349"/>
    <cellStyle name="Currency 2 2 2 3 5 2" xfId="27350"/>
    <cellStyle name="Currency 2 2 2 3 5 2 2" xfId="27351"/>
    <cellStyle name="Currency 2 2 2 3 5 2 2 2" xfId="27352"/>
    <cellStyle name="Currency 2 2 2 3 5 2 2 3" xfId="55428"/>
    <cellStyle name="Currency 2 2 2 3 5 2 3" xfId="27353"/>
    <cellStyle name="Currency 2 2 2 3 5 2 4" xfId="27354"/>
    <cellStyle name="Currency 2 2 2 3 5 3" xfId="27355"/>
    <cellStyle name="Currency 2 2 2 3 5 3 2" xfId="27356"/>
    <cellStyle name="Currency 2 2 2 3 5 3 2 2" xfId="27357"/>
    <cellStyle name="Currency 2 2 2 3 5 3 2 3" xfId="55429"/>
    <cellStyle name="Currency 2 2 2 3 5 3 3" xfId="27358"/>
    <cellStyle name="Currency 2 2 2 3 5 3 4" xfId="27359"/>
    <cellStyle name="Currency 2 2 2 3 5 4" xfId="27360"/>
    <cellStyle name="Currency 2 2 2 3 5 4 2" xfId="27361"/>
    <cellStyle name="Currency 2 2 2 3 5 4 3" xfId="55430"/>
    <cellStyle name="Currency 2 2 2 3 5 5" xfId="27362"/>
    <cellStyle name="Currency 2 2 2 3 5 6" xfId="27363"/>
    <cellStyle name="Currency 2 2 2 3 6" xfId="27364"/>
    <cellStyle name="Currency 2 2 2 3 6 2" xfId="27365"/>
    <cellStyle name="Currency 2 2 2 3 6 2 2" xfId="27366"/>
    <cellStyle name="Currency 2 2 2 3 6 2 2 2" xfId="27367"/>
    <cellStyle name="Currency 2 2 2 3 6 2 2 3" xfId="55431"/>
    <cellStyle name="Currency 2 2 2 3 6 2 3" xfId="27368"/>
    <cellStyle name="Currency 2 2 2 3 6 2 4" xfId="27369"/>
    <cellStyle name="Currency 2 2 2 3 6 3" xfId="27370"/>
    <cellStyle name="Currency 2 2 2 3 6 3 2" xfId="27371"/>
    <cellStyle name="Currency 2 2 2 3 6 3 3" xfId="55432"/>
    <cellStyle name="Currency 2 2 2 3 6 4" xfId="27372"/>
    <cellStyle name="Currency 2 2 2 3 6 5" xfId="27373"/>
    <cellStyle name="Currency 2 2 2 3 7" xfId="27374"/>
    <cellStyle name="Currency 2 2 2 3 7 2" xfId="27375"/>
    <cellStyle name="Currency 2 2 2 3 7 2 2" xfId="27376"/>
    <cellStyle name="Currency 2 2 2 3 7 2 3" xfId="55433"/>
    <cellStyle name="Currency 2 2 2 3 7 3" xfId="27377"/>
    <cellStyle name="Currency 2 2 2 3 7 4" xfId="27378"/>
    <cellStyle name="Currency 2 2 2 3 8" xfId="27379"/>
    <cellStyle name="Currency 2 2 2 3 8 2" xfId="27380"/>
    <cellStyle name="Currency 2 2 2 3 8 2 2" xfId="27381"/>
    <cellStyle name="Currency 2 2 2 3 8 2 3" xfId="55434"/>
    <cellStyle name="Currency 2 2 2 3 8 3" xfId="27382"/>
    <cellStyle name="Currency 2 2 2 3 8 4" xfId="27383"/>
    <cellStyle name="Currency 2 2 2 3 9" xfId="27384"/>
    <cellStyle name="Currency 2 2 2 3 9 2" xfId="27385"/>
    <cellStyle name="Currency 2 2 2 3 9 3" xfId="55435"/>
    <cellStyle name="Currency 2 2 2 4" xfId="27386"/>
    <cellStyle name="Currency 2 2 2 4 10" xfId="27387"/>
    <cellStyle name="Currency 2 2 2 4 2" xfId="27388"/>
    <cellStyle name="Currency 2 2 2 4 2 2" xfId="27389"/>
    <cellStyle name="Currency 2 2 2 4 2 2 2" xfId="27390"/>
    <cellStyle name="Currency 2 2 2 4 2 2 2 2" xfId="27391"/>
    <cellStyle name="Currency 2 2 2 4 2 2 2 2 2" xfId="27392"/>
    <cellStyle name="Currency 2 2 2 4 2 2 2 2 2 2" xfId="27393"/>
    <cellStyle name="Currency 2 2 2 4 2 2 2 2 2 3" xfId="55436"/>
    <cellStyle name="Currency 2 2 2 4 2 2 2 2 3" xfId="27394"/>
    <cellStyle name="Currency 2 2 2 4 2 2 2 2 4" xfId="27395"/>
    <cellStyle name="Currency 2 2 2 4 2 2 2 3" xfId="27396"/>
    <cellStyle name="Currency 2 2 2 4 2 2 2 3 2" xfId="27397"/>
    <cellStyle name="Currency 2 2 2 4 2 2 2 3 2 2" xfId="27398"/>
    <cellStyle name="Currency 2 2 2 4 2 2 2 3 2 3" xfId="55437"/>
    <cellStyle name="Currency 2 2 2 4 2 2 2 3 3" xfId="27399"/>
    <cellStyle name="Currency 2 2 2 4 2 2 2 3 4" xfId="27400"/>
    <cellStyle name="Currency 2 2 2 4 2 2 2 4" xfId="27401"/>
    <cellStyle name="Currency 2 2 2 4 2 2 2 4 2" xfId="27402"/>
    <cellStyle name="Currency 2 2 2 4 2 2 2 4 3" xfId="55438"/>
    <cellStyle name="Currency 2 2 2 4 2 2 2 5" xfId="27403"/>
    <cellStyle name="Currency 2 2 2 4 2 2 2 6" xfId="27404"/>
    <cellStyle name="Currency 2 2 2 4 2 2 3" xfId="27405"/>
    <cellStyle name="Currency 2 2 2 4 2 2 3 2" xfId="27406"/>
    <cellStyle name="Currency 2 2 2 4 2 2 3 2 2" xfId="27407"/>
    <cellStyle name="Currency 2 2 2 4 2 2 3 2 3" xfId="55439"/>
    <cellStyle name="Currency 2 2 2 4 2 2 3 3" xfId="27408"/>
    <cellStyle name="Currency 2 2 2 4 2 2 3 4" xfId="27409"/>
    <cellStyle name="Currency 2 2 2 4 2 2 4" xfId="27410"/>
    <cellStyle name="Currency 2 2 2 4 2 2 4 2" xfId="27411"/>
    <cellStyle name="Currency 2 2 2 4 2 2 4 2 2" xfId="27412"/>
    <cellStyle name="Currency 2 2 2 4 2 2 4 2 3" xfId="55440"/>
    <cellStyle name="Currency 2 2 2 4 2 2 4 3" xfId="27413"/>
    <cellStyle name="Currency 2 2 2 4 2 2 4 4" xfId="27414"/>
    <cellStyle name="Currency 2 2 2 4 2 2 5" xfId="27415"/>
    <cellStyle name="Currency 2 2 2 4 2 2 5 2" xfId="27416"/>
    <cellStyle name="Currency 2 2 2 4 2 2 5 3" xfId="55441"/>
    <cellStyle name="Currency 2 2 2 4 2 2 6" xfId="27417"/>
    <cellStyle name="Currency 2 2 2 4 2 2 7" xfId="27418"/>
    <cellStyle name="Currency 2 2 2 4 2 3" xfId="27419"/>
    <cellStyle name="Currency 2 2 2 4 2 3 2" xfId="27420"/>
    <cellStyle name="Currency 2 2 2 4 2 3 2 2" xfId="27421"/>
    <cellStyle name="Currency 2 2 2 4 2 3 2 2 2" xfId="27422"/>
    <cellStyle name="Currency 2 2 2 4 2 3 2 2 3" xfId="55442"/>
    <cellStyle name="Currency 2 2 2 4 2 3 2 3" xfId="27423"/>
    <cellStyle name="Currency 2 2 2 4 2 3 2 4" xfId="27424"/>
    <cellStyle name="Currency 2 2 2 4 2 3 3" xfId="27425"/>
    <cellStyle name="Currency 2 2 2 4 2 3 3 2" xfId="27426"/>
    <cellStyle name="Currency 2 2 2 4 2 3 3 2 2" xfId="27427"/>
    <cellStyle name="Currency 2 2 2 4 2 3 3 2 3" xfId="55443"/>
    <cellStyle name="Currency 2 2 2 4 2 3 3 3" xfId="27428"/>
    <cellStyle name="Currency 2 2 2 4 2 3 3 4" xfId="27429"/>
    <cellStyle name="Currency 2 2 2 4 2 3 4" xfId="27430"/>
    <cellStyle name="Currency 2 2 2 4 2 3 4 2" xfId="27431"/>
    <cellStyle name="Currency 2 2 2 4 2 3 4 3" xfId="55444"/>
    <cellStyle name="Currency 2 2 2 4 2 3 5" xfId="27432"/>
    <cellStyle name="Currency 2 2 2 4 2 3 6" xfId="27433"/>
    <cellStyle name="Currency 2 2 2 4 2 4" xfId="27434"/>
    <cellStyle name="Currency 2 2 2 4 2 4 2" xfId="27435"/>
    <cellStyle name="Currency 2 2 2 4 2 4 2 2" xfId="27436"/>
    <cellStyle name="Currency 2 2 2 4 2 4 2 3" xfId="55445"/>
    <cellStyle name="Currency 2 2 2 4 2 4 3" xfId="27437"/>
    <cellStyle name="Currency 2 2 2 4 2 4 4" xfId="27438"/>
    <cellStyle name="Currency 2 2 2 4 2 5" xfId="27439"/>
    <cellStyle name="Currency 2 2 2 4 2 5 2" xfId="27440"/>
    <cellStyle name="Currency 2 2 2 4 2 5 2 2" xfId="27441"/>
    <cellStyle name="Currency 2 2 2 4 2 5 2 3" xfId="55446"/>
    <cellStyle name="Currency 2 2 2 4 2 5 3" xfId="27442"/>
    <cellStyle name="Currency 2 2 2 4 2 5 4" xfId="27443"/>
    <cellStyle name="Currency 2 2 2 4 2 6" xfId="27444"/>
    <cellStyle name="Currency 2 2 2 4 2 6 2" xfId="27445"/>
    <cellStyle name="Currency 2 2 2 4 2 6 3" xfId="55447"/>
    <cellStyle name="Currency 2 2 2 4 2 7" xfId="27446"/>
    <cellStyle name="Currency 2 2 2 4 2 8" xfId="27447"/>
    <cellStyle name="Currency 2 2 2 4 3" xfId="27448"/>
    <cellStyle name="Currency 2 2 2 4 3 2" xfId="27449"/>
    <cellStyle name="Currency 2 2 2 4 3 2 2" xfId="27450"/>
    <cellStyle name="Currency 2 2 2 4 3 2 2 2" xfId="27451"/>
    <cellStyle name="Currency 2 2 2 4 3 2 2 2 2" xfId="27452"/>
    <cellStyle name="Currency 2 2 2 4 3 2 2 2 3" xfId="55448"/>
    <cellStyle name="Currency 2 2 2 4 3 2 2 3" xfId="27453"/>
    <cellStyle name="Currency 2 2 2 4 3 2 2 4" xfId="27454"/>
    <cellStyle name="Currency 2 2 2 4 3 2 3" xfId="27455"/>
    <cellStyle name="Currency 2 2 2 4 3 2 3 2" xfId="27456"/>
    <cellStyle name="Currency 2 2 2 4 3 2 3 2 2" xfId="27457"/>
    <cellStyle name="Currency 2 2 2 4 3 2 3 2 3" xfId="55449"/>
    <cellStyle name="Currency 2 2 2 4 3 2 3 3" xfId="27458"/>
    <cellStyle name="Currency 2 2 2 4 3 2 3 4" xfId="27459"/>
    <cellStyle name="Currency 2 2 2 4 3 2 4" xfId="27460"/>
    <cellStyle name="Currency 2 2 2 4 3 2 4 2" xfId="27461"/>
    <cellStyle name="Currency 2 2 2 4 3 2 4 3" xfId="55450"/>
    <cellStyle name="Currency 2 2 2 4 3 2 5" xfId="27462"/>
    <cellStyle name="Currency 2 2 2 4 3 2 6" xfId="27463"/>
    <cellStyle name="Currency 2 2 2 4 3 3" xfId="27464"/>
    <cellStyle name="Currency 2 2 2 4 3 3 2" xfId="27465"/>
    <cellStyle name="Currency 2 2 2 4 3 3 2 2" xfId="27466"/>
    <cellStyle name="Currency 2 2 2 4 3 3 2 3" xfId="55451"/>
    <cellStyle name="Currency 2 2 2 4 3 3 3" xfId="27467"/>
    <cellStyle name="Currency 2 2 2 4 3 3 4" xfId="27468"/>
    <cellStyle name="Currency 2 2 2 4 3 4" xfId="27469"/>
    <cellStyle name="Currency 2 2 2 4 3 4 2" xfId="27470"/>
    <cellStyle name="Currency 2 2 2 4 3 4 2 2" xfId="27471"/>
    <cellStyle name="Currency 2 2 2 4 3 4 2 3" xfId="55452"/>
    <cellStyle name="Currency 2 2 2 4 3 4 3" xfId="27472"/>
    <cellStyle name="Currency 2 2 2 4 3 4 4" xfId="27473"/>
    <cellStyle name="Currency 2 2 2 4 3 5" xfId="27474"/>
    <cellStyle name="Currency 2 2 2 4 3 5 2" xfId="27475"/>
    <cellStyle name="Currency 2 2 2 4 3 5 3" xfId="55453"/>
    <cellStyle name="Currency 2 2 2 4 3 6" xfId="27476"/>
    <cellStyle name="Currency 2 2 2 4 3 7" xfId="27477"/>
    <cellStyle name="Currency 2 2 2 4 4" xfId="27478"/>
    <cellStyle name="Currency 2 2 2 4 4 2" xfId="27479"/>
    <cellStyle name="Currency 2 2 2 4 4 2 2" xfId="27480"/>
    <cellStyle name="Currency 2 2 2 4 4 2 2 2" xfId="27481"/>
    <cellStyle name="Currency 2 2 2 4 4 2 2 3" xfId="55454"/>
    <cellStyle name="Currency 2 2 2 4 4 2 3" xfId="27482"/>
    <cellStyle name="Currency 2 2 2 4 4 2 4" xfId="27483"/>
    <cellStyle name="Currency 2 2 2 4 4 3" xfId="27484"/>
    <cellStyle name="Currency 2 2 2 4 4 3 2" xfId="27485"/>
    <cellStyle name="Currency 2 2 2 4 4 3 2 2" xfId="27486"/>
    <cellStyle name="Currency 2 2 2 4 4 3 2 3" xfId="55455"/>
    <cellStyle name="Currency 2 2 2 4 4 3 3" xfId="27487"/>
    <cellStyle name="Currency 2 2 2 4 4 3 4" xfId="27488"/>
    <cellStyle name="Currency 2 2 2 4 4 4" xfId="27489"/>
    <cellStyle name="Currency 2 2 2 4 4 4 2" xfId="27490"/>
    <cellStyle name="Currency 2 2 2 4 4 4 3" xfId="55456"/>
    <cellStyle name="Currency 2 2 2 4 4 5" xfId="27491"/>
    <cellStyle name="Currency 2 2 2 4 4 6" xfId="27492"/>
    <cellStyle name="Currency 2 2 2 4 5" xfId="27493"/>
    <cellStyle name="Currency 2 2 2 4 5 2" xfId="27494"/>
    <cellStyle name="Currency 2 2 2 4 5 2 2" xfId="27495"/>
    <cellStyle name="Currency 2 2 2 4 5 2 2 2" xfId="27496"/>
    <cellStyle name="Currency 2 2 2 4 5 2 2 3" xfId="55457"/>
    <cellStyle name="Currency 2 2 2 4 5 2 3" xfId="27497"/>
    <cellStyle name="Currency 2 2 2 4 5 2 4" xfId="27498"/>
    <cellStyle name="Currency 2 2 2 4 5 3" xfId="27499"/>
    <cellStyle name="Currency 2 2 2 4 5 3 2" xfId="27500"/>
    <cellStyle name="Currency 2 2 2 4 5 3 3" xfId="55458"/>
    <cellStyle name="Currency 2 2 2 4 5 4" xfId="27501"/>
    <cellStyle name="Currency 2 2 2 4 5 5" xfId="27502"/>
    <cellStyle name="Currency 2 2 2 4 6" xfId="27503"/>
    <cellStyle name="Currency 2 2 2 4 6 2" xfId="27504"/>
    <cellStyle name="Currency 2 2 2 4 6 2 2" xfId="27505"/>
    <cellStyle name="Currency 2 2 2 4 6 2 3" xfId="55459"/>
    <cellStyle name="Currency 2 2 2 4 6 3" xfId="27506"/>
    <cellStyle name="Currency 2 2 2 4 6 4" xfId="27507"/>
    <cellStyle name="Currency 2 2 2 4 7" xfId="27508"/>
    <cellStyle name="Currency 2 2 2 4 7 2" xfId="27509"/>
    <cellStyle name="Currency 2 2 2 4 7 2 2" xfId="27510"/>
    <cellStyle name="Currency 2 2 2 4 7 2 3" xfId="55460"/>
    <cellStyle name="Currency 2 2 2 4 7 3" xfId="27511"/>
    <cellStyle name="Currency 2 2 2 4 7 4" xfId="27512"/>
    <cellStyle name="Currency 2 2 2 4 8" xfId="27513"/>
    <cellStyle name="Currency 2 2 2 4 8 2" xfId="27514"/>
    <cellStyle name="Currency 2 2 2 4 8 3" xfId="55461"/>
    <cellStyle name="Currency 2 2 2 4 9" xfId="27515"/>
    <cellStyle name="Currency 2 2 2 5" xfId="27516"/>
    <cellStyle name="Currency 2 2 2 5 10" xfId="27517"/>
    <cellStyle name="Currency 2 2 2 5 2" xfId="27518"/>
    <cellStyle name="Currency 2 2 2 5 2 2" xfId="27519"/>
    <cellStyle name="Currency 2 2 2 5 2 2 2" xfId="27520"/>
    <cellStyle name="Currency 2 2 2 5 2 2 2 2" xfId="27521"/>
    <cellStyle name="Currency 2 2 2 5 2 2 2 2 2" xfId="27522"/>
    <cellStyle name="Currency 2 2 2 5 2 2 2 2 2 2" xfId="27523"/>
    <cellStyle name="Currency 2 2 2 5 2 2 2 2 2 3" xfId="55462"/>
    <cellStyle name="Currency 2 2 2 5 2 2 2 2 3" xfId="27524"/>
    <cellStyle name="Currency 2 2 2 5 2 2 2 2 4" xfId="27525"/>
    <cellStyle name="Currency 2 2 2 5 2 2 2 3" xfId="27526"/>
    <cellStyle name="Currency 2 2 2 5 2 2 2 3 2" xfId="27527"/>
    <cellStyle name="Currency 2 2 2 5 2 2 2 3 2 2" xfId="27528"/>
    <cellStyle name="Currency 2 2 2 5 2 2 2 3 2 3" xfId="55463"/>
    <cellStyle name="Currency 2 2 2 5 2 2 2 3 3" xfId="27529"/>
    <cellStyle name="Currency 2 2 2 5 2 2 2 3 4" xfId="27530"/>
    <cellStyle name="Currency 2 2 2 5 2 2 2 4" xfId="27531"/>
    <cellStyle name="Currency 2 2 2 5 2 2 2 4 2" xfId="27532"/>
    <cellStyle name="Currency 2 2 2 5 2 2 2 4 3" xfId="55464"/>
    <cellStyle name="Currency 2 2 2 5 2 2 2 5" xfId="27533"/>
    <cellStyle name="Currency 2 2 2 5 2 2 2 6" xfId="27534"/>
    <cellStyle name="Currency 2 2 2 5 2 2 3" xfId="27535"/>
    <cellStyle name="Currency 2 2 2 5 2 2 3 2" xfId="27536"/>
    <cellStyle name="Currency 2 2 2 5 2 2 3 2 2" xfId="27537"/>
    <cellStyle name="Currency 2 2 2 5 2 2 3 2 3" xfId="55465"/>
    <cellStyle name="Currency 2 2 2 5 2 2 3 3" xfId="27538"/>
    <cellStyle name="Currency 2 2 2 5 2 2 3 4" xfId="27539"/>
    <cellStyle name="Currency 2 2 2 5 2 2 4" xfId="27540"/>
    <cellStyle name="Currency 2 2 2 5 2 2 4 2" xfId="27541"/>
    <cellStyle name="Currency 2 2 2 5 2 2 4 2 2" xfId="27542"/>
    <cellStyle name="Currency 2 2 2 5 2 2 4 2 3" xfId="55466"/>
    <cellStyle name="Currency 2 2 2 5 2 2 4 3" xfId="27543"/>
    <cellStyle name="Currency 2 2 2 5 2 2 4 4" xfId="27544"/>
    <cellStyle name="Currency 2 2 2 5 2 2 5" xfId="27545"/>
    <cellStyle name="Currency 2 2 2 5 2 2 5 2" xfId="27546"/>
    <cellStyle name="Currency 2 2 2 5 2 2 5 3" xfId="55467"/>
    <cellStyle name="Currency 2 2 2 5 2 2 6" xfId="27547"/>
    <cellStyle name="Currency 2 2 2 5 2 2 7" xfId="27548"/>
    <cellStyle name="Currency 2 2 2 5 2 3" xfId="27549"/>
    <cellStyle name="Currency 2 2 2 5 2 3 2" xfId="27550"/>
    <cellStyle name="Currency 2 2 2 5 2 3 2 2" xfId="27551"/>
    <cellStyle name="Currency 2 2 2 5 2 3 2 2 2" xfId="27552"/>
    <cellStyle name="Currency 2 2 2 5 2 3 2 2 3" xfId="55468"/>
    <cellStyle name="Currency 2 2 2 5 2 3 2 3" xfId="27553"/>
    <cellStyle name="Currency 2 2 2 5 2 3 2 4" xfId="27554"/>
    <cellStyle name="Currency 2 2 2 5 2 3 3" xfId="27555"/>
    <cellStyle name="Currency 2 2 2 5 2 3 3 2" xfId="27556"/>
    <cellStyle name="Currency 2 2 2 5 2 3 3 2 2" xfId="27557"/>
    <cellStyle name="Currency 2 2 2 5 2 3 3 2 3" xfId="55469"/>
    <cellStyle name="Currency 2 2 2 5 2 3 3 3" xfId="27558"/>
    <cellStyle name="Currency 2 2 2 5 2 3 3 4" xfId="27559"/>
    <cellStyle name="Currency 2 2 2 5 2 3 4" xfId="27560"/>
    <cellStyle name="Currency 2 2 2 5 2 3 4 2" xfId="27561"/>
    <cellStyle name="Currency 2 2 2 5 2 3 4 3" xfId="55470"/>
    <cellStyle name="Currency 2 2 2 5 2 3 5" xfId="27562"/>
    <cellStyle name="Currency 2 2 2 5 2 3 6" xfId="27563"/>
    <cellStyle name="Currency 2 2 2 5 2 4" xfId="27564"/>
    <cellStyle name="Currency 2 2 2 5 2 4 2" xfId="27565"/>
    <cellStyle name="Currency 2 2 2 5 2 4 2 2" xfId="27566"/>
    <cellStyle name="Currency 2 2 2 5 2 4 2 3" xfId="55471"/>
    <cellStyle name="Currency 2 2 2 5 2 4 3" xfId="27567"/>
    <cellStyle name="Currency 2 2 2 5 2 4 4" xfId="27568"/>
    <cellStyle name="Currency 2 2 2 5 2 5" xfId="27569"/>
    <cellStyle name="Currency 2 2 2 5 2 5 2" xfId="27570"/>
    <cellStyle name="Currency 2 2 2 5 2 5 2 2" xfId="27571"/>
    <cellStyle name="Currency 2 2 2 5 2 5 2 3" xfId="55472"/>
    <cellStyle name="Currency 2 2 2 5 2 5 3" xfId="27572"/>
    <cellStyle name="Currency 2 2 2 5 2 5 4" xfId="27573"/>
    <cellStyle name="Currency 2 2 2 5 2 6" xfId="27574"/>
    <cellStyle name="Currency 2 2 2 5 2 6 2" xfId="27575"/>
    <cellStyle name="Currency 2 2 2 5 2 6 3" xfId="55473"/>
    <cellStyle name="Currency 2 2 2 5 2 7" xfId="27576"/>
    <cellStyle name="Currency 2 2 2 5 2 8" xfId="27577"/>
    <cellStyle name="Currency 2 2 2 5 3" xfId="27578"/>
    <cellStyle name="Currency 2 2 2 5 3 2" xfId="27579"/>
    <cellStyle name="Currency 2 2 2 5 3 2 2" xfId="27580"/>
    <cellStyle name="Currency 2 2 2 5 3 2 2 2" xfId="27581"/>
    <cellStyle name="Currency 2 2 2 5 3 2 2 2 2" xfId="27582"/>
    <cellStyle name="Currency 2 2 2 5 3 2 2 2 3" xfId="55474"/>
    <cellStyle name="Currency 2 2 2 5 3 2 2 3" xfId="27583"/>
    <cellStyle name="Currency 2 2 2 5 3 2 2 4" xfId="27584"/>
    <cellStyle name="Currency 2 2 2 5 3 2 3" xfId="27585"/>
    <cellStyle name="Currency 2 2 2 5 3 2 3 2" xfId="27586"/>
    <cellStyle name="Currency 2 2 2 5 3 2 3 2 2" xfId="27587"/>
    <cellStyle name="Currency 2 2 2 5 3 2 3 2 3" xfId="55475"/>
    <cellStyle name="Currency 2 2 2 5 3 2 3 3" xfId="27588"/>
    <cellStyle name="Currency 2 2 2 5 3 2 3 4" xfId="27589"/>
    <cellStyle name="Currency 2 2 2 5 3 2 4" xfId="27590"/>
    <cellStyle name="Currency 2 2 2 5 3 2 4 2" xfId="27591"/>
    <cellStyle name="Currency 2 2 2 5 3 2 4 3" xfId="55476"/>
    <cellStyle name="Currency 2 2 2 5 3 2 5" xfId="27592"/>
    <cellStyle name="Currency 2 2 2 5 3 2 6" xfId="27593"/>
    <cellStyle name="Currency 2 2 2 5 3 3" xfId="27594"/>
    <cellStyle name="Currency 2 2 2 5 3 3 2" xfId="27595"/>
    <cellStyle name="Currency 2 2 2 5 3 3 2 2" xfId="27596"/>
    <cellStyle name="Currency 2 2 2 5 3 3 2 3" xfId="55477"/>
    <cellStyle name="Currency 2 2 2 5 3 3 3" xfId="27597"/>
    <cellStyle name="Currency 2 2 2 5 3 3 4" xfId="27598"/>
    <cellStyle name="Currency 2 2 2 5 3 4" xfId="27599"/>
    <cellStyle name="Currency 2 2 2 5 3 4 2" xfId="27600"/>
    <cellStyle name="Currency 2 2 2 5 3 4 2 2" xfId="27601"/>
    <cellStyle name="Currency 2 2 2 5 3 4 2 3" xfId="55478"/>
    <cellStyle name="Currency 2 2 2 5 3 4 3" xfId="27602"/>
    <cellStyle name="Currency 2 2 2 5 3 4 4" xfId="27603"/>
    <cellStyle name="Currency 2 2 2 5 3 5" xfId="27604"/>
    <cellStyle name="Currency 2 2 2 5 3 5 2" xfId="27605"/>
    <cellStyle name="Currency 2 2 2 5 3 5 3" xfId="55479"/>
    <cellStyle name="Currency 2 2 2 5 3 6" xfId="27606"/>
    <cellStyle name="Currency 2 2 2 5 3 7" xfId="27607"/>
    <cellStyle name="Currency 2 2 2 5 4" xfId="27608"/>
    <cellStyle name="Currency 2 2 2 5 4 2" xfId="27609"/>
    <cellStyle name="Currency 2 2 2 5 4 2 2" xfId="27610"/>
    <cellStyle name="Currency 2 2 2 5 4 2 2 2" xfId="27611"/>
    <cellStyle name="Currency 2 2 2 5 4 2 2 3" xfId="55480"/>
    <cellStyle name="Currency 2 2 2 5 4 2 3" xfId="27612"/>
    <cellStyle name="Currency 2 2 2 5 4 2 4" xfId="27613"/>
    <cellStyle name="Currency 2 2 2 5 4 3" xfId="27614"/>
    <cellStyle name="Currency 2 2 2 5 4 3 2" xfId="27615"/>
    <cellStyle name="Currency 2 2 2 5 4 3 2 2" xfId="27616"/>
    <cellStyle name="Currency 2 2 2 5 4 3 2 3" xfId="55481"/>
    <cellStyle name="Currency 2 2 2 5 4 3 3" xfId="27617"/>
    <cellStyle name="Currency 2 2 2 5 4 3 4" xfId="27618"/>
    <cellStyle name="Currency 2 2 2 5 4 4" xfId="27619"/>
    <cellStyle name="Currency 2 2 2 5 4 4 2" xfId="27620"/>
    <cellStyle name="Currency 2 2 2 5 4 4 3" xfId="55482"/>
    <cellStyle name="Currency 2 2 2 5 4 5" xfId="27621"/>
    <cellStyle name="Currency 2 2 2 5 4 6" xfId="27622"/>
    <cellStyle name="Currency 2 2 2 5 5" xfId="27623"/>
    <cellStyle name="Currency 2 2 2 5 5 2" xfId="27624"/>
    <cellStyle name="Currency 2 2 2 5 5 2 2" xfId="27625"/>
    <cellStyle name="Currency 2 2 2 5 5 2 2 2" xfId="27626"/>
    <cellStyle name="Currency 2 2 2 5 5 2 2 3" xfId="55483"/>
    <cellStyle name="Currency 2 2 2 5 5 2 3" xfId="27627"/>
    <cellStyle name="Currency 2 2 2 5 5 2 4" xfId="27628"/>
    <cellStyle name="Currency 2 2 2 5 5 3" xfId="27629"/>
    <cellStyle name="Currency 2 2 2 5 5 3 2" xfId="27630"/>
    <cellStyle name="Currency 2 2 2 5 5 3 3" xfId="55484"/>
    <cellStyle name="Currency 2 2 2 5 5 4" xfId="27631"/>
    <cellStyle name="Currency 2 2 2 5 5 5" xfId="27632"/>
    <cellStyle name="Currency 2 2 2 5 6" xfId="27633"/>
    <cellStyle name="Currency 2 2 2 5 6 2" xfId="27634"/>
    <cellStyle name="Currency 2 2 2 5 6 2 2" xfId="27635"/>
    <cellStyle name="Currency 2 2 2 5 6 2 3" xfId="55485"/>
    <cellStyle name="Currency 2 2 2 5 6 3" xfId="27636"/>
    <cellStyle name="Currency 2 2 2 5 6 4" xfId="27637"/>
    <cellStyle name="Currency 2 2 2 5 7" xfId="27638"/>
    <cellStyle name="Currency 2 2 2 5 7 2" xfId="27639"/>
    <cellStyle name="Currency 2 2 2 5 7 2 2" xfId="27640"/>
    <cellStyle name="Currency 2 2 2 5 7 2 3" xfId="55486"/>
    <cellStyle name="Currency 2 2 2 5 7 3" xfId="27641"/>
    <cellStyle name="Currency 2 2 2 5 7 4" xfId="27642"/>
    <cellStyle name="Currency 2 2 2 5 8" xfId="27643"/>
    <cellStyle name="Currency 2 2 2 5 8 2" xfId="27644"/>
    <cellStyle name="Currency 2 2 2 5 8 3" xfId="55487"/>
    <cellStyle name="Currency 2 2 2 5 9" xfId="27645"/>
    <cellStyle name="Currency 2 2 2 6" xfId="27646"/>
    <cellStyle name="Currency 2 2 2 6 10" xfId="27647"/>
    <cellStyle name="Currency 2 2 2 6 2" xfId="27648"/>
    <cellStyle name="Currency 2 2 2 6 2 2" xfId="27649"/>
    <cellStyle name="Currency 2 2 2 6 2 2 2" xfId="27650"/>
    <cellStyle name="Currency 2 2 2 6 2 2 2 2" xfId="27651"/>
    <cellStyle name="Currency 2 2 2 6 2 2 2 2 2" xfId="27652"/>
    <cellStyle name="Currency 2 2 2 6 2 2 2 2 2 2" xfId="27653"/>
    <cellStyle name="Currency 2 2 2 6 2 2 2 2 2 3" xfId="55488"/>
    <cellStyle name="Currency 2 2 2 6 2 2 2 2 3" xfId="27654"/>
    <cellStyle name="Currency 2 2 2 6 2 2 2 2 4" xfId="27655"/>
    <cellStyle name="Currency 2 2 2 6 2 2 2 3" xfId="27656"/>
    <cellStyle name="Currency 2 2 2 6 2 2 2 3 2" xfId="27657"/>
    <cellStyle name="Currency 2 2 2 6 2 2 2 3 2 2" xfId="27658"/>
    <cellStyle name="Currency 2 2 2 6 2 2 2 3 2 3" xfId="55489"/>
    <cellStyle name="Currency 2 2 2 6 2 2 2 3 3" xfId="27659"/>
    <cellStyle name="Currency 2 2 2 6 2 2 2 3 4" xfId="27660"/>
    <cellStyle name="Currency 2 2 2 6 2 2 2 4" xfId="27661"/>
    <cellStyle name="Currency 2 2 2 6 2 2 2 4 2" xfId="27662"/>
    <cellStyle name="Currency 2 2 2 6 2 2 2 4 3" xfId="55490"/>
    <cellStyle name="Currency 2 2 2 6 2 2 2 5" xfId="27663"/>
    <cellStyle name="Currency 2 2 2 6 2 2 2 6" xfId="27664"/>
    <cellStyle name="Currency 2 2 2 6 2 2 3" xfId="27665"/>
    <cellStyle name="Currency 2 2 2 6 2 2 3 2" xfId="27666"/>
    <cellStyle name="Currency 2 2 2 6 2 2 3 2 2" xfId="27667"/>
    <cellStyle name="Currency 2 2 2 6 2 2 3 2 3" xfId="55491"/>
    <cellStyle name="Currency 2 2 2 6 2 2 3 3" xfId="27668"/>
    <cellStyle name="Currency 2 2 2 6 2 2 3 4" xfId="27669"/>
    <cellStyle name="Currency 2 2 2 6 2 2 4" xfId="27670"/>
    <cellStyle name="Currency 2 2 2 6 2 2 4 2" xfId="27671"/>
    <cellStyle name="Currency 2 2 2 6 2 2 4 2 2" xfId="27672"/>
    <cellStyle name="Currency 2 2 2 6 2 2 4 2 3" xfId="55492"/>
    <cellStyle name="Currency 2 2 2 6 2 2 4 3" xfId="27673"/>
    <cellStyle name="Currency 2 2 2 6 2 2 4 4" xfId="27674"/>
    <cellStyle name="Currency 2 2 2 6 2 2 5" xfId="27675"/>
    <cellStyle name="Currency 2 2 2 6 2 2 5 2" xfId="27676"/>
    <cellStyle name="Currency 2 2 2 6 2 2 5 3" xfId="55493"/>
    <cellStyle name="Currency 2 2 2 6 2 2 6" xfId="27677"/>
    <cellStyle name="Currency 2 2 2 6 2 2 7" xfId="27678"/>
    <cellStyle name="Currency 2 2 2 6 2 3" xfId="27679"/>
    <cellStyle name="Currency 2 2 2 6 2 3 2" xfId="27680"/>
    <cellStyle name="Currency 2 2 2 6 2 3 2 2" xfId="27681"/>
    <cellStyle name="Currency 2 2 2 6 2 3 2 2 2" xfId="27682"/>
    <cellStyle name="Currency 2 2 2 6 2 3 2 2 3" xfId="55494"/>
    <cellStyle name="Currency 2 2 2 6 2 3 2 3" xfId="27683"/>
    <cellStyle name="Currency 2 2 2 6 2 3 2 4" xfId="27684"/>
    <cellStyle name="Currency 2 2 2 6 2 3 3" xfId="27685"/>
    <cellStyle name="Currency 2 2 2 6 2 3 3 2" xfId="27686"/>
    <cellStyle name="Currency 2 2 2 6 2 3 3 2 2" xfId="27687"/>
    <cellStyle name="Currency 2 2 2 6 2 3 3 2 3" xfId="55495"/>
    <cellStyle name="Currency 2 2 2 6 2 3 3 3" xfId="27688"/>
    <cellStyle name="Currency 2 2 2 6 2 3 3 4" xfId="27689"/>
    <cellStyle name="Currency 2 2 2 6 2 3 4" xfId="27690"/>
    <cellStyle name="Currency 2 2 2 6 2 3 4 2" xfId="27691"/>
    <cellStyle name="Currency 2 2 2 6 2 3 4 3" xfId="55496"/>
    <cellStyle name="Currency 2 2 2 6 2 3 5" xfId="27692"/>
    <cellStyle name="Currency 2 2 2 6 2 3 6" xfId="27693"/>
    <cellStyle name="Currency 2 2 2 6 2 4" xfId="27694"/>
    <cellStyle name="Currency 2 2 2 6 2 4 2" xfId="27695"/>
    <cellStyle name="Currency 2 2 2 6 2 4 2 2" xfId="27696"/>
    <cellStyle name="Currency 2 2 2 6 2 4 2 3" xfId="55497"/>
    <cellStyle name="Currency 2 2 2 6 2 4 3" xfId="27697"/>
    <cellStyle name="Currency 2 2 2 6 2 4 4" xfId="27698"/>
    <cellStyle name="Currency 2 2 2 6 2 5" xfId="27699"/>
    <cellStyle name="Currency 2 2 2 6 2 5 2" xfId="27700"/>
    <cellStyle name="Currency 2 2 2 6 2 5 2 2" xfId="27701"/>
    <cellStyle name="Currency 2 2 2 6 2 5 2 3" xfId="55498"/>
    <cellStyle name="Currency 2 2 2 6 2 5 3" xfId="27702"/>
    <cellStyle name="Currency 2 2 2 6 2 5 4" xfId="27703"/>
    <cellStyle name="Currency 2 2 2 6 2 6" xfId="27704"/>
    <cellStyle name="Currency 2 2 2 6 2 6 2" xfId="27705"/>
    <cellStyle name="Currency 2 2 2 6 2 6 3" xfId="55499"/>
    <cellStyle name="Currency 2 2 2 6 2 7" xfId="27706"/>
    <cellStyle name="Currency 2 2 2 6 2 8" xfId="27707"/>
    <cellStyle name="Currency 2 2 2 6 3" xfId="27708"/>
    <cellStyle name="Currency 2 2 2 6 3 2" xfId="27709"/>
    <cellStyle name="Currency 2 2 2 6 3 2 2" xfId="27710"/>
    <cellStyle name="Currency 2 2 2 6 3 2 2 2" xfId="27711"/>
    <cellStyle name="Currency 2 2 2 6 3 2 2 2 2" xfId="27712"/>
    <cellStyle name="Currency 2 2 2 6 3 2 2 2 3" xfId="55500"/>
    <cellStyle name="Currency 2 2 2 6 3 2 2 3" xfId="27713"/>
    <cellStyle name="Currency 2 2 2 6 3 2 2 4" xfId="27714"/>
    <cellStyle name="Currency 2 2 2 6 3 2 3" xfId="27715"/>
    <cellStyle name="Currency 2 2 2 6 3 2 3 2" xfId="27716"/>
    <cellStyle name="Currency 2 2 2 6 3 2 3 2 2" xfId="27717"/>
    <cellStyle name="Currency 2 2 2 6 3 2 3 2 3" xfId="55501"/>
    <cellStyle name="Currency 2 2 2 6 3 2 3 3" xfId="27718"/>
    <cellStyle name="Currency 2 2 2 6 3 2 3 4" xfId="27719"/>
    <cellStyle name="Currency 2 2 2 6 3 2 4" xfId="27720"/>
    <cellStyle name="Currency 2 2 2 6 3 2 4 2" xfId="27721"/>
    <cellStyle name="Currency 2 2 2 6 3 2 4 3" xfId="55502"/>
    <cellStyle name="Currency 2 2 2 6 3 2 5" xfId="27722"/>
    <cellStyle name="Currency 2 2 2 6 3 2 6" xfId="27723"/>
    <cellStyle name="Currency 2 2 2 6 3 3" xfId="27724"/>
    <cellStyle name="Currency 2 2 2 6 3 3 2" xfId="27725"/>
    <cellStyle name="Currency 2 2 2 6 3 3 2 2" xfId="27726"/>
    <cellStyle name="Currency 2 2 2 6 3 3 2 3" xfId="55503"/>
    <cellStyle name="Currency 2 2 2 6 3 3 3" xfId="27727"/>
    <cellStyle name="Currency 2 2 2 6 3 3 4" xfId="27728"/>
    <cellStyle name="Currency 2 2 2 6 3 4" xfId="27729"/>
    <cellStyle name="Currency 2 2 2 6 3 4 2" xfId="27730"/>
    <cellStyle name="Currency 2 2 2 6 3 4 2 2" xfId="27731"/>
    <cellStyle name="Currency 2 2 2 6 3 4 2 3" xfId="55504"/>
    <cellStyle name="Currency 2 2 2 6 3 4 3" xfId="27732"/>
    <cellStyle name="Currency 2 2 2 6 3 4 4" xfId="27733"/>
    <cellStyle name="Currency 2 2 2 6 3 5" xfId="27734"/>
    <cellStyle name="Currency 2 2 2 6 3 5 2" xfId="27735"/>
    <cellStyle name="Currency 2 2 2 6 3 5 3" xfId="55505"/>
    <cellStyle name="Currency 2 2 2 6 3 6" xfId="27736"/>
    <cellStyle name="Currency 2 2 2 6 3 7" xfId="27737"/>
    <cellStyle name="Currency 2 2 2 6 4" xfId="27738"/>
    <cellStyle name="Currency 2 2 2 6 4 2" xfId="27739"/>
    <cellStyle name="Currency 2 2 2 6 4 2 2" xfId="27740"/>
    <cellStyle name="Currency 2 2 2 6 4 2 2 2" xfId="27741"/>
    <cellStyle name="Currency 2 2 2 6 4 2 2 3" xfId="55506"/>
    <cellStyle name="Currency 2 2 2 6 4 2 3" xfId="27742"/>
    <cellStyle name="Currency 2 2 2 6 4 2 4" xfId="27743"/>
    <cellStyle name="Currency 2 2 2 6 4 3" xfId="27744"/>
    <cellStyle name="Currency 2 2 2 6 4 3 2" xfId="27745"/>
    <cellStyle name="Currency 2 2 2 6 4 3 2 2" xfId="27746"/>
    <cellStyle name="Currency 2 2 2 6 4 3 2 3" xfId="55507"/>
    <cellStyle name="Currency 2 2 2 6 4 3 3" xfId="27747"/>
    <cellStyle name="Currency 2 2 2 6 4 3 4" xfId="27748"/>
    <cellStyle name="Currency 2 2 2 6 4 4" xfId="27749"/>
    <cellStyle name="Currency 2 2 2 6 4 4 2" xfId="27750"/>
    <cellStyle name="Currency 2 2 2 6 4 4 3" xfId="55508"/>
    <cellStyle name="Currency 2 2 2 6 4 5" xfId="27751"/>
    <cellStyle name="Currency 2 2 2 6 4 6" xfId="27752"/>
    <cellStyle name="Currency 2 2 2 6 5" xfId="27753"/>
    <cellStyle name="Currency 2 2 2 6 5 2" xfId="27754"/>
    <cellStyle name="Currency 2 2 2 6 5 2 2" xfId="27755"/>
    <cellStyle name="Currency 2 2 2 6 5 2 2 2" xfId="27756"/>
    <cellStyle name="Currency 2 2 2 6 5 2 2 3" xfId="55509"/>
    <cellStyle name="Currency 2 2 2 6 5 2 3" xfId="27757"/>
    <cellStyle name="Currency 2 2 2 6 5 2 4" xfId="27758"/>
    <cellStyle name="Currency 2 2 2 6 5 3" xfId="27759"/>
    <cellStyle name="Currency 2 2 2 6 5 3 2" xfId="27760"/>
    <cellStyle name="Currency 2 2 2 6 5 3 3" xfId="55510"/>
    <cellStyle name="Currency 2 2 2 6 5 4" xfId="27761"/>
    <cellStyle name="Currency 2 2 2 6 5 5" xfId="27762"/>
    <cellStyle name="Currency 2 2 2 6 6" xfId="27763"/>
    <cellStyle name="Currency 2 2 2 6 6 2" xfId="27764"/>
    <cellStyle name="Currency 2 2 2 6 6 2 2" xfId="27765"/>
    <cellStyle name="Currency 2 2 2 6 6 2 3" xfId="55511"/>
    <cellStyle name="Currency 2 2 2 6 6 3" xfId="27766"/>
    <cellStyle name="Currency 2 2 2 6 6 4" xfId="27767"/>
    <cellStyle name="Currency 2 2 2 6 7" xfId="27768"/>
    <cellStyle name="Currency 2 2 2 6 7 2" xfId="27769"/>
    <cellStyle name="Currency 2 2 2 6 7 2 2" xfId="27770"/>
    <cellStyle name="Currency 2 2 2 6 7 2 3" xfId="55512"/>
    <cellStyle name="Currency 2 2 2 6 7 3" xfId="27771"/>
    <cellStyle name="Currency 2 2 2 6 7 4" xfId="27772"/>
    <cellStyle name="Currency 2 2 2 6 8" xfId="27773"/>
    <cellStyle name="Currency 2 2 2 6 8 2" xfId="27774"/>
    <cellStyle name="Currency 2 2 2 6 8 3" xfId="55513"/>
    <cellStyle name="Currency 2 2 2 6 9" xfId="27775"/>
    <cellStyle name="Currency 2 2 2 7" xfId="27776"/>
    <cellStyle name="Currency 2 2 2 7 2" xfId="27777"/>
    <cellStyle name="Currency 2 2 2 7 2 2" xfId="27778"/>
    <cellStyle name="Currency 2 2 2 7 2 2 2" xfId="27779"/>
    <cellStyle name="Currency 2 2 2 7 2 2 2 2" xfId="27780"/>
    <cellStyle name="Currency 2 2 2 7 2 2 2 2 2" xfId="27781"/>
    <cellStyle name="Currency 2 2 2 7 2 2 2 2 3" xfId="55514"/>
    <cellStyle name="Currency 2 2 2 7 2 2 2 3" xfId="27782"/>
    <cellStyle name="Currency 2 2 2 7 2 2 2 4" xfId="27783"/>
    <cellStyle name="Currency 2 2 2 7 2 2 3" xfId="27784"/>
    <cellStyle name="Currency 2 2 2 7 2 2 3 2" xfId="27785"/>
    <cellStyle name="Currency 2 2 2 7 2 2 3 2 2" xfId="27786"/>
    <cellStyle name="Currency 2 2 2 7 2 2 3 2 3" xfId="55515"/>
    <cellStyle name="Currency 2 2 2 7 2 2 3 3" xfId="27787"/>
    <cellStyle name="Currency 2 2 2 7 2 2 3 4" xfId="27788"/>
    <cellStyle name="Currency 2 2 2 7 2 2 4" xfId="27789"/>
    <cellStyle name="Currency 2 2 2 7 2 2 4 2" xfId="27790"/>
    <cellStyle name="Currency 2 2 2 7 2 2 4 3" xfId="55516"/>
    <cellStyle name="Currency 2 2 2 7 2 2 5" xfId="27791"/>
    <cellStyle name="Currency 2 2 2 7 2 2 6" xfId="27792"/>
    <cellStyle name="Currency 2 2 2 7 2 3" xfId="27793"/>
    <cellStyle name="Currency 2 2 2 7 2 3 2" xfId="27794"/>
    <cellStyle name="Currency 2 2 2 7 2 3 2 2" xfId="27795"/>
    <cellStyle name="Currency 2 2 2 7 2 3 2 3" xfId="55517"/>
    <cellStyle name="Currency 2 2 2 7 2 3 3" xfId="27796"/>
    <cellStyle name="Currency 2 2 2 7 2 3 4" xfId="27797"/>
    <cellStyle name="Currency 2 2 2 7 2 4" xfId="27798"/>
    <cellStyle name="Currency 2 2 2 7 2 4 2" xfId="27799"/>
    <cellStyle name="Currency 2 2 2 7 2 4 2 2" xfId="27800"/>
    <cellStyle name="Currency 2 2 2 7 2 4 2 3" xfId="55518"/>
    <cellStyle name="Currency 2 2 2 7 2 4 3" xfId="27801"/>
    <cellStyle name="Currency 2 2 2 7 2 4 4" xfId="27802"/>
    <cellStyle name="Currency 2 2 2 7 2 5" xfId="27803"/>
    <cellStyle name="Currency 2 2 2 7 2 5 2" xfId="27804"/>
    <cellStyle name="Currency 2 2 2 7 2 5 3" xfId="55519"/>
    <cellStyle name="Currency 2 2 2 7 2 6" xfId="27805"/>
    <cellStyle name="Currency 2 2 2 7 2 7" xfId="27806"/>
    <cellStyle name="Currency 2 2 2 7 3" xfId="27807"/>
    <cellStyle name="Currency 2 2 2 7 3 2" xfId="27808"/>
    <cellStyle name="Currency 2 2 2 7 3 2 2" xfId="27809"/>
    <cellStyle name="Currency 2 2 2 7 3 2 2 2" xfId="27810"/>
    <cellStyle name="Currency 2 2 2 7 3 2 2 3" xfId="55520"/>
    <cellStyle name="Currency 2 2 2 7 3 2 3" xfId="27811"/>
    <cellStyle name="Currency 2 2 2 7 3 2 4" xfId="27812"/>
    <cellStyle name="Currency 2 2 2 7 3 3" xfId="27813"/>
    <cellStyle name="Currency 2 2 2 7 3 3 2" xfId="27814"/>
    <cellStyle name="Currency 2 2 2 7 3 3 2 2" xfId="27815"/>
    <cellStyle name="Currency 2 2 2 7 3 3 2 3" xfId="55521"/>
    <cellStyle name="Currency 2 2 2 7 3 3 3" xfId="27816"/>
    <cellStyle name="Currency 2 2 2 7 3 3 4" xfId="27817"/>
    <cellStyle name="Currency 2 2 2 7 3 4" xfId="27818"/>
    <cellStyle name="Currency 2 2 2 7 3 4 2" xfId="27819"/>
    <cellStyle name="Currency 2 2 2 7 3 4 3" xfId="55522"/>
    <cellStyle name="Currency 2 2 2 7 3 5" xfId="27820"/>
    <cellStyle name="Currency 2 2 2 7 3 6" xfId="27821"/>
    <cellStyle name="Currency 2 2 2 7 4" xfId="27822"/>
    <cellStyle name="Currency 2 2 2 7 4 2" xfId="27823"/>
    <cellStyle name="Currency 2 2 2 7 4 2 2" xfId="27824"/>
    <cellStyle name="Currency 2 2 2 7 4 2 3" xfId="55523"/>
    <cellStyle name="Currency 2 2 2 7 4 3" xfId="27825"/>
    <cellStyle name="Currency 2 2 2 7 4 4" xfId="27826"/>
    <cellStyle name="Currency 2 2 2 7 5" xfId="27827"/>
    <cellStyle name="Currency 2 2 2 7 5 2" xfId="27828"/>
    <cellStyle name="Currency 2 2 2 7 5 2 2" xfId="27829"/>
    <cellStyle name="Currency 2 2 2 7 5 2 3" xfId="55524"/>
    <cellStyle name="Currency 2 2 2 7 5 3" xfId="27830"/>
    <cellStyle name="Currency 2 2 2 7 5 4" xfId="27831"/>
    <cellStyle name="Currency 2 2 2 7 6" xfId="27832"/>
    <cellStyle name="Currency 2 2 2 7 6 2" xfId="27833"/>
    <cellStyle name="Currency 2 2 2 7 6 3" xfId="55525"/>
    <cellStyle name="Currency 2 2 2 7 7" xfId="27834"/>
    <cellStyle name="Currency 2 2 2 7 8" xfId="27835"/>
    <cellStyle name="Currency 2 2 2 8" xfId="27836"/>
    <cellStyle name="Currency 2 2 2 8 2" xfId="27837"/>
    <cellStyle name="Currency 2 2 2 8 2 2" xfId="27838"/>
    <cellStyle name="Currency 2 2 2 8 2 2 2" xfId="27839"/>
    <cellStyle name="Currency 2 2 2 8 2 2 2 2" xfId="27840"/>
    <cellStyle name="Currency 2 2 2 8 2 2 2 3" xfId="55526"/>
    <cellStyle name="Currency 2 2 2 8 2 2 3" xfId="27841"/>
    <cellStyle name="Currency 2 2 2 8 2 2 4" xfId="27842"/>
    <cellStyle name="Currency 2 2 2 8 2 3" xfId="27843"/>
    <cellStyle name="Currency 2 2 2 8 2 3 2" xfId="27844"/>
    <cellStyle name="Currency 2 2 2 8 2 3 2 2" xfId="27845"/>
    <cellStyle name="Currency 2 2 2 8 2 3 2 3" xfId="55527"/>
    <cellStyle name="Currency 2 2 2 8 2 3 3" xfId="27846"/>
    <cellStyle name="Currency 2 2 2 8 2 3 4" xfId="27847"/>
    <cellStyle name="Currency 2 2 2 8 2 4" xfId="27848"/>
    <cellStyle name="Currency 2 2 2 8 2 4 2" xfId="27849"/>
    <cellStyle name="Currency 2 2 2 8 2 4 3" xfId="55528"/>
    <cellStyle name="Currency 2 2 2 8 2 5" xfId="27850"/>
    <cellStyle name="Currency 2 2 2 8 2 6" xfId="27851"/>
    <cellStyle name="Currency 2 2 2 8 3" xfId="27852"/>
    <cellStyle name="Currency 2 2 2 8 3 2" xfId="27853"/>
    <cellStyle name="Currency 2 2 2 8 3 2 2" xfId="27854"/>
    <cellStyle name="Currency 2 2 2 8 3 2 3" xfId="55529"/>
    <cellStyle name="Currency 2 2 2 8 3 3" xfId="27855"/>
    <cellStyle name="Currency 2 2 2 8 3 4" xfId="27856"/>
    <cellStyle name="Currency 2 2 2 8 4" xfId="27857"/>
    <cellStyle name="Currency 2 2 2 8 4 2" xfId="27858"/>
    <cellStyle name="Currency 2 2 2 8 4 2 2" xfId="27859"/>
    <cellStyle name="Currency 2 2 2 8 4 2 3" xfId="55530"/>
    <cellStyle name="Currency 2 2 2 8 4 3" xfId="27860"/>
    <cellStyle name="Currency 2 2 2 8 4 4" xfId="27861"/>
    <cellStyle name="Currency 2 2 2 8 5" xfId="27862"/>
    <cellStyle name="Currency 2 2 2 8 5 2" xfId="27863"/>
    <cellStyle name="Currency 2 2 2 8 5 3" xfId="55531"/>
    <cellStyle name="Currency 2 2 2 8 6" xfId="27864"/>
    <cellStyle name="Currency 2 2 2 8 7" xfId="27865"/>
    <cellStyle name="Currency 2 2 2 9" xfId="27866"/>
    <cellStyle name="Currency 2 2 2 9 2" xfId="27867"/>
    <cellStyle name="Currency 2 2 2 9 2 2" xfId="27868"/>
    <cellStyle name="Currency 2 2 2 9 2 2 2" xfId="27869"/>
    <cellStyle name="Currency 2 2 2 9 2 2 3" xfId="55532"/>
    <cellStyle name="Currency 2 2 2 9 2 3" xfId="27870"/>
    <cellStyle name="Currency 2 2 2 9 2 4" xfId="27871"/>
    <cellStyle name="Currency 2 2 2 9 3" xfId="27872"/>
    <cellStyle name="Currency 2 2 2 9 3 2" xfId="27873"/>
    <cellStyle name="Currency 2 2 2 9 3 2 2" xfId="27874"/>
    <cellStyle name="Currency 2 2 2 9 3 2 3" xfId="55533"/>
    <cellStyle name="Currency 2 2 2 9 3 3" xfId="27875"/>
    <cellStyle name="Currency 2 2 2 9 3 4" xfId="27876"/>
    <cellStyle name="Currency 2 2 2 9 4" xfId="27877"/>
    <cellStyle name="Currency 2 2 2 9 4 2" xfId="27878"/>
    <cellStyle name="Currency 2 2 2 9 4 3" xfId="55534"/>
    <cellStyle name="Currency 2 2 2 9 5" xfId="27879"/>
    <cellStyle name="Currency 2 2 2 9 6" xfId="27880"/>
    <cellStyle name="Currency 2 2 3" xfId="27881"/>
    <cellStyle name="Currency 2 2 3 10" xfId="27882"/>
    <cellStyle name="Currency 2 2 3 11" xfId="27883"/>
    <cellStyle name="Currency 2 2 3 2" xfId="27884"/>
    <cellStyle name="Currency 2 2 3 2 10" xfId="27885"/>
    <cellStyle name="Currency 2 2 3 2 2" xfId="27886"/>
    <cellStyle name="Currency 2 2 3 2 2 2" xfId="27887"/>
    <cellStyle name="Currency 2 2 3 2 2 2 2" xfId="27888"/>
    <cellStyle name="Currency 2 2 3 2 2 2 2 2" xfId="27889"/>
    <cellStyle name="Currency 2 2 3 2 2 2 2 2 2" xfId="27890"/>
    <cellStyle name="Currency 2 2 3 2 2 2 2 2 2 2" xfId="27891"/>
    <cellStyle name="Currency 2 2 3 2 2 2 2 2 2 3" xfId="55535"/>
    <cellStyle name="Currency 2 2 3 2 2 2 2 2 3" xfId="27892"/>
    <cellStyle name="Currency 2 2 3 2 2 2 2 2 4" xfId="27893"/>
    <cellStyle name="Currency 2 2 3 2 2 2 2 3" xfId="27894"/>
    <cellStyle name="Currency 2 2 3 2 2 2 2 3 2" xfId="27895"/>
    <cellStyle name="Currency 2 2 3 2 2 2 2 3 2 2" xfId="27896"/>
    <cellStyle name="Currency 2 2 3 2 2 2 2 3 2 3" xfId="55536"/>
    <cellStyle name="Currency 2 2 3 2 2 2 2 3 3" xfId="27897"/>
    <cellStyle name="Currency 2 2 3 2 2 2 2 3 4" xfId="27898"/>
    <cellStyle name="Currency 2 2 3 2 2 2 2 4" xfId="27899"/>
    <cellStyle name="Currency 2 2 3 2 2 2 2 4 2" xfId="27900"/>
    <cellStyle name="Currency 2 2 3 2 2 2 2 4 3" xfId="55537"/>
    <cellStyle name="Currency 2 2 3 2 2 2 2 5" xfId="27901"/>
    <cellStyle name="Currency 2 2 3 2 2 2 2 6" xfId="27902"/>
    <cellStyle name="Currency 2 2 3 2 2 2 3" xfId="27903"/>
    <cellStyle name="Currency 2 2 3 2 2 2 3 2" xfId="27904"/>
    <cellStyle name="Currency 2 2 3 2 2 2 3 2 2" xfId="27905"/>
    <cellStyle name="Currency 2 2 3 2 2 2 3 2 3" xfId="55538"/>
    <cellStyle name="Currency 2 2 3 2 2 2 3 3" xfId="27906"/>
    <cellStyle name="Currency 2 2 3 2 2 2 3 4" xfId="27907"/>
    <cellStyle name="Currency 2 2 3 2 2 2 4" xfId="27908"/>
    <cellStyle name="Currency 2 2 3 2 2 2 4 2" xfId="27909"/>
    <cellStyle name="Currency 2 2 3 2 2 2 4 2 2" xfId="27910"/>
    <cellStyle name="Currency 2 2 3 2 2 2 4 2 3" xfId="55539"/>
    <cellStyle name="Currency 2 2 3 2 2 2 4 3" xfId="27911"/>
    <cellStyle name="Currency 2 2 3 2 2 2 4 4" xfId="27912"/>
    <cellStyle name="Currency 2 2 3 2 2 2 5" xfId="27913"/>
    <cellStyle name="Currency 2 2 3 2 2 2 5 2" xfId="27914"/>
    <cellStyle name="Currency 2 2 3 2 2 2 5 3" xfId="55540"/>
    <cellStyle name="Currency 2 2 3 2 2 2 6" xfId="27915"/>
    <cellStyle name="Currency 2 2 3 2 2 2 7" xfId="27916"/>
    <cellStyle name="Currency 2 2 3 2 2 3" xfId="27917"/>
    <cellStyle name="Currency 2 2 3 2 2 3 2" xfId="27918"/>
    <cellStyle name="Currency 2 2 3 2 2 3 2 2" xfId="27919"/>
    <cellStyle name="Currency 2 2 3 2 2 3 2 2 2" xfId="27920"/>
    <cellStyle name="Currency 2 2 3 2 2 3 2 2 3" xfId="55541"/>
    <cellStyle name="Currency 2 2 3 2 2 3 2 3" xfId="27921"/>
    <cellStyle name="Currency 2 2 3 2 2 3 2 4" xfId="27922"/>
    <cellStyle name="Currency 2 2 3 2 2 3 3" xfId="27923"/>
    <cellStyle name="Currency 2 2 3 2 2 3 3 2" xfId="27924"/>
    <cellStyle name="Currency 2 2 3 2 2 3 3 2 2" xfId="27925"/>
    <cellStyle name="Currency 2 2 3 2 2 3 3 2 3" xfId="55542"/>
    <cellStyle name="Currency 2 2 3 2 2 3 3 3" xfId="27926"/>
    <cellStyle name="Currency 2 2 3 2 2 3 3 4" xfId="27927"/>
    <cellStyle name="Currency 2 2 3 2 2 3 4" xfId="27928"/>
    <cellStyle name="Currency 2 2 3 2 2 3 4 2" xfId="27929"/>
    <cellStyle name="Currency 2 2 3 2 2 3 4 3" xfId="55543"/>
    <cellStyle name="Currency 2 2 3 2 2 3 5" xfId="27930"/>
    <cellStyle name="Currency 2 2 3 2 2 3 6" xfId="27931"/>
    <cellStyle name="Currency 2 2 3 2 2 4" xfId="27932"/>
    <cellStyle name="Currency 2 2 3 2 2 4 2" xfId="27933"/>
    <cellStyle name="Currency 2 2 3 2 2 4 2 2" xfId="27934"/>
    <cellStyle name="Currency 2 2 3 2 2 4 2 3" xfId="55544"/>
    <cellStyle name="Currency 2 2 3 2 2 4 3" xfId="27935"/>
    <cellStyle name="Currency 2 2 3 2 2 4 4" xfId="27936"/>
    <cellStyle name="Currency 2 2 3 2 2 5" xfId="27937"/>
    <cellStyle name="Currency 2 2 3 2 2 5 2" xfId="27938"/>
    <cellStyle name="Currency 2 2 3 2 2 5 2 2" xfId="27939"/>
    <cellStyle name="Currency 2 2 3 2 2 5 2 3" xfId="55545"/>
    <cellStyle name="Currency 2 2 3 2 2 5 3" xfId="27940"/>
    <cellStyle name="Currency 2 2 3 2 2 5 4" xfId="27941"/>
    <cellStyle name="Currency 2 2 3 2 2 6" xfId="27942"/>
    <cellStyle name="Currency 2 2 3 2 2 6 2" xfId="27943"/>
    <cellStyle name="Currency 2 2 3 2 2 6 3" xfId="55546"/>
    <cellStyle name="Currency 2 2 3 2 2 7" xfId="27944"/>
    <cellStyle name="Currency 2 2 3 2 2 8" xfId="27945"/>
    <cellStyle name="Currency 2 2 3 2 3" xfId="27946"/>
    <cellStyle name="Currency 2 2 3 2 3 2" xfId="27947"/>
    <cellStyle name="Currency 2 2 3 2 3 2 2" xfId="27948"/>
    <cellStyle name="Currency 2 2 3 2 3 2 2 2" xfId="27949"/>
    <cellStyle name="Currency 2 2 3 2 3 2 2 2 2" xfId="27950"/>
    <cellStyle name="Currency 2 2 3 2 3 2 2 2 3" xfId="55547"/>
    <cellStyle name="Currency 2 2 3 2 3 2 2 3" xfId="27951"/>
    <cellStyle name="Currency 2 2 3 2 3 2 2 4" xfId="27952"/>
    <cellStyle name="Currency 2 2 3 2 3 2 3" xfId="27953"/>
    <cellStyle name="Currency 2 2 3 2 3 2 3 2" xfId="27954"/>
    <cellStyle name="Currency 2 2 3 2 3 2 3 2 2" xfId="27955"/>
    <cellStyle name="Currency 2 2 3 2 3 2 3 2 3" xfId="55548"/>
    <cellStyle name="Currency 2 2 3 2 3 2 3 3" xfId="27956"/>
    <cellStyle name="Currency 2 2 3 2 3 2 3 4" xfId="27957"/>
    <cellStyle name="Currency 2 2 3 2 3 2 4" xfId="27958"/>
    <cellStyle name="Currency 2 2 3 2 3 2 4 2" xfId="27959"/>
    <cellStyle name="Currency 2 2 3 2 3 2 4 3" xfId="55549"/>
    <cellStyle name="Currency 2 2 3 2 3 2 5" xfId="27960"/>
    <cellStyle name="Currency 2 2 3 2 3 2 6" xfId="27961"/>
    <cellStyle name="Currency 2 2 3 2 3 3" xfId="27962"/>
    <cellStyle name="Currency 2 2 3 2 3 3 2" xfId="27963"/>
    <cellStyle name="Currency 2 2 3 2 3 3 2 2" xfId="27964"/>
    <cellStyle name="Currency 2 2 3 2 3 3 2 3" xfId="55550"/>
    <cellStyle name="Currency 2 2 3 2 3 3 3" xfId="27965"/>
    <cellStyle name="Currency 2 2 3 2 3 3 4" xfId="27966"/>
    <cellStyle name="Currency 2 2 3 2 3 4" xfId="27967"/>
    <cellStyle name="Currency 2 2 3 2 3 4 2" xfId="27968"/>
    <cellStyle name="Currency 2 2 3 2 3 4 2 2" xfId="27969"/>
    <cellStyle name="Currency 2 2 3 2 3 4 2 3" xfId="55551"/>
    <cellStyle name="Currency 2 2 3 2 3 4 3" xfId="27970"/>
    <cellStyle name="Currency 2 2 3 2 3 4 4" xfId="27971"/>
    <cellStyle name="Currency 2 2 3 2 3 5" xfId="27972"/>
    <cellStyle name="Currency 2 2 3 2 3 5 2" xfId="27973"/>
    <cellStyle name="Currency 2 2 3 2 3 5 3" xfId="55552"/>
    <cellStyle name="Currency 2 2 3 2 3 6" xfId="27974"/>
    <cellStyle name="Currency 2 2 3 2 3 7" xfId="27975"/>
    <cellStyle name="Currency 2 2 3 2 4" xfId="27976"/>
    <cellStyle name="Currency 2 2 3 2 4 2" xfId="27977"/>
    <cellStyle name="Currency 2 2 3 2 4 2 2" xfId="27978"/>
    <cellStyle name="Currency 2 2 3 2 4 2 2 2" xfId="27979"/>
    <cellStyle name="Currency 2 2 3 2 4 2 2 3" xfId="55553"/>
    <cellStyle name="Currency 2 2 3 2 4 2 3" xfId="27980"/>
    <cellStyle name="Currency 2 2 3 2 4 2 4" xfId="27981"/>
    <cellStyle name="Currency 2 2 3 2 4 3" xfId="27982"/>
    <cellStyle name="Currency 2 2 3 2 4 3 2" xfId="27983"/>
    <cellStyle name="Currency 2 2 3 2 4 3 2 2" xfId="27984"/>
    <cellStyle name="Currency 2 2 3 2 4 3 2 3" xfId="55554"/>
    <cellStyle name="Currency 2 2 3 2 4 3 3" xfId="27985"/>
    <cellStyle name="Currency 2 2 3 2 4 3 4" xfId="27986"/>
    <cellStyle name="Currency 2 2 3 2 4 4" xfId="27987"/>
    <cellStyle name="Currency 2 2 3 2 4 4 2" xfId="27988"/>
    <cellStyle name="Currency 2 2 3 2 4 4 3" xfId="55555"/>
    <cellStyle name="Currency 2 2 3 2 4 5" xfId="27989"/>
    <cellStyle name="Currency 2 2 3 2 4 6" xfId="27990"/>
    <cellStyle name="Currency 2 2 3 2 5" xfId="27991"/>
    <cellStyle name="Currency 2 2 3 2 5 2" xfId="27992"/>
    <cellStyle name="Currency 2 2 3 2 5 2 2" xfId="27993"/>
    <cellStyle name="Currency 2 2 3 2 5 2 2 2" xfId="27994"/>
    <cellStyle name="Currency 2 2 3 2 5 2 2 3" xfId="55556"/>
    <cellStyle name="Currency 2 2 3 2 5 2 3" xfId="27995"/>
    <cellStyle name="Currency 2 2 3 2 5 2 4" xfId="27996"/>
    <cellStyle name="Currency 2 2 3 2 5 3" xfId="27997"/>
    <cellStyle name="Currency 2 2 3 2 5 3 2" xfId="27998"/>
    <cellStyle name="Currency 2 2 3 2 5 3 3" xfId="55557"/>
    <cellStyle name="Currency 2 2 3 2 5 4" xfId="27999"/>
    <cellStyle name="Currency 2 2 3 2 5 5" xfId="28000"/>
    <cellStyle name="Currency 2 2 3 2 6" xfId="28001"/>
    <cellStyle name="Currency 2 2 3 2 6 2" xfId="28002"/>
    <cellStyle name="Currency 2 2 3 2 6 2 2" xfId="28003"/>
    <cellStyle name="Currency 2 2 3 2 6 2 3" xfId="55558"/>
    <cellStyle name="Currency 2 2 3 2 6 3" xfId="28004"/>
    <cellStyle name="Currency 2 2 3 2 6 4" xfId="28005"/>
    <cellStyle name="Currency 2 2 3 2 7" xfId="28006"/>
    <cellStyle name="Currency 2 2 3 2 7 2" xfId="28007"/>
    <cellStyle name="Currency 2 2 3 2 7 2 2" xfId="28008"/>
    <cellStyle name="Currency 2 2 3 2 7 2 3" xfId="55559"/>
    <cellStyle name="Currency 2 2 3 2 7 3" xfId="28009"/>
    <cellStyle name="Currency 2 2 3 2 7 4" xfId="28010"/>
    <cellStyle name="Currency 2 2 3 2 8" xfId="28011"/>
    <cellStyle name="Currency 2 2 3 2 8 2" xfId="28012"/>
    <cellStyle name="Currency 2 2 3 2 8 3" xfId="55560"/>
    <cellStyle name="Currency 2 2 3 2 9" xfId="28013"/>
    <cellStyle name="Currency 2 2 3 3" xfId="28014"/>
    <cellStyle name="Currency 2 2 3 3 2" xfId="28015"/>
    <cellStyle name="Currency 2 2 3 3 2 2" xfId="28016"/>
    <cellStyle name="Currency 2 2 3 3 2 2 2" xfId="28017"/>
    <cellStyle name="Currency 2 2 3 3 2 2 2 2" xfId="28018"/>
    <cellStyle name="Currency 2 2 3 3 2 2 2 2 2" xfId="28019"/>
    <cellStyle name="Currency 2 2 3 3 2 2 2 2 3" xfId="55561"/>
    <cellStyle name="Currency 2 2 3 3 2 2 2 3" xfId="28020"/>
    <cellStyle name="Currency 2 2 3 3 2 2 2 4" xfId="28021"/>
    <cellStyle name="Currency 2 2 3 3 2 2 3" xfId="28022"/>
    <cellStyle name="Currency 2 2 3 3 2 2 3 2" xfId="28023"/>
    <cellStyle name="Currency 2 2 3 3 2 2 3 2 2" xfId="28024"/>
    <cellStyle name="Currency 2 2 3 3 2 2 3 2 3" xfId="55562"/>
    <cellStyle name="Currency 2 2 3 3 2 2 3 3" xfId="28025"/>
    <cellStyle name="Currency 2 2 3 3 2 2 3 4" xfId="28026"/>
    <cellStyle name="Currency 2 2 3 3 2 2 4" xfId="28027"/>
    <cellStyle name="Currency 2 2 3 3 2 2 4 2" xfId="28028"/>
    <cellStyle name="Currency 2 2 3 3 2 2 4 3" xfId="55563"/>
    <cellStyle name="Currency 2 2 3 3 2 2 5" xfId="28029"/>
    <cellStyle name="Currency 2 2 3 3 2 2 6" xfId="28030"/>
    <cellStyle name="Currency 2 2 3 3 2 3" xfId="28031"/>
    <cellStyle name="Currency 2 2 3 3 2 3 2" xfId="28032"/>
    <cellStyle name="Currency 2 2 3 3 2 3 2 2" xfId="28033"/>
    <cellStyle name="Currency 2 2 3 3 2 3 2 3" xfId="55564"/>
    <cellStyle name="Currency 2 2 3 3 2 3 3" xfId="28034"/>
    <cellStyle name="Currency 2 2 3 3 2 3 4" xfId="28035"/>
    <cellStyle name="Currency 2 2 3 3 2 4" xfId="28036"/>
    <cellStyle name="Currency 2 2 3 3 2 4 2" xfId="28037"/>
    <cellStyle name="Currency 2 2 3 3 2 4 2 2" xfId="28038"/>
    <cellStyle name="Currency 2 2 3 3 2 4 2 3" xfId="55565"/>
    <cellStyle name="Currency 2 2 3 3 2 4 3" xfId="28039"/>
    <cellStyle name="Currency 2 2 3 3 2 4 4" xfId="28040"/>
    <cellStyle name="Currency 2 2 3 3 2 5" xfId="28041"/>
    <cellStyle name="Currency 2 2 3 3 2 5 2" xfId="28042"/>
    <cellStyle name="Currency 2 2 3 3 2 5 3" xfId="55566"/>
    <cellStyle name="Currency 2 2 3 3 2 6" xfId="28043"/>
    <cellStyle name="Currency 2 2 3 3 2 7" xfId="28044"/>
    <cellStyle name="Currency 2 2 3 3 3" xfId="28045"/>
    <cellStyle name="Currency 2 2 3 3 3 2" xfId="28046"/>
    <cellStyle name="Currency 2 2 3 3 3 2 2" xfId="28047"/>
    <cellStyle name="Currency 2 2 3 3 3 2 2 2" xfId="28048"/>
    <cellStyle name="Currency 2 2 3 3 3 2 2 3" xfId="55567"/>
    <cellStyle name="Currency 2 2 3 3 3 2 3" xfId="28049"/>
    <cellStyle name="Currency 2 2 3 3 3 2 4" xfId="28050"/>
    <cellStyle name="Currency 2 2 3 3 3 3" xfId="28051"/>
    <cellStyle name="Currency 2 2 3 3 3 3 2" xfId="28052"/>
    <cellStyle name="Currency 2 2 3 3 3 3 2 2" xfId="28053"/>
    <cellStyle name="Currency 2 2 3 3 3 3 2 3" xfId="55568"/>
    <cellStyle name="Currency 2 2 3 3 3 3 3" xfId="28054"/>
    <cellStyle name="Currency 2 2 3 3 3 3 4" xfId="28055"/>
    <cellStyle name="Currency 2 2 3 3 3 4" xfId="28056"/>
    <cellStyle name="Currency 2 2 3 3 3 4 2" xfId="28057"/>
    <cellStyle name="Currency 2 2 3 3 3 4 3" xfId="55569"/>
    <cellStyle name="Currency 2 2 3 3 3 5" xfId="28058"/>
    <cellStyle name="Currency 2 2 3 3 3 6" xfId="28059"/>
    <cellStyle name="Currency 2 2 3 3 4" xfId="28060"/>
    <cellStyle name="Currency 2 2 3 3 4 2" xfId="28061"/>
    <cellStyle name="Currency 2 2 3 3 4 2 2" xfId="28062"/>
    <cellStyle name="Currency 2 2 3 3 4 2 2 2" xfId="28063"/>
    <cellStyle name="Currency 2 2 3 3 4 2 2 3" xfId="55570"/>
    <cellStyle name="Currency 2 2 3 3 4 2 3" xfId="28064"/>
    <cellStyle name="Currency 2 2 3 3 4 2 4" xfId="28065"/>
    <cellStyle name="Currency 2 2 3 3 4 3" xfId="28066"/>
    <cellStyle name="Currency 2 2 3 3 4 3 2" xfId="28067"/>
    <cellStyle name="Currency 2 2 3 3 4 3 3" xfId="55571"/>
    <cellStyle name="Currency 2 2 3 3 4 4" xfId="28068"/>
    <cellStyle name="Currency 2 2 3 3 4 5" xfId="28069"/>
    <cellStyle name="Currency 2 2 3 3 5" xfId="28070"/>
    <cellStyle name="Currency 2 2 3 3 5 2" xfId="28071"/>
    <cellStyle name="Currency 2 2 3 3 5 2 2" xfId="28072"/>
    <cellStyle name="Currency 2 2 3 3 5 2 3" xfId="55572"/>
    <cellStyle name="Currency 2 2 3 3 5 3" xfId="28073"/>
    <cellStyle name="Currency 2 2 3 3 5 4" xfId="28074"/>
    <cellStyle name="Currency 2 2 3 3 6" xfId="28075"/>
    <cellStyle name="Currency 2 2 3 3 6 2" xfId="28076"/>
    <cellStyle name="Currency 2 2 3 3 6 2 2" xfId="28077"/>
    <cellStyle name="Currency 2 2 3 3 6 2 3" xfId="55573"/>
    <cellStyle name="Currency 2 2 3 3 6 3" xfId="28078"/>
    <cellStyle name="Currency 2 2 3 3 6 4" xfId="28079"/>
    <cellStyle name="Currency 2 2 3 3 7" xfId="28080"/>
    <cellStyle name="Currency 2 2 3 3 7 2" xfId="28081"/>
    <cellStyle name="Currency 2 2 3 3 7 3" xfId="55574"/>
    <cellStyle name="Currency 2 2 3 3 8" xfId="28082"/>
    <cellStyle name="Currency 2 2 3 3 9" xfId="28083"/>
    <cellStyle name="Currency 2 2 3 4" xfId="28084"/>
    <cellStyle name="Currency 2 2 3 4 2" xfId="28085"/>
    <cellStyle name="Currency 2 2 3 4 2 2" xfId="28086"/>
    <cellStyle name="Currency 2 2 3 4 2 2 2" xfId="28087"/>
    <cellStyle name="Currency 2 2 3 4 2 2 2 2" xfId="28088"/>
    <cellStyle name="Currency 2 2 3 4 2 2 2 3" xfId="55575"/>
    <cellStyle name="Currency 2 2 3 4 2 2 3" xfId="28089"/>
    <cellStyle name="Currency 2 2 3 4 2 2 4" xfId="28090"/>
    <cellStyle name="Currency 2 2 3 4 2 3" xfId="28091"/>
    <cellStyle name="Currency 2 2 3 4 2 3 2" xfId="28092"/>
    <cellStyle name="Currency 2 2 3 4 2 3 2 2" xfId="28093"/>
    <cellStyle name="Currency 2 2 3 4 2 3 2 3" xfId="55576"/>
    <cellStyle name="Currency 2 2 3 4 2 3 3" xfId="28094"/>
    <cellStyle name="Currency 2 2 3 4 2 3 4" xfId="28095"/>
    <cellStyle name="Currency 2 2 3 4 2 4" xfId="28096"/>
    <cellStyle name="Currency 2 2 3 4 2 4 2" xfId="28097"/>
    <cellStyle name="Currency 2 2 3 4 2 4 3" xfId="55577"/>
    <cellStyle name="Currency 2 2 3 4 2 5" xfId="28098"/>
    <cellStyle name="Currency 2 2 3 4 2 6" xfId="28099"/>
    <cellStyle name="Currency 2 2 3 4 3" xfId="28100"/>
    <cellStyle name="Currency 2 2 3 4 3 2" xfId="28101"/>
    <cellStyle name="Currency 2 2 3 4 3 2 2" xfId="28102"/>
    <cellStyle name="Currency 2 2 3 4 3 2 3" xfId="55578"/>
    <cellStyle name="Currency 2 2 3 4 3 3" xfId="28103"/>
    <cellStyle name="Currency 2 2 3 4 3 4" xfId="28104"/>
    <cellStyle name="Currency 2 2 3 4 4" xfId="28105"/>
    <cellStyle name="Currency 2 2 3 4 4 2" xfId="28106"/>
    <cellStyle name="Currency 2 2 3 4 4 2 2" xfId="28107"/>
    <cellStyle name="Currency 2 2 3 4 4 2 3" xfId="55579"/>
    <cellStyle name="Currency 2 2 3 4 4 3" xfId="28108"/>
    <cellStyle name="Currency 2 2 3 4 4 4" xfId="28109"/>
    <cellStyle name="Currency 2 2 3 4 5" xfId="28110"/>
    <cellStyle name="Currency 2 2 3 4 5 2" xfId="28111"/>
    <cellStyle name="Currency 2 2 3 4 5 3" xfId="55580"/>
    <cellStyle name="Currency 2 2 3 4 6" xfId="28112"/>
    <cellStyle name="Currency 2 2 3 4 7" xfId="28113"/>
    <cellStyle name="Currency 2 2 3 5" xfId="28114"/>
    <cellStyle name="Currency 2 2 3 5 2" xfId="28115"/>
    <cellStyle name="Currency 2 2 3 5 2 2" xfId="28116"/>
    <cellStyle name="Currency 2 2 3 5 2 2 2" xfId="28117"/>
    <cellStyle name="Currency 2 2 3 5 2 2 3" xfId="55581"/>
    <cellStyle name="Currency 2 2 3 5 2 3" xfId="28118"/>
    <cellStyle name="Currency 2 2 3 5 2 4" xfId="28119"/>
    <cellStyle name="Currency 2 2 3 5 3" xfId="28120"/>
    <cellStyle name="Currency 2 2 3 5 3 2" xfId="28121"/>
    <cellStyle name="Currency 2 2 3 5 3 2 2" xfId="28122"/>
    <cellStyle name="Currency 2 2 3 5 3 2 3" xfId="55582"/>
    <cellStyle name="Currency 2 2 3 5 3 3" xfId="28123"/>
    <cellStyle name="Currency 2 2 3 5 3 4" xfId="28124"/>
    <cellStyle name="Currency 2 2 3 5 4" xfId="28125"/>
    <cellStyle name="Currency 2 2 3 5 4 2" xfId="28126"/>
    <cellStyle name="Currency 2 2 3 5 4 3" xfId="55583"/>
    <cellStyle name="Currency 2 2 3 5 5" xfId="28127"/>
    <cellStyle name="Currency 2 2 3 5 6" xfId="28128"/>
    <cellStyle name="Currency 2 2 3 6" xfId="28129"/>
    <cellStyle name="Currency 2 2 3 6 2" xfId="28130"/>
    <cellStyle name="Currency 2 2 3 6 2 2" xfId="28131"/>
    <cellStyle name="Currency 2 2 3 6 2 2 2" xfId="28132"/>
    <cellStyle name="Currency 2 2 3 6 2 2 3" xfId="55584"/>
    <cellStyle name="Currency 2 2 3 6 2 3" xfId="28133"/>
    <cellStyle name="Currency 2 2 3 6 2 4" xfId="28134"/>
    <cellStyle name="Currency 2 2 3 6 3" xfId="28135"/>
    <cellStyle name="Currency 2 2 3 6 3 2" xfId="28136"/>
    <cellStyle name="Currency 2 2 3 6 3 3" xfId="55585"/>
    <cellStyle name="Currency 2 2 3 6 4" xfId="28137"/>
    <cellStyle name="Currency 2 2 3 6 5" xfId="28138"/>
    <cellStyle name="Currency 2 2 3 7" xfId="28139"/>
    <cellStyle name="Currency 2 2 3 7 2" xfId="28140"/>
    <cellStyle name="Currency 2 2 3 7 2 2" xfId="28141"/>
    <cellStyle name="Currency 2 2 3 7 2 3" xfId="55586"/>
    <cellStyle name="Currency 2 2 3 7 3" xfId="28142"/>
    <cellStyle name="Currency 2 2 3 7 4" xfId="28143"/>
    <cellStyle name="Currency 2 2 3 8" xfId="28144"/>
    <cellStyle name="Currency 2 2 3 8 2" xfId="28145"/>
    <cellStyle name="Currency 2 2 3 8 2 2" xfId="28146"/>
    <cellStyle name="Currency 2 2 3 8 2 3" xfId="55587"/>
    <cellStyle name="Currency 2 2 3 8 3" xfId="28147"/>
    <cellStyle name="Currency 2 2 3 8 4" xfId="28148"/>
    <cellStyle name="Currency 2 2 3 9" xfId="28149"/>
    <cellStyle name="Currency 2 2 3 9 2" xfId="28150"/>
    <cellStyle name="Currency 2 2 3 9 3" xfId="55588"/>
    <cellStyle name="Currency 2 2 4" xfId="28151"/>
    <cellStyle name="Currency 2 2 4 10" xfId="28152"/>
    <cellStyle name="Currency 2 2 4 11" xfId="28153"/>
    <cellStyle name="Currency 2 2 4 2" xfId="28154"/>
    <cellStyle name="Currency 2 2 4 2 10" xfId="28155"/>
    <cellStyle name="Currency 2 2 4 2 2" xfId="28156"/>
    <cellStyle name="Currency 2 2 4 2 2 2" xfId="28157"/>
    <cellStyle name="Currency 2 2 4 2 2 2 2" xfId="28158"/>
    <cellStyle name="Currency 2 2 4 2 2 2 2 2" xfId="28159"/>
    <cellStyle name="Currency 2 2 4 2 2 2 2 2 2" xfId="28160"/>
    <cellStyle name="Currency 2 2 4 2 2 2 2 2 2 2" xfId="28161"/>
    <cellStyle name="Currency 2 2 4 2 2 2 2 2 2 3" xfId="55589"/>
    <cellStyle name="Currency 2 2 4 2 2 2 2 2 3" xfId="28162"/>
    <cellStyle name="Currency 2 2 4 2 2 2 2 2 4" xfId="28163"/>
    <cellStyle name="Currency 2 2 4 2 2 2 2 3" xfId="28164"/>
    <cellStyle name="Currency 2 2 4 2 2 2 2 3 2" xfId="28165"/>
    <cellStyle name="Currency 2 2 4 2 2 2 2 3 2 2" xfId="28166"/>
    <cellStyle name="Currency 2 2 4 2 2 2 2 3 2 3" xfId="55590"/>
    <cellStyle name="Currency 2 2 4 2 2 2 2 3 3" xfId="28167"/>
    <cellStyle name="Currency 2 2 4 2 2 2 2 3 4" xfId="28168"/>
    <cellStyle name="Currency 2 2 4 2 2 2 2 4" xfId="28169"/>
    <cellStyle name="Currency 2 2 4 2 2 2 2 4 2" xfId="28170"/>
    <cellStyle name="Currency 2 2 4 2 2 2 2 4 3" xfId="55591"/>
    <cellStyle name="Currency 2 2 4 2 2 2 2 5" xfId="28171"/>
    <cellStyle name="Currency 2 2 4 2 2 2 2 6" xfId="28172"/>
    <cellStyle name="Currency 2 2 4 2 2 2 3" xfId="28173"/>
    <cellStyle name="Currency 2 2 4 2 2 2 3 2" xfId="28174"/>
    <cellStyle name="Currency 2 2 4 2 2 2 3 2 2" xfId="28175"/>
    <cellStyle name="Currency 2 2 4 2 2 2 3 2 3" xfId="55592"/>
    <cellStyle name="Currency 2 2 4 2 2 2 3 3" xfId="28176"/>
    <cellStyle name="Currency 2 2 4 2 2 2 3 4" xfId="28177"/>
    <cellStyle name="Currency 2 2 4 2 2 2 4" xfId="28178"/>
    <cellStyle name="Currency 2 2 4 2 2 2 4 2" xfId="28179"/>
    <cellStyle name="Currency 2 2 4 2 2 2 4 2 2" xfId="28180"/>
    <cellStyle name="Currency 2 2 4 2 2 2 4 2 3" xfId="55593"/>
    <cellStyle name="Currency 2 2 4 2 2 2 4 3" xfId="28181"/>
    <cellStyle name="Currency 2 2 4 2 2 2 4 4" xfId="28182"/>
    <cellStyle name="Currency 2 2 4 2 2 2 5" xfId="28183"/>
    <cellStyle name="Currency 2 2 4 2 2 2 5 2" xfId="28184"/>
    <cellStyle name="Currency 2 2 4 2 2 2 5 3" xfId="55594"/>
    <cellStyle name="Currency 2 2 4 2 2 2 6" xfId="28185"/>
    <cellStyle name="Currency 2 2 4 2 2 2 7" xfId="28186"/>
    <cellStyle name="Currency 2 2 4 2 2 3" xfId="28187"/>
    <cellStyle name="Currency 2 2 4 2 2 3 2" xfId="28188"/>
    <cellStyle name="Currency 2 2 4 2 2 3 2 2" xfId="28189"/>
    <cellStyle name="Currency 2 2 4 2 2 3 2 2 2" xfId="28190"/>
    <cellStyle name="Currency 2 2 4 2 2 3 2 2 3" xfId="55595"/>
    <cellStyle name="Currency 2 2 4 2 2 3 2 3" xfId="28191"/>
    <cellStyle name="Currency 2 2 4 2 2 3 2 4" xfId="28192"/>
    <cellStyle name="Currency 2 2 4 2 2 3 3" xfId="28193"/>
    <cellStyle name="Currency 2 2 4 2 2 3 3 2" xfId="28194"/>
    <cellStyle name="Currency 2 2 4 2 2 3 3 2 2" xfId="28195"/>
    <cellStyle name="Currency 2 2 4 2 2 3 3 2 3" xfId="55596"/>
    <cellStyle name="Currency 2 2 4 2 2 3 3 3" xfId="28196"/>
    <cellStyle name="Currency 2 2 4 2 2 3 3 4" xfId="28197"/>
    <cellStyle name="Currency 2 2 4 2 2 3 4" xfId="28198"/>
    <cellStyle name="Currency 2 2 4 2 2 3 4 2" xfId="28199"/>
    <cellStyle name="Currency 2 2 4 2 2 3 4 3" xfId="55597"/>
    <cellStyle name="Currency 2 2 4 2 2 3 5" xfId="28200"/>
    <cellStyle name="Currency 2 2 4 2 2 3 6" xfId="28201"/>
    <cellStyle name="Currency 2 2 4 2 2 4" xfId="28202"/>
    <cellStyle name="Currency 2 2 4 2 2 4 2" xfId="28203"/>
    <cellStyle name="Currency 2 2 4 2 2 4 2 2" xfId="28204"/>
    <cellStyle name="Currency 2 2 4 2 2 4 2 3" xfId="55598"/>
    <cellStyle name="Currency 2 2 4 2 2 4 3" xfId="28205"/>
    <cellStyle name="Currency 2 2 4 2 2 4 4" xfId="28206"/>
    <cellStyle name="Currency 2 2 4 2 2 5" xfId="28207"/>
    <cellStyle name="Currency 2 2 4 2 2 5 2" xfId="28208"/>
    <cellStyle name="Currency 2 2 4 2 2 5 2 2" xfId="28209"/>
    <cellStyle name="Currency 2 2 4 2 2 5 2 3" xfId="55599"/>
    <cellStyle name="Currency 2 2 4 2 2 5 3" xfId="28210"/>
    <cellStyle name="Currency 2 2 4 2 2 5 4" xfId="28211"/>
    <cellStyle name="Currency 2 2 4 2 2 6" xfId="28212"/>
    <cellStyle name="Currency 2 2 4 2 2 6 2" xfId="28213"/>
    <cellStyle name="Currency 2 2 4 2 2 6 3" xfId="55600"/>
    <cellStyle name="Currency 2 2 4 2 2 7" xfId="28214"/>
    <cellStyle name="Currency 2 2 4 2 2 8" xfId="28215"/>
    <cellStyle name="Currency 2 2 4 2 3" xfId="28216"/>
    <cellStyle name="Currency 2 2 4 2 3 2" xfId="28217"/>
    <cellStyle name="Currency 2 2 4 2 3 2 2" xfId="28218"/>
    <cellStyle name="Currency 2 2 4 2 3 2 2 2" xfId="28219"/>
    <cellStyle name="Currency 2 2 4 2 3 2 2 2 2" xfId="28220"/>
    <cellStyle name="Currency 2 2 4 2 3 2 2 2 3" xfId="55601"/>
    <cellStyle name="Currency 2 2 4 2 3 2 2 3" xfId="28221"/>
    <cellStyle name="Currency 2 2 4 2 3 2 2 4" xfId="28222"/>
    <cellStyle name="Currency 2 2 4 2 3 2 3" xfId="28223"/>
    <cellStyle name="Currency 2 2 4 2 3 2 3 2" xfId="28224"/>
    <cellStyle name="Currency 2 2 4 2 3 2 3 2 2" xfId="28225"/>
    <cellStyle name="Currency 2 2 4 2 3 2 3 2 3" xfId="55602"/>
    <cellStyle name="Currency 2 2 4 2 3 2 3 3" xfId="28226"/>
    <cellStyle name="Currency 2 2 4 2 3 2 3 4" xfId="28227"/>
    <cellStyle name="Currency 2 2 4 2 3 2 4" xfId="28228"/>
    <cellStyle name="Currency 2 2 4 2 3 2 4 2" xfId="28229"/>
    <cellStyle name="Currency 2 2 4 2 3 2 4 3" xfId="55603"/>
    <cellStyle name="Currency 2 2 4 2 3 2 5" xfId="28230"/>
    <cellStyle name="Currency 2 2 4 2 3 2 6" xfId="28231"/>
    <cellStyle name="Currency 2 2 4 2 3 3" xfId="28232"/>
    <cellStyle name="Currency 2 2 4 2 3 3 2" xfId="28233"/>
    <cellStyle name="Currency 2 2 4 2 3 3 2 2" xfId="28234"/>
    <cellStyle name="Currency 2 2 4 2 3 3 2 3" xfId="55604"/>
    <cellStyle name="Currency 2 2 4 2 3 3 3" xfId="28235"/>
    <cellStyle name="Currency 2 2 4 2 3 3 4" xfId="28236"/>
    <cellStyle name="Currency 2 2 4 2 3 4" xfId="28237"/>
    <cellStyle name="Currency 2 2 4 2 3 4 2" xfId="28238"/>
    <cellStyle name="Currency 2 2 4 2 3 4 2 2" xfId="28239"/>
    <cellStyle name="Currency 2 2 4 2 3 4 2 3" xfId="55605"/>
    <cellStyle name="Currency 2 2 4 2 3 4 3" xfId="28240"/>
    <cellStyle name="Currency 2 2 4 2 3 4 4" xfId="28241"/>
    <cellStyle name="Currency 2 2 4 2 3 5" xfId="28242"/>
    <cellStyle name="Currency 2 2 4 2 3 5 2" xfId="28243"/>
    <cellStyle name="Currency 2 2 4 2 3 5 3" xfId="55606"/>
    <cellStyle name="Currency 2 2 4 2 3 6" xfId="28244"/>
    <cellStyle name="Currency 2 2 4 2 3 7" xfId="28245"/>
    <cellStyle name="Currency 2 2 4 2 4" xfId="28246"/>
    <cellStyle name="Currency 2 2 4 2 4 2" xfId="28247"/>
    <cellStyle name="Currency 2 2 4 2 4 2 2" xfId="28248"/>
    <cellStyle name="Currency 2 2 4 2 4 2 2 2" xfId="28249"/>
    <cellStyle name="Currency 2 2 4 2 4 2 2 3" xfId="55607"/>
    <cellStyle name="Currency 2 2 4 2 4 2 3" xfId="28250"/>
    <cellStyle name="Currency 2 2 4 2 4 2 4" xfId="28251"/>
    <cellStyle name="Currency 2 2 4 2 4 3" xfId="28252"/>
    <cellStyle name="Currency 2 2 4 2 4 3 2" xfId="28253"/>
    <cellStyle name="Currency 2 2 4 2 4 3 2 2" xfId="28254"/>
    <cellStyle name="Currency 2 2 4 2 4 3 2 3" xfId="55608"/>
    <cellStyle name="Currency 2 2 4 2 4 3 3" xfId="28255"/>
    <cellStyle name="Currency 2 2 4 2 4 3 4" xfId="28256"/>
    <cellStyle name="Currency 2 2 4 2 4 4" xfId="28257"/>
    <cellStyle name="Currency 2 2 4 2 4 4 2" xfId="28258"/>
    <cellStyle name="Currency 2 2 4 2 4 4 3" xfId="55609"/>
    <cellStyle name="Currency 2 2 4 2 4 5" xfId="28259"/>
    <cellStyle name="Currency 2 2 4 2 4 6" xfId="28260"/>
    <cellStyle name="Currency 2 2 4 2 5" xfId="28261"/>
    <cellStyle name="Currency 2 2 4 2 5 2" xfId="28262"/>
    <cellStyle name="Currency 2 2 4 2 5 2 2" xfId="28263"/>
    <cellStyle name="Currency 2 2 4 2 5 2 2 2" xfId="28264"/>
    <cellStyle name="Currency 2 2 4 2 5 2 2 3" xfId="55610"/>
    <cellStyle name="Currency 2 2 4 2 5 2 3" xfId="28265"/>
    <cellStyle name="Currency 2 2 4 2 5 2 4" xfId="28266"/>
    <cellStyle name="Currency 2 2 4 2 5 3" xfId="28267"/>
    <cellStyle name="Currency 2 2 4 2 5 3 2" xfId="28268"/>
    <cellStyle name="Currency 2 2 4 2 5 3 3" xfId="55611"/>
    <cellStyle name="Currency 2 2 4 2 5 4" xfId="28269"/>
    <cellStyle name="Currency 2 2 4 2 5 5" xfId="28270"/>
    <cellStyle name="Currency 2 2 4 2 6" xfId="28271"/>
    <cellStyle name="Currency 2 2 4 2 6 2" xfId="28272"/>
    <cellStyle name="Currency 2 2 4 2 6 2 2" xfId="28273"/>
    <cellStyle name="Currency 2 2 4 2 6 2 3" xfId="55612"/>
    <cellStyle name="Currency 2 2 4 2 6 3" xfId="28274"/>
    <cellStyle name="Currency 2 2 4 2 6 4" xfId="28275"/>
    <cellStyle name="Currency 2 2 4 2 7" xfId="28276"/>
    <cellStyle name="Currency 2 2 4 2 7 2" xfId="28277"/>
    <cellStyle name="Currency 2 2 4 2 7 2 2" xfId="28278"/>
    <cellStyle name="Currency 2 2 4 2 7 2 3" xfId="55613"/>
    <cellStyle name="Currency 2 2 4 2 7 3" xfId="28279"/>
    <cellStyle name="Currency 2 2 4 2 7 4" xfId="28280"/>
    <cellStyle name="Currency 2 2 4 2 8" xfId="28281"/>
    <cellStyle name="Currency 2 2 4 2 8 2" xfId="28282"/>
    <cellStyle name="Currency 2 2 4 2 8 3" xfId="55614"/>
    <cellStyle name="Currency 2 2 4 2 9" xfId="28283"/>
    <cellStyle name="Currency 2 2 4 3" xfId="28284"/>
    <cellStyle name="Currency 2 2 4 3 2" xfId="28285"/>
    <cellStyle name="Currency 2 2 4 3 2 2" xfId="28286"/>
    <cellStyle name="Currency 2 2 4 3 2 2 2" xfId="28287"/>
    <cellStyle name="Currency 2 2 4 3 2 2 2 2" xfId="28288"/>
    <cellStyle name="Currency 2 2 4 3 2 2 2 2 2" xfId="28289"/>
    <cellStyle name="Currency 2 2 4 3 2 2 2 2 3" xfId="55615"/>
    <cellStyle name="Currency 2 2 4 3 2 2 2 3" xfId="28290"/>
    <cellStyle name="Currency 2 2 4 3 2 2 2 4" xfId="28291"/>
    <cellStyle name="Currency 2 2 4 3 2 2 3" xfId="28292"/>
    <cellStyle name="Currency 2 2 4 3 2 2 3 2" xfId="28293"/>
    <cellStyle name="Currency 2 2 4 3 2 2 3 2 2" xfId="28294"/>
    <cellStyle name="Currency 2 2 4 3 2 2 3 2 3" xfId="55616"/>
    <cellStyle name="Currency 2 2 4 3 2 2 3 3" xfId="28295"/>
    <cellStyle name="Currency 2 2 4 3 2 2 3 4" xfId="28296"/>
    <cellStyle name="Currency 2 2 4 3 2 2 4" xfId="28297"/>
    <cellStyle name="Currency 2 2 4 3 2 2 4 2" xfId="28298"/>
    <cellStyle name="Currency 2 2 4 3 2 2 4 3" xfId="55617"/>
    <cellStyle name="Currency 2 2 4 3 2 2 5" xfId="28299"/>
    <cellStyle name="Currency 2 2 4 3 2 2 6" xfId="28300"/>
    <cellStyle name="Currency 2 2 4 3 2 3" xfId="28301"/>
    <cellStyle name="Currency 2 2 4 3 2 3 2" xfId="28302"/>
    <cellStyle name="Currency 2 2 4 3 2 3 2 2" xfId="28303"/>
    <cellStyle name="Currency 2 2 4 3 2 3 2 3" xfId="55618"/>
    <cellStyle name="Currency 2 2 4 3 2 3 3" xfId="28304"/>
    <cellStyle name="Currency 2 2 4 3 2 3 4" xfId="28305"/>
    <cellStyle name="Currency 2 2 4 3 2 4" xfId="28306"/>
    <cellStyle name="Currency 2 2 4 3 2 4 2" xfId="28307"/>
    <cellStyle name="Currency 2 2 4 3 2 4 2 2" xfId="28308"/>
    <cellStyle name="Currency 2 2 4 3 2 4 2 3" xfId="55619"/>
    <cellStyle name="Currency 2 2 4 3 2 4 3" xfId="28309"/>
    <cellStyle name="Currency 2 2 4 3 2 4 4" xfId="28310"/>
    <cellStyle name="Currency 2 2 4 3 2 5" xfId="28311"/>
    <cellStyle name="Currency 2 2 4 3 2 5 2" xfId="28312"/>
    <cellStyle name="Currency 2 2 4 3 2 5 3" xfId="55620"/>
    <cellStyle name="Currency 2 2 4 3 2 6" xfId="28313"/>
    <cellStyle name="Currency 2 2 4 3 2 7" xfId="28314"/>
    <cellStyle name="Currency 2 2 4 3 3" xfId="28315"/>
    <cellStyle name="Currency 2 2 4 3 3 2" xfId="28316"/>
    <cellStyle name="Currency 2 2 4 3 3 2 2" xfId="28317"/>
    <cellStyle name="Currency 2 2 4 3 3 2 2 2" xfId="28318"/>
    <cellStyle name="Currency 2 2 4 3 3 2 2 3" xfId="55621"/>
    <cellStyle name="Currency 2 2 4 3 3 2 3" xfId="28319"/>
    <cellStyle name="Currency 2 2 4 3 3 2 4" xfId="28320"/>
    <cellStyle name="Currency 2 2 4 3 3 3" xfId="28321"/>
    <cellStyle name="Currency 2 2 4 3 3 3 2" xfId="28322"/>
    <cellStyle name="Currency 2 2 4 3 3 3 2 2" xfId="28323"/>
    <cellStyle name="Currency 2 2 4 3 3 3 2 3" xfId="55622"/>
    <cellStyle name="Currency 2 2 4 3 3 3 3" xfId="28324"/>
    <cellStyle name="Currency 2 2 4 3 3 3 4" xfId="28325"/>
    <cellStyle name="Currency 2 2 4 3 3 4" xfId="28326"/>
    <cellStyle name="Currency 2 2 4 3 3 4 2" xfId="28327"/>
    <cellStyle name="Currency 2 2 4 3 3 4 3" xfId="55623"/>
    <cellStyle name="Currency 2 2 4 3 3 5" xfId="28328"/>
    <cellStyle name="Currency 2 2 4 3 3 6" xfId="28329"/>
    <cellStyle name="Currency 2 2 4 3 4" xfId="28330"/>
    <cellStyle name="Currency 2 2 4 3 4 2" xfId="28331"/>
    <cellStyle name="Currency 2 2 4 3 4 2 2" xfId="28332"/>
    <cellStyle name="Currency 2 2 4 3 4 2 2 2" xfId="28333"/>
    <cellStyle name="Currency 2 2 4 3 4 2 2 3" xfId="55624"/>
    <cellStyle name="Currency 2 2 4 3 4 2 3" xfId="28334"/>
    <cellStyle name="Currency 2 2 4 3 4 2 4" xfId="28335"/>
    <cellStyle name="Currency 2 2 4 3 4 3" xfId="28336"/>
    <cellStyle name="Currency 2 2 4 3 4 3 2" xfId="28337"/>
    <cellStyle name="Currency 2 2 4 3 4 3 3" xfId="55625"/>
    <cellStyle name="Currency 2 2 4 3 4 4" xfId="28338"/>
    <cellStyle name="Currency 2 2 4 3 4 5" xfId="28339"/>
    <cellStyle name="Currency 2 2 4 3 5" xfId="28340"/>
    <cellStyle name="Currency 2 2 4 3 5 2" xfId="28341"/>
    <cellStyle name="Currency 2 2 4 3 5 2 2" xfId="28342"/>
    <cellStyle name="Currency 2 2 4 3 5 2 3" xfId="55626"/>
    <cellStyle name="Currency 2 2 4 3 5 3" xfId="28343"/>
    <cellStyle name="Currency 2 2 4 3 5 4" xfId="28344"/>
    <cellStyle name="Currency 2 2 4 3 6" xfId="28345"/>
    <cellStyle name="Currency 2 2 4 3 6 2" xfId="28346"/>
    <cellStyle name="Currency 2 2 4 3 6 2 2" xfId="28347"/>
    <cellStyle name="Currency 2 2 4 3 6 2 3" xfId="55627"/>
    <cellStyle name="Currency 2 2 4 3 6 3" xfId="28348"/>
    <cellStyle name="Currency 2 2 4 3 6 4" xfId="28349"/>
    <cellStyle name="Currency 2 2 4 3 7" xfId="28350"/>
    <cellStyle name="Currency 2 2 4 3 7 2" xfId="28351"/>
    <cellStyle name="Currency 2 2 4 3 7 3" xfId="55628"/>
    <cellStyle name="Currency 2 2 4 3 8" xfId="28352"/>
    <cellStyle name="Currency 2 2 4 3 9" xfId="28353"/>
    <cellStyle name="Currency 2 2 4 4" xfId="28354"/>
    <cellStyle name="Currency 2 2 4 4 2" xfId="28355"/>
    <cellStyle name="Currency 2 2 4 4 2 2" xfId="28356"/>
    <cellStyle name="Currency 2 2 4 4 2 2 2" xfId="28357"/>
    <cellStyle name="Currency 2 2 4 4 2 2 2 2" xfId="28358"/>
    <cellStyle name="Currency 2 2 4 4 2 2 2 3" xfId="55629"/>
    <cellStyle name="Currency 2 2 4 4 2 2 3" xfId="28359"/>
    <cellStyle name="Currency 2 2 4 4 2 2 4" xfId="28360"/>
    <cellStyle name="Currency 2 2 4 4 2 3" xfId="28361"/>
    <cellStyle name="Currency 2 2 4 4 2 3 2" xfId="28362"/>
    <cellStyle name="Currency 2 2 4 4 2 3 2 2" xfId="28363"/>
    <cellStyle name="Currency 2 2 4 4 2 3 2 3" xfId="55630"/>
    <cellStyle name="Currency 2 2 4 4 2 3 3" xfId="28364"/>
    <cellStyle name="Currency 2 2 4 4 2 3 4" xfId="28365"/>
    <cellStyle name="Currency 2 2 4 4 2 4" xfId="28366"/>
    <cellStyle name="Currency 2 2 4 4 2 4 2" xfId="28367"/>
    <cellStyle name="Currency 2 2 4 4 2 4 3" xfId="55631"/>
    <cellStyle name="Currency 2 2 4 4 2 5" xfId="28368"/>
    <cellStyle name="Currency 2 2 4 4 2 6" xfId="28369"/>
    <cellStyle name="Currency 2 2 4 4 3" xfId="28370"/>
    <cellStyle name="Currency 2 2 4 4 3 2" xfId="28371"/>
    <cellStyle name="Currency 2 2 4 4 3 2 2" xfId="28372"/>
    <cellStyle name="Currency 2 2 4 4 3 2 3" xfId="55632"/>
    <cellStyle name="Currency 2 2 4 4 3 3" xfId="28373"/>
    <cellStyle name="Currency 2 2 4 4 3 4" xfId="28374"/>
    <cellStyle name="Currency 2 2 4 4 4" xfId="28375"/>
    <cellStyle name="Currency 2 2 4 4 4 2" xfId="28376"/>
    <cellStyle name="Currency 2 2 4 4 4 2 2" xfId="28377"/>
    <cellStyle name="Currency 2 2 4 4 4 2 3" xfId="55633"/>
    <cellStyle name="Currency 2 2 4 4 4 3" xfId="28378"/>
    <cellStyle name="Currency 2 2 4 4 4 4" xfId="28379"/>
    <cellStyle name="Currency 2 2 4 4 5" xfId="28380"/>
    <cellStyle name="Currency 2 2 4 4 5 2" xfId="28381"/>
    <cellStyle name="Currency 2 2 4 4 5 3" xfId="55634"/>
    <cellStyle name="Currency 2 2 4 4 6" xfId="28382"/>
    <cellStyle name="Currency 2 2 4 4 7" xfId="28383"/>
    <cellStyle name="Currency 2 2 4 5" xfId="28384"/>
    <cellStyle name="Currency 2 2 4 5 2" xfId="28385"/>
    <cellStyle name="Currency 2 2 4 5 2 2" xfId="28386"/>
    <cellStyle name="Currency 2 2 4 5 2 2 2" xfId="28387"/>
    <cellStyle name="Currency 2 2 4 5 2 2 3" xfId="55635"/>
    <cellStyle name="Currency 2 2 4 5 2 3" xfId="28388"/>
    <cellStyle name="Currency 2 2 4 5 2 4" xfId="28389"/>
    <cellStyle name="Currency 2 2 4 5 3" xfId="28390"/>
    <cellStyle name="Currency 2 2 4 5 3 2" xfId="28391"/>
    <cellStyle name="Currency 2 2 4 5 3 2 2" xfId="28392"/>
    <cellStyle name="Currency 2 2 4 5 3 2 3" xfId="55636"/>
    <cellStyle name="Currency 2 2 4 5 3 3" xfId="28393"/>
    <cellStyle name="Currency 2 2 4 5 3 4" xfId="28394"/>
    <cellStyle name="Currency 2 2 4 5 4" xfId="28395"/>
    <cellStyle name="Currency 2 2 4 5 4 2" xfId="28396"/>
    <cellStyle name="Currency 2 2 4 5 4 3" xfId="55637"/>
    <cellStyle name="Currency 2 2 4 5 5" xfId="28397"/>
    <cellStyle name="Currency 2 2 4 5 6" xfId="28398"/>
    <cellStyle name="Currency 2 2 4 6" xfId="28399"/>
    <cellStyle name="Currency 2 2 4 6 2" xfId="28400"/>
    <cellStyle name="Currency 2 2 4 6 2 2" xfId="28401"/>
    <cellStyle name="Currency 2 2 4 6 2 2 2" xfId="28402"/>
    <cellStyle name="Currency 2 2 4 6 2 2 3" xfId="55638"/>
    <cellStyle name="Currency 2 2 4 6 2 3" xfId="28403"/>
    <cellStyle name="Currency 2 2 4 6 2 4" xfId="28404"/>
    <cellStyle name="Currency 2 2 4 6 3" xfId="28405"/>
    <cellStyle name="Currency 2 2 4 6 3 2" xfId="28406"/>
    <cellStyle name="Currency 2 2 4 6 3 3" xfId="55639"/>
    <cellStyle name="Currency 2 2 4 6 4" xfId="28407"/>
    <cellStyle name="Currency 2 2 4 6 5" xfId="28408"/>
    <cellStyle name="Currency 2 2 4 7" xfId="28409"/>
    <cellStyle name="Currency 2 2 4 7 2" xfId="28410"/>
    <cellStyle name="Currency 2 2 4 7 2 2" xfId="28411"/>
    <cellStyle name="Currency 2 2 4 7 2 3" xfId="55640"/>
    <cellStyle name="Currency 2 2 4 7 3" xfId="28412"/>
    <cellStyle name="Currency 2 2 4 7 4" xfId="28413"/>
    <cellStyle name="Currency 2 2 4 8" xfId="28414"/>
    <cellStyle name="Currency 2 2 4 8 2" xfId="28415"/>
    <cellStyle name="Currency 2 2 4 8 2 2" xfId="28416"/>
    <cellStyle name="Currency 2 2 4 8 2 3" xfId="55641"/>
    <cellStyle name="Currency 2 2 4 8 3" xfId="28417"/>
    <cellStyle name="Currency 2 2 4 8 4" xfId="28418"/>
    <cellStyle name="Currency 2 2 4 9" xfId="28419"/>
    <cellStyle name="Currency 2 2 4 9 2" xfId="28420"/>
    <cellStyle name="Currency 2 2 4 9 3" xfId="55642"/>
    <cellStyle name="Currency 2 2 5" xfId="28421"/>
    <cellStyle name="Currency 2 2 5 10" xfId="28422"/>
    <cellStyle name="Currency 2 2 5 2" xfId="28423"/>
    <cellStyle name="Currency 2 2 5 2 2" xfId="28424"/>
    <cellStyle name="Currency 2 2 5 2 2 2" xfId="28425"/>
    <cellStyle name="Currency 2 2 5 2 2 2 2" xfId="28426"/>
    <cellStyle name="Currency 2 2 5 2 2 2 2 2" xfId="28427"/>
    <cellStyle name="Currency 2 2 5 2 2 2 2 2 2" xfId="28428"/>
    <cellStyle name="Currency 2 2 5 2 2 2 2 2 3" xfId="55643"/>
    <cellStyle name="Currency 2 2 5 2 2 2 2 3" xfId="28429"/>
    <cellStyle name="Currency 2 2 5 2 2 2 2 4" xfId="28430"/>
    <cellStyle name="Currency 2 2 5 2 2 2 3" xfId="28431"/>
    <cellStyle name="Currency 2 2 5 2 2 2 3 2" xfId="28432"/>
    <cellStyle name="Currency 2 2 5 2 2 2 3 2 2" xfId="28433"/>
    <cellStyle name="Currency 2 2 5 2 2 2 3 2 3" xfId="55644"/>
    <cellStyle name="Currency 2 2 5 2 2 2 3 3" xfId="28434"/>
    <cellStyle name="Currency 2 2 5 2 2 2 3 4" xfId="28435"/>
    <cellStyle name="Currency 2 2 5 2 2 2 4" xfId="28436"/>
    <cellStyle name="Currency 2 2 5 2 2 2 4 2" xfId="28437"/>
    <cellStyle name="Currency 2 2 5 2 2 2 4 3" xfId="55645"/>
    <cellStyle name="Currency 2 2 5 2 2 2 5" xfId="28438"/>
    <cellStyle name="Currency 2 2 5 2 2 2 6" xfId="28439"/>
    <cellStyle name="Currency 2 2 5 2 2 3" xfId="28440"/>
    <cellStyle name="Currency 2 2 5 2 2 3 2" xfId="28441"/>
    <cellStyle name="Currency 2 2 5 2 2 3 2 2" xfId="28442"/>
    <cellStyle name="Currency 2 2 5 2 2 3 2 3" xfId="55646"/>
    <cellStyle name="Currency 2 2 5 2 2 3 3" xfId="28443"/>
    <cellStyle name="Currency 2 2 5 2 2 3 4" xfId="28444"/>
    <cellStyle name="Currency 2 2 5 2 2 4" xfId="28445"/>
    <cellStyle name="Currency 2 2 5 2 2 4 2" xfId="28446"/>
    <cellStyle name="Currency 2 2 5 2 2 4 2 2" xfId="28447"/>
    <cellStyle name="Currency 2 2 5 2 2 4 2 3" xfId="55647"/>
    <cellStyle name="Currency 2 2 5 2 2 4 3" xfId="28448"/>
    <cellStyle name="Currency 2 2 5 2 2 4 4" xfId="28449"/>
    <cellStyle name="Currency 2 2 5 2 2 5" xfId="28450"/>
    <cellStyle name="Currency 2 2 5 2 2 5 2" xfId="28451"/>
    <cellStyle name="Currency 2 2 5 2 2 5 3" xfId="55648"/>
    <cellStyle name="Currency 2 2 5 2 2 6" xfId="28452"/>
    <cellStyle name="Currency 2 2 5 2 2 7" xfId="28453"/>
    <cellStyle name="Currency 2 2 5 2 3" xfId="28454"/>
    <cellStyle name="Currency 2 2 5 2 3 2" xfId="28455"/>
    <cellStyle name="Currency 2 2 5 2 3 2 2" xfId="28456"/>
    <cellStyle name="Currency 2 2 5 2 3 2 2 2" xfId="28457"/>
    <cellStyle name="Currency 2 2 5 2 3 2 2 3" xfId="55649"/>
    <cellStyle name="Currency 2 2 5 2 3 2 3" xfId="28458"/>
    <cellStyle name="Currency 2 2 5 2 3 2 4" xfId="28459"/>
    <cellStyle name="Currency 2 2 5 2 3 3" xfId="28460"/>
    <cellStyle name="Currency 2 2 5 2 3 3 2" xfId="28461"/>
    <cellStyle name="Currency 2 2 5 2 3 3 2 2" xfId="28462"/>
    <cellStyle name="Currency 2 2 5 2 3 3 2 3" xfId="55650"/>
    <cellStyle name="Currency 2 2 5 2 3 3 3" xfId="28463"/>
    <cellStyle name="Currency 2 2 5 2 3 3 4" xfId="28464"/>
    <cellStyle name="Currency 2 2 5 2 3 4" xfId="28465"/>
    <cellStyle name="Currency 2 2 5 2 3 4 2" xfId="28466"/>
    <cellStyle name="Currency 2 2 5 2 3 4 3" xfId="55651"/>
    <cellStyle name="Currency 2 2 5 2 3 5" xfId="28467"/>
    <cellStyle name="Currency 2 2 5 2 3 6" xfId="28468"/>
    <cellStyle name="Currency 2 2 5 2 4" xfId="28469"/>
    <cellStyle name="Currency 2 2 5 2 4 2" xfId="28470"/>
    <cellStyle name="Currency 2 2 5 2 4 2 2" xfId="28471"/>
    <cellStyle name="Currency 2 2 5 2 4 2 3" xfId="55652"/>
    <cellStyle name="Currency 2 2 5 2 4 3" xfId="28472"/>
    <cellStyle name="Currency 2 2 5 2 4 4" xfId="28473"/>
    <cellStyle name="Currency 2 2 5 2 5" xfId="28474"/>
    <cellStyle name="Currency 2 2 5 2 5 2" xfId="28475"/>
    <cellStyle name="Currency 2 2 5 2 5 2 2" xfId="28476"/>
    <cellStyle name="Currency 2 2 5 2 5 2 3" xfId="55653"/>
    <cellStyle name="Currency 2 2 5 2 5 3" xfId="28477"/>
    <cellStyle name="Currency 2 2 5 2 5 4" xfId="28478"/>
    <cellStyle name="Currency 2 2 5 2 6" xfId="28479"/>
    <cellStyle name="Currency 2 2 5 2 6 2" xfId="28480"/>
    <cellStyle name="Currency 2 2 5 2 6 3" xfId="55654"/>
    <cellStyle name="Currency 2 2 5 2 7" xfId="28481"/>
    <cellStyle name="Currency 2 2 5 2 8" xfId="28482"/>
    <cellStyle name="Currency 2 2 5 3" xfId="28483"/>
    <cellStyle name="Currency 2 2 5 3 2" xfId="28484"/>
    <cellStyle name="Currency 2 2 5 3 2 2" xfId="28485"/>
    <cellStyle name="Currency 2 2 5 3 2 2 2" xfId="28486"/>
    <cellStyle name="Currency 2 2 5 3 2 2 2 2" xfId="28487"/>
    <cellStyle name="Currency 2 2 5 3 2 2 2 3" xfId="55655"/>
    <cellStyle name="Currency 2 2 5 3 2 2 3" xfId="28488"/>
    <cellStyle name="Currency 2 2 5 3 2 2 4" xfId="28489"/>
    <cellStyle name="Currency 2 2 5 3 2 3" xfId="28490"/>
    <cellStyle name="Currency 2 2 5 3 2 3 2" xfId="28491"/>
    <cellStyle name="Currency 2 2 5 3 2 3 2 2" xfId="28492"/>
    <cellStyle name="Currency 2 2 5 3 2 3 2 3" xfId="55656"/>
    <cellStyle name="Currency 2 2 5 3 2 3 3" xfId="28493"/>
    <cellStyle name="Currency 2 2 5 3 2 3 4" xfId="28494"/>
    <cellStyle name="Currency 2 2 5 3 2 4" xfId="28495"/>
    <cellStyle name="Currency 2 2 5 3 2 4 2" xfId="28496"/>
    <cellStyle name="Currency 2 2 5 3 2 4 3" xfId="55657"/>
    <cellStyle name="Currency 2 2 5 3 2 5" xfId="28497"/>
    <cellStyle name="Currency 2 2 5 3 2 6" xfId="28498"/>
    <cellStyle name="Currency 2 2 5 3 3" xfId="28499"/>
    <cellStyle name="Currency 2 2 5 3 3 2" xfId="28500"/>
    <cellStyle name="Currency 2 2 5 3 3 2 2" xfId="28501"/>
    <cellStyle name="Currency 2 2 5 3 3 2 3" xfId="55658"/>
    <cellStyle name="Currency 2 2 5 3 3 3" xfId="28502"/>
    <cellStyle name="Currency 2 2 5 3 3 4" xfId="28503"/>
    <cellStyle name="Currency 2 2 5 3 4" xfId="28504"/>
    <cellStyle name="Currency 2 2 5 3 4 2" xfId="28505"/>
    <cellStyle name="Currency 2 2 5 3 4 2 2" xfId="28506"/>
    <cellStyle name="Currency 2 2 5 3 4 2 3" xfId="55659"/>
    <cellStyle name="Currency 2 2 5 3 4 3" xfId="28507"/>
    <cellStyle name="Currency 2 2 5 3 4 4" xfId="28508"/>
    <cellStyle name="Currency 2 2 5 3 5" xfId="28509"/>
    <cellStyle name="Currency 2 2 5 3 5 2" xfId="28510"/>
    <cellStyle name="Currency 2 2 5 3 5 3" xfId="55660"/>
    <cellStyle name="Currency 2 2 5 3 6" xfId="28511"/>
    <cellStyle name="Currency 2 2 5 3 7" xfId="28512"/>
    <cellStyle name="Currency 2 2 5 4" xfId="28513"/>
    <cellStyle name="Currency 2 2 5 4 2" xfId="28514"/>
    <cellStyle name="Currency 2 2 5 4 2 2" xfId="28515"/>
    <cellStyle name="Currency 2 2 5 4 2 2 2" xfId="28516"/>
    <cellStyle name="Currency 2 2 5 4 2 2 3" xfId="55661"/>
    <cellStyle name="Currency 2 2 5 4 2 3" xfId="28517"/>
    <cellStyle name="Currency 2 2 5 4 2 4" xfId="28518"/>
    <cellStyle name="Currency 2 2 5 4 3" xfId="28519"/>
    <cellStyle name="Currency 2 2 5 4 3 2" xfId="28520"/>
    <cellStyle name="Currency 2 2 5 4 3 2 2" xfId="28521"/>
    <cellStyle name="Currency 2 2 5 4 3 2 3" xfId="55662"/>
    <cellStyle name="Currency 2 2 5 4 3 3" xfId="28522"/>
    <cellStyle name="Currency 2 2 5 4 3 4" xfId="28523"/>
    <cellStyle name="Currency 2 2 5 4 4" xfId="28524"/>
    <cellStyle name="Currency 2 2 5 4 4 2" xfId="28525"/>
    <cellStyle name="Currency 2 2 5 4 4 3" xfId="55663"/>
    <cellStyle name="Currency 2 2 5 4 5" xfId="28526"/>
    <cellStyle name="Currency 2 2 5 4 6" xfId="28527"/>
    <cellStyle name="Currency 2 2 5 5" xfId="28528"/>
    <cellStyle name="Currency 2 2 5 5 2" xfId="28529"/>
    <cellStyle name="Currency 2 2 5 5 2 2" xfId="28530"/>
    <cellStyle name="Currency 2 2 5 5 2 2 2" xfId="28531"/>
    <cellStyle name="Currency 2 2 5 5 2 2 3" xfId="55664"/>
    <cellStyle name="Currency 2 2 5 5 2 3" xfId="28532"/>
    <cellStyle name="Currency 2 2 5 5 2 4" xfId="28533"/>
    <cellStyle name="Currency 2 2 5 5 3" xfId="28534"/>
    <cellStyle name="Currency 2 2 5 5 3 2" xfId="28535"/>
    <cellStyle name="Currency 2 2 5 5 3 3" xfId="55665"/>
    <cellStyle name="Currency 2 2 5 5 4" xfId="28536"/>
    <cellStyle name="Currency 2 2 5 5 5" xfId="28537"/>
    <cellStyle name="Currency 2 2 5 6" xfId="28538"/>
    <cellStyle name="Currency 2 2 5 6 2" xfId="28539"/>
    <cellStyle name="Currency 2 2 5 6 2 2" xfId="28540"/>
    <cellStyle name="Currency 2 2 5 6 2 3" xfId="55666"/>
    <cellStyle name="Currency 2 2 5 6 3" xfId="28541"/>
    <cellStyle name="Currency 2 2 5 6 4" xfId="28542"/>
    <cellStyle name="Currency 2 2 5 7" xfId="28543"/>
    <cellStyle name="Currency 2 2 5 7 2" xfId="28544"/>
    <cellStyle name="Currency 2 2 5 7 2 2" xfId="28545"/>
    <cellStyle name="Currency 2 2 5 7 2 3" xfId="55667"/>
    <cellStyle name="Currency 2 2 5 7 3" xfId="28546"/>
    <cellStyle name="Currency 2 2 5 7 4" xfId="28547"/>
    <cellStyle name="Currency 2 2 5 8" xfId="28548"/>
    <cellStyle name="Currency 2 2 5 8 2" xfId="28549"/>
    <cellStyle name="Currency 2 2 5 8 3" xfId="55668"/>
    <cellStyle name="Currency 2 2 5 9" xfId="28550"/>
    <cellStyle name="Currency 2 2 6" xfId="28551"/>
    <cellStyle name="Currency 2 2 6 10" xfId="28552"/>
    <cellStyle name="Currency 2 2 6 2" xfId="28553"/>
    <cellStyle name="Currency 2 2 6 2 2" xfId="28554"/>
    <cellStyle name="Currency 2 2 6 2 2 2" xfId="28555"/>
    <cellStyle name="Currency 2 2 6 2 2 2 2" xfId="28556"/>
    <cellStyle name="Currency 2 2 6 2 2 2 2 2" xfId="28557"/>
    <cellStyle name="Currency 2 2 6 2 2 2 2 2 2" xfId="28558"/>
    <cellStyle name="Currency 2 2 6 2 2 2 2 2 3" xfId="55669"/>
    <cellStyle name="Currency 2 2 6 2 2 2 2 3" xfId="28559"/>
    <cellStyle name="Currency 2 2 6 2 2 2 2 4" xfId="28560"/>
    <cellStyle name="Currency 2 2 6 2 2 2 3" xfId="28561"/>
    <cellStyle name="Currency 2 2 6 2 2 2 3 2" xfId="28562"/>
    <cellStyle name="Currency 2 2 6 2 2 2 3 2 2" xfId="28563"/>
    <cellStyle name="Currency 2 2 6 2 2 2 3 2 3" xfId="55670"/>
    <cellStyle name="Currency 2 2 6 2 2 2 3 3" xfId="28564"/>
    <cellStyle name="Currency 2 2 6 2 2 2 3 4" xfId="28565"/>
    <cellStyle name="Currency 2 2 6 2 2 2 4" xfId="28566"/>
    <cellStyle name="Currency 2 2 6 2 2 2 4 2" xfId="28567"/>
    <cellStyle name="Currency 2 2 6 2 2 2 4 3" xfId="55671"/>
    <cellStyle name="Currency 2 2 6 2 2 2 5" xfId="28568"/>
    <cellStyle name="Currency 2 2 6 2 2 2 6" xfId="28569"/>
    <cellStyle name="Currency 2 2 6 2 2 3" xfId="28570"/>
    <cellStyle name="Currency 2 2 6 2 2 3 2" xfId="28571"/>
    <cellStyle name="Currency 2 2 6 2 2 3 2 2" xfId="28572"/>
    <cellStyle name="Currency 2 2 6 2 2 3 2 3" xfId="55672"/>
    <cellStyle name="Currency 2 2 6 2 2 3 3" xfId="28573"/>
    <cellStyle name="Currency 2 2 6 2 2 3 4" xfId="28574"/>
    <cellStyle name="Currency 2 2 6 2 2 4" xfId="28575"/>
    <cellStyle name="Currency 2 2 6 2 2 4 2" xfId="28576"/>
    <cellStyle name="Currency 2 2 6 2 2 4 2 2" xfId="28577"/>
    <cellStyle name="Currency 2 2 6 2 2 4 2 3" xfId="55673"/>
    <cellStyle name="Currency 2 2 6 2 2 4 3" xfId="28578"/>
    <cellStyle name="Currency 2 2 6 2 2 4 4" xfId="28579"/>
    <cellStyle name="Currency 2 2 6 2 2 5" xfId="28580"/>
    <cellStyle name="Currency 2 2 6 2 2 5 2" xfId="28581"/>
    <cellStyle name="Currency 2 2 6 2 2 5 3" xfId="55674"/>
    <cellStyle name="Currency 2 2 6 2 2 6" xfId="28582"/>
    <cellStyle name="Currency 2 2 6 2 2 7" xfId="28583"/>
    <cellStyle name="Currency 2 2 6 2 3" xfId="28584"/>
    <cellStyle name="Currency 2 2 6 2 3 2" xfId="28585"/>
    <cellStyle name="Currency 2 2 6 2 3 2 2" xfId="28586"/>
    <cellStyle name="Currency 2 2 6 2 3 2 2 2" xfId="28587"/>
    <cellStyle name="Currency 2 2 6 2 3 2 2 3" xfId="55675"/>
    <cellStyle name="Currency 2 2 6 2 3 2 3" xfId="28588"/>
    <cellStyle name="Currency 2 2 6 2 3 2 4" xfId="28589"/>
    <cellStyle name="Currency 2 2 6 2 3 3" xfId="28590"/>
    <cellStyle name="Currency 2 2 6 2 3 3 2" xfId="28591"/>
    <cellStyle name="Currency 2 2 6 2 3 3 2 2" xfId="28592"/>
    <cellStyle name="Currency 2 2 6 2 3 3 2 3" xfId="55676"/>
    <cellStyle name="Currency 2 2 6 2 3 3 3" xfId="28593"/>
    <cellStyle name="Currency 2 2 6 2 3 3 4" xfId="28594"/>
    <cellStyle name="Currency 2 2 6 2 3 4" xfId="28595"/>
    <cellStyle name="Currency 2 2 6 2 3 4 2" xfId="28596"/>
    <cellStyle name="Currency 2 2 6 2 3 4 3" xfId="55677"/>
    <cellStyle name="Currency 2 2 6 2 3 5" xfId="28597"/>
    <cellStyle name="Currency 2 2 6 2 3 6" xfId="28598"/>
    <cellStyle name="Currency 2 2 6 2 4" xfId="28599"/>
    <cellStyle name="Currency 2 2 6 2 4 2" xfId="28600"/>
    <cellStyle name="Currency 2 2 6 2 4 2 2" xfId="28601"/>
    <cellStyle name="Currency 2 2 6 2 4 2 3" xfId="55678"/>
    <cellStyle name="Currency 2 2 6 2 4 3" xfId="28602"/>
    <cellStyle name="Currency 2 2 6 2 4 4" xfId="28603"/>
    <cellStyle name="Currency 2 2 6 2 5" xfId="28604"/>
    <cellStyle name="Currency 2 2 6 2 5 2" xfId="28605"/>
    <cellStyle name="Currency 2 2 6 2 5 2 2" xfId="28606"/>
    <cellStyle name="Currency 2 2 6 2 5 2 3" xfId="55679"/>
    <cellStyle name="Currency 2 2 6 2 5 3" xfId="28607"/>
    <cellStyle name="Currency 2 2 6 2 5 4" xfId="28608"/>
    <cellStyle name="Currency 2 2 6 2 6" xfId="28609"/>
    <cellStyle name="Currency 2 2 6 2 6 2" xfId="28610"/>
    <cellStyle name="Currency 2 2 6 2 6 3" xfId="55680"/>
    <cellStyle name="Currency 2 2 6 2 7" xfId="28611"/>
    <cellStyle name="Currency 2 2 6 2 8" xfId="28612"/>
    <cellStyle name="Currency 2 2 6 3" xfId="28613"/>
    <cellStyle name="Currency 2 2 6 3 2" xfId="28614"/>
    <cellStyle name="Currency 2 2 6 3 2 2" xfId="28615"/>
    <cellStyle name="Currency 2 2 6 3 2 2 2" xfId="28616"/>
    <cellStyle name="Currency 2 2 6 3 2 2 2 2" xfId="28617"/>
    <cellStyle name="Currency 2 2 6 3 2 2 2 3" xfId="55681"/>
    <cellStyle name="Currency 2 2 6 3 2 2 3" xfId="28618"/>
    <cellStyle name="Currency 2 2 6 3 2 2 4" xfId="28619"/>
    <cellStyle name="Currency 2 2 6 3 2 3" xfId="28620"/>
    <cellStyle name="Currency 2 2 6 3 2 3 2" xfId="28621"/>
    <cellStyle name="Currency 2 2 6 3 2 3 2 2" xfId="28622"/>
    <cellStyle name="Currency 2 2 6 3 2 3 2 3" xfId="55682"/>
    <cellStyle name="Currency 2 2 6 3 2 3 3" xfId="28623"/>
    <cellStyle name="Currency 2 2 6 3 2 3 4" xfId="28624"/>
    <cellStyle name="Currency 2 2 6 3 2 4" xfId="28625"/>
    <cellStyle name="Currency 2 2 6 3 2 4 2" xfId="28626"/>
    <cellStyle name="Currency 2 2 6 3 2 4 3" xfId="55683"/>
    <cellStyle name="Currency 2 2 6 3 2 5" xfId="28627"/>
    <cellStyle name="Currency 2 2 6 3 2 6" xfId="28628"/>
    <cellStyle name="Currency 2 2 6 3 3" xfId="28629"/>
    <cellStyle name="Currency 2 2 6 3 3 2" xfId="28630"/>
    <cellStyle name="Currency 2 2 6 3 3 2 2" xfId="28631"/>
    <cellStyle name="Currency 2 2 6 3 3 2 3" xfId="55684"/>
    <cellStyle name="Currency 2 2 6 3 3 3" xfId="28632"/>
    <cellStyle name="Currency 2 2 6 3 3 4" xfId="28633"/>
    <cellStyle name="Currency 2 2 6 3 4" xfId="28634"/>
    <cellStyle name="Currency 2 2 6 3 4 2" xfId="28635"/>
    <cellStyle name="Currency 2 2 6 3 4 2 2" xfId="28636"/>
    <cellStyle name="Currency 2 2 6 3 4 2 3" xfId="55685"/>
    <cellStyle name="Currency 2 2 6 3 4 3" xfId="28637"/>
    <cellStyle name="Currency 2 2 6 3 4 4" xfId="28638"/>
    <cellStyle name="Currency 2 2 6 3 5" xfId="28639"/>
    <cellStyle name="Currency 2 2 6 3 5 2" xfId="28640"/>
    <cellStyle name="Currency 2 2 6 3 5 3" xfId="55686"/>
    <cellStyle name="Currency 2 2 6 3 6" xfId="28641"/>
    <cellStyle name="Currency 2 2 6 3 7" xfId="28642"/>
    <cellStyle name="Currency 2 2 6 4" xfId="28643"/>
    <cellStyle name="Currency 2 2 6 4 2" xfId="28644"/>
    <cellStyle name="Currency 2 2 6 4 2 2" xfId="28645"/>
    <cellStyle name="Currency 2 2 6 4 2 2 2" xfId="28646"/>
    <cellStyle name="Currency 2 2 6 4 2 2 3" xfId="55687"/>
    <cellStyle name="Currency 2 2 6 4 2 3" xfId="28647"/>
    <cellStyle name="Currency 2 2 6 4 2 4" xfId="28648"/>
    <cellStyle name="Currency 2 2 6 4 3" xfId="28649"/>
    <cellStyle name="Currency 2 2 6 4 3 2" xfId="28650"/>
    <cellStyle name="Currency 2 2 6 4 3 2 2" xfId="28651"/>
    <cellStyle name="Currency 2 2 6 4 3 2 3" xfId="55688"/>
    <cellStyle name="Currency 2 2 6 4 3 3" xfId="28652"/>
    <cellStyle name="Currency 2 2 6 4 3 4" xfId="28653"/>
    <cellStyle name="Currency 2 2 6 4 4" xfId="28654"/>
    <cellStyle name="Currency 2 2 6 4 4 2" xfId="28655"/>
    <cellStyle name="Currency 2 2 6 4 4 3" xfId="55689"/>
    <cellStyle name="Currency 2 2 6 4 5" xfId="28656"/>
    <cellStyle name="Currency 2 2 6 4 6" xfId="28657"/>
    <cellStyle name="Currency 2 2 6 5" xfId="28658"/>
    <cellStyle name="Currency 2 2 6 5 2" xfId="28659"/>
    <cellStyle name="Currency 2 2 6 5 2 2" xfId="28660"/>
    <cellStyle name="Currency 2 2 6 5 2 2 2" xfId="28661"/>
    <cellStyle name="Currency 2 2 6 5 2 2 3" xfId="55690"/>
    <cellStyle name="Currency 2 2 6 5 2 3" xfId="28662"/>
    <cellStyle name="Currency 2 2 6 5 2 4" xfId="28663"/>
    <cellStyle name="Currency 2 2 6 5 3" xfId="28664"/>
    <cellStyle name="Currency 2 2 6 5 3 2" xfId="28665"/>
    <cellStyle name="Currency 2 2 6 5 3 3" xfId="55691"/>
    <cellStyle name="Currency 2 2 6 5 4" xfId="28666"/>
    <cellStyle name="Currency 2 2 6 5 5" xfId="28667"/>
    <cellStyle name="Currency 2 2 6 6" xfId="28668"/>
    <cellStyle name="Currency 2 2 6 6 2" xfId="28669"/>
    <cellStyle name="Currency 2 2 6 6 2 2" xfId="28670"/>
    <cellStyle name="Currency 2 2 6 6 2 3" xfId="55692"/>
    <cellStyle name="Currency 2 2 6 6 3" xfId="28671"/>
    <cellStyle name="Currency 2 2 6 6 4" xfId="28672"/>
    <cellStyle name="Currency 2 2 6 7" xfId="28673"/>
    <cellStyle name="Currency 2 2 6 7 2" xfId="28674"/>
    <cellStyle name="Currency 2 2 6 7 2 2" xfId="28675"/>
    <cellStyle name="Currency 2 2 6 7 2 3" xfId="55693"/>
    <cellStyle name="Currency 2 2 6 7 3" xfId="28676"/>
    <cellStyle name="Currency 2 2 6 7 4" xfId="28677"/>
    <cellStyle name="Currency 2 2 6 8" xfId="28678"/>
    <cellStyle name="Currency 2 2 6 8 2" xfId="28679"/>
    <cellStyle name="Currency 2 2 6 8 3" xfId="55694"/>
    <cellStyle name="Currency 2 2 6 9" xfId="28680"/>
    <cellStyle name="Currency 2 2 7" xfId="28681"/>
    <cellStyle name="Currency 2 2 7 10" xfId="28682"/>
    <cellStyle name="Currency 2 2 7 2" xfId="28683"/>
    <cellStyle name="Currency 2 2 7 2 2" xfId="28684"/>
    <cellStyle name="Currency 2 2 7 2 2 2" xfId="28685"/>
    <cellStyle name="Currency 2 2 7 2 2 2 2" xfId="28686"/>
    <cellStyle name="Currency 2 2 7 2 2 2 2 2" xfId="28687"/>
    <cellStyle name="Currency 2 2 7 2 2 2 2 2 2" xfId="28688"/>
    <cellStyle name="Currency 2 2 7 2 2 2 2 2 3" xfId="55695"/>
    <cellStyle name="Currency 2 2 7 2 2 2 2 3" xfId="28689"/>
    <cellStyle name="Currency 2 2 7 2 2 2 2 4" xfId="28690"/>
    <cellStyle name="Currency 2 2 7 2 2 2 3" xfId="28691"/>
    <cellStyle name="Currency 2 2 7 2 2 2 3 2" xfId="28692"/>
    <cellStyle name="Currency 2 2 7 2 2 2 3 2 2" xfId="28693"/>
    <cellStyle name="Currency 2 2 7 2 2 2 3 2 3" xfId="55696"/>
    <cellStyle name="Currency 2 2 7 2 2 2 3 3" xfId="28694"/>
    <cellStyle name="Currency 2 2 7 2 2 2 3 4" xfId="28695"/>
    <cellStyle name="Currency 2 2 7 2 2 2 4" xfId="28696"/>
    <cellStyle name="Currency 2 2 7 2 2 2 4 2" xfId="28697"/>
    <cellStyle name="Currency 2 2 7 2 2 2 4 3" xfId="55697"/>
    <cellStyle name="Currency 2 2 7 2 2 2 5" xfId="28698"/>
    <cellStyle name="Currency 2 2 7 2 2 2 6" xfId="28699"/>
    <cellStyle name="Currency 2 2 7 2 2 3" xfId="28700"/>
    <cellStyle name="Currency 2 2 7 2 2 3 2" xfId="28701"/>
    <cellStyle name="Currency 2 2 7 2 2 3 2 2" xfId="28702"/>
    <cellStyle name="Currency 2 2 7 2 2 3 2 3" xfId="55698"/>
    <cellStyle name="Currency 2 2 7 2 2 3 3" xfId="28703"/>
    <cellStyle name="Currency 2 2 7 2 2 3 4" xfId="28704"/>
    <cellStyle name="Currency 2 2 7 2 2 4" xfId="28705"/>
    <cellStyle name="Currency 2 2 7 2 2 4 2" xfId="28706"/>
    <cellStyle name="Currency 2 2 7 2 2 4 2 2" xfId="28707"/>
    <cellStyle name="Currency 2 2 7 2 2 4 2 3" xfId="55699"/>
    <cellStyle name="Currency 2 2 7 2 2 4 3" xfId="28708"/>
    <cellStyle name="Currency 2 2 7 2 2 4 4" xfId="28709"/>
    <cellStyle name="Currency 2 2 7 2 2 5" xfId="28710"/>
    <cellStyle name="Currency 2 2 7 2 2 5 2" xfId="28711"/>
    <cellStyle name="Currency 2 2 7 2 2 5 3" xfId="55700"/>
    <cellStyle name="Currency 2 2 7 2 2 6" xfId="28712"/>
    <cellStyle name="Currency 2 2 7 2 2 7" xfId="28713"/>
    <cellStyle name="Currency 2 2 7 2 3" xfId="28714"/>
    <cellStyle name="Currency 2 2 7 2 3 2" xfId="28715"/>
    <cellStyle name="Currency 2 2 7 2 3 2 2" xfId="28716"/>
    <cellStyle name="Currency 2 2 7 2 3 2 2 2" xfId="28717"/>
    <cellStyle name="Currency 2 2 7 2 3 2 2 3" xfId="55701"/>
    <cellStyle name="Currency 2 2 7 2 3 2 3" xfId="28718"/>
    <cellStyle name="Currency 2 2 7 2 3 2 4" xfId="28719"/>
    <cellStyle name="Currency 2 2 7 2 3 3" xfId="28720"/>
    <cellStyle name="Currency 2 2 7 2 3 3 2" xfId="28721"/>
    <cellStyle name="Currency 2 2 7 2 3 3 2 2" xfId="28722"/>
    <cellStyle name="Currency 2 2 7 2 3 3 2 3" xfId="55702"/>
    <cellStyle name="Currency 2 2 7 2 3 3 3" xfId="28723"/>
    <cellStyle name="Currency 2 2 7 2 3 3 4" xfId="28724"/>
    <cellStyle name="Currency 2 2 7 2 3 4" xfId="28725"/>
    <cellStyle name="Currency 2 2 7 2 3 4 2" xfId="28726"/>
    <cellStyle name="Currency 2 2 7 2 3 4 3" xfId="55703"/>
    <cellStyle name="Currency 2 2 7 2 3 5" xfId="28727"/>
    <cellStyle name="Currency 2 2 7 2 3 6" xfId="28728"/>
    <cellStyle name="Currency 2 2 7 2 4" xfId="28729"/>
    <cellStyle name="Currency 2 2 7 2 4 2" xfId="28730"/>
    <cellStyle name="Currency 2 2 7 2 4 2 2" xfId="28731"/>
    <cellStyle name="Currency 2 2 7 2 4 2 3" xfId="55704"/>
    <cellStyle name="Currency 2 2 7 2 4 3" xfId="28732"/>
    <cellStyle name="Currency 2 2 7 2 4 4" xfId="28733"/>
    <cellStyle name="Currency 2 2 7 2 5" xfId="28734"/>
    <cellStyle name="Currency 2 2 7 2 5 2" xfId="28735"/>
    <cellStyle name="Currency 2 2 7 2 5 2 2" xfId="28736"/>
    <cellStyle name="Currency 2 2 7 2 5 2 3" xfId="55705"/>
    <cellStyle name="Currency 2 2 7 2 5 3" xfId="28737"/>
    <cellStyle name="Currency 2 2 7 2 5 4" xfId="28738"/>
    <cellStyle name="Currency 2 2 7 2 6" xfId="28739"/>
    <cellStyle name="Currency 2 2 7 2 6 2" xfId="28740"/>
    <cellStyle name="Currency 2 2 7 2 6 3" xfId="55706"/>
    <cellStyle name="Currency 2 2 7 2 7" xfId="28741"/>
    <cellStyle name="Currency 2 2 7 2 8" xfId="28742"/>
    <cellStyle name="Currency 2 2 7 3" xfId="28743"/>
    <cellStyle name="Currency 2 2 7 3 2" xfId="28744"/>
    <cellStyle name="Currency 2 2 7 3 2 2" xfId="28745"/>
    <cellStyle name="Currency 2 2 7 3 2 2 2" xfId="28746"/>
    <cellStyle name="Currency 2 2 7 3 2 2 2 2" xfId="28747"/>
    <cellStyle name="Currency 2 2 7 3 2 2 2 3" xfId="55707"/>
    <cellStyle name="Currency 2 2 7 3 2 2 3" xfId="28748"/>
    <cellStyle name="Currency 2 2 7 3 2 2 4" xfId="28749"/>
    <cellStyle name="Currency 2 2 7 3 2 3" xfId="28750"/>
    <cellStyle name="Currency 2 2 7 3 2 3 2" xfId="28751"/>
    <cellStyle name="Currency 2 2 7 3 2 3 2 2" xfId="28752"/>
    <cellStyle name="Currency 2 2 7 3 2 3 2 3" xfId="55708"/>
    <cellStyle name="Currency 2 2 7 3 2 3 3" xfId="28753"/>
    <cellStyle name="Currency 2 2 7 3 2 3 4" xfId="28754"/>
    <cellStyle name="Currency 2 2 7 3 2 4" xfId="28755"/>
    <cellStyle name="Currency 2 2 7 3 2 4 2" xfId="28756"/>
    <cellStyle name="Currency 2 2 7 3 2 4 3" xfId="55709"/>
    <cellStyle name="Currency 2 2 7 3 2 5" xfId="28757"/>
    <cellStyle name="Currency 2 2 7 3 2 6" xfId="28758"/>
    <cellStyle name="Currency 2 2 7 3 3" xfId="28759"/>
    <cellStyle name="Currency 2 2 7 3 3 2" xfId="28760"/>
    <cellStyle name="Currency 2 2 7 3 3 2 2" xfId="28761"/>
    <cellStyle name="Currency 2 2 7 3 3 2 3" xfId="55710"/>
    <cellStyle name="Currency 2 2 7 3 3 3" xfId="28762"/>
    <cellStyle name="Currency 2 2 7 3 3 4" xfId="28763"/>
    <cellStyle name="Currency 2 2 7 3 4" xfId="28764"/>
    <cellStyle name="Currency 2 2 7 3 4 2" xfId="28765"/>
    <cellStyle name="Currency 2 2 7 3 4 2 2" xfId="28766"/>
    <cellStyle name="Currency 2 2 7 3 4 2 3" xfId="55711"/>
    <cellStyle name="Currency 2 2 7 3 4 3" xfId="28767"/>
    <cellStyle name="Currency 2 2 7 3 4 4" xfId="28768"/>
    <cellStyle name="Currency 2 2 7 3 5" xfId="28769"/>
    <cellStyle name="Currency 2 2 7 3 5 2" xfId="28770"/>
    <cellStyle name="Currency 2 2 7 3 5 3" xfId="55712"/>
    <cellStyle name="Currency 2 2 7 3 6" xfId="28771"/>
    <cellStyle name="Currency 2 2 7 3 7" xfId="28772"/>
    <cellStyle name="Currency 2 2 7 4" xfId="28773"/>
    <cellStyle name="Currency 2 2 7 4 2" xfId="28774"/>
    <cellStyle name="Currency 2 2 7 4 2 2" xfId="28775"/>
    <cellStyle name="Currency 2 2 7 4 2 2 2" xfId="28776"/>
    <cellStyle name="Currency 2 2 7 4 2 2 3" xfId="55713"/>
    <cellStyle name="Currency 2 2 7 4 2 3" xfId="28777"/>
    <cellStyle name="Currency 2 2 7 4 2 4" xfId="28778"/>
    <cellStyle name="Currency 2 2 7 4 3" xfId="28779"/>
    <cellStyle name="Currency 2 2 7 4 3 2" xfId="28780"/>
    <cellStyle name="Currency 2 2 7 4 3 2 2" xfId="28781"/>
    <cellStyle name="Currency 2 2 7 4 3 2 3" xfId="55714"/>
    <cellStyle name="Currency 2 2 7 4 3 3" xfId="28782"/>
    <cellStyle name="Currency 2 2 7 4 3 4" xfId="28783"/>
    <cellStyle name="Currency 2 2 7 4 4" xfId="28784"/>
    <cellStyle name="Currency 2 2 7 4 4 2" xfId="28785"/>
    <cellStyle name="Currency 2 2 7 4 4 3" xfId="55715"/>
    <cellStyle name="Currency 2 2 7 4 5" xfId="28786"/>
    <cellStyle name="Currency 2 2 7 4 6" xfId="28787"/>
    <cellStyle name="Currency 2 2 7 5" xfId="28788"/>
    <cellStyle name="Currency 2 2 7 5 2" xfId="28789"/>
    <cellStyle name="Currency 2 2 7 5 2 2" xfId="28790"/>
    <cellStyle name="Currency 2 2 7 5 2 2 2" xfId="28791"/>
    <cellStyle name="Currency 2 2 7 5 2 2 3" xfId="55716"/>
    <cellStyle name="Currency 2 2 7 5 2 3" xfId="28792"/>
    <cellStyle name="Currency 2 2 7 5 2 4" xfId="28793"/>
    <cellStyle name="Currency 2 2 7 5 3" xfId="28794"/>
    <cellStyle name="Currency 2 2 7 5 3 2" xfId="28795"/>
    <cellStyle name="Currency 2 2 7 5 3 3" xfId="55717"/>
    <cellStyle name="Currency 2 2 7 5 4" xfId="28796"/>
    <cellStyle name="Currency 2 2 7 5 5" xfId="28797"/>
    <cellStyle name="Currency 2 2 7 6" xfId="28798"/>
    <cellStyle name="Currency 2 2 7 6 2" xfId="28799"/>
    <cellStyle name="Currency 2 2 7 6 2 2" xfId="28800"/>
    <cellStyle name="Currency 2 2 7 6 2 3" xfId="55718"/>
    <cellStyle name="Currency 2 2 7 6 3" xfId="28801"/>
    <cellStyle name="Currency 2 2 7 6 4" xfId="28802"/>
    <cellStyle name="Currency 2 2 7 7" xfId="28803"/>
    <cellStyle name="Currency 2 2 7 7 2" xfId="28804"/>
    <cellStyle name="Currency 2 2 7 7 2 2" xfId="28805"/>
    <cellStyle name="Currency 2 2 7 7 2 3" xfId="55719"/>
    <cellStyle name="Currency 2 2 7 7 3" xfId="28806"/>
    <cellStyle name="Currency 2 2 7 7 4" xfId="28807"/>
    <cellStyle name="Currency 2 2 7 8" xfId="28808"/>
    <cellStyle name="Currency 2 2 7 8 2" xfId="28809"/>
    <cellStyle name="Currency 2 2 7 8 3" xfId="55720"/>
    <cellStyle name="Currency 2 2 7 9" xfId="28810"/>
    <cellStyle name="Currency 2 2 8" xfId="28811"/>
    <cellStyle name="Currency 2 2 8 2" xfId="28812"/>
    <cellStyle name="Currency 2 2 8 2 2" xfId="28813"/>
    <cellStyle name="Currency 2 2 8 2 2 2" xfId="28814"/>
    <cellStyle name="Currency 2 2 8 2 2 2 2" xfId="28815"/>
    <cellStyle name="Currency 2 2 8 2 2 2 2 2" xfId="28816"/>
    <cellStyle name="Currency 2 2 8 2 2 2 2 3" xfId="55721"/>
    <cellStyle name="Currency 2 2 8 2 2 2 3" xfId="28817"/>
    <cellStyle name="Currency 2 2 8 2 2 2 4" xfId="28818"/>
    <cellStyle name="Currency 2 2 8 2 2 3" xfId="28819"/>
    <cellStyle name="Currency 2 2 8 2 2 3 2" xfId="28820"/>
    <cellStyle name="Currency 2 2 8 2 2 3 2 2" xfId="28821"/>
    <cellStyle name="Currency 2 2 8 2 2 3 2 3" xfId="55722"/>
    <cellStyle name="Currency 2 2 8 2 2 3 3" xfId="28822"/>
    <cellStyle name="Currency 2 2 8 2 2 3 4" xfId="28823"/>
    <cellStyle name="Currency 2 2 8 2 2 4" xfId="28824"/>
    <cellStyle name="Currency 2 2 8 2 2 4 2" xfId="28825"/>
    <cellStyle name="Currency 2 2 8 2 2 4 3" xfId="55723"/>
    <cellStyle name="Currency 2 2 8 2 2 5" xfId="28826"/>
    <cellStyle name="Currency 2 2 8 2 2 6" xfId="28827"/>
    <cellStyle name="Currency 2 2 8 2 3" xfId="28828"/>
    <cellStyle name="Currency 2 2 8 2 3 2" xfId="28829"/>
    <cellStyle name="Currency 2 2 8 2 3 2 2" xfId="28830"/>
    <cellStyle name="Currency 2 2 8 2 3 2 3" xfId="55724"/>
    <cellStyle name="Currency 2 2 8 2 3 3" xfId="28831"/>
    <cellStyle name="Currency 2 2 8 2 3 4" xfId="28832"/>
    <cellStyle name="Currency 2 2 8 2 4" xfId="28833"/>
    <cellStyle name="Currency 2 2 8 2 4 2" xfId="28834"/>
    <cellStyle name="Currency 2 2 8 2 4 2 2" xfId="28835"/>
    <cellStyle name="Currency 2 2 8 2 4 2 3" xfId="55725"/>
    <cellStyle name="Currency 2 2 8 2 4 3" xfId="28836"/>
    <cellStyle name="Currency 2 2 8 2 4 4" xfId="28837"/>
    <cellStyle name="Currency 2 2 8 2 5" xfId="28838"/>
    <cellStyle name="Currency 2 2 8 2 5 2" xfId="28839"/>
    <cellStyle name="Currency 2 2 8 2 5 3" xfId="55726"/>
    <cellStyle name="Currency 2 2 8 2 6" xfId="28840"/>
    <cellStyle name="Currency 2 2 8 2 7" xfId="28841"/>
    <cellStyle name="Currency 2 2 8 3" xfId="28842"/>
    <cellStyle name="Currency 2 2 8 3 2" xfId="28843"/>
    <cellStyle name="Currency 2 2 8 3 2 2" xfId="28844"/>
    <cellStyle name="Currency 2 2 8 3 2 2 2" xfId="28845"/>
    <cellStyle name="Currency 2 2 8 3 2 2 3" xfId="55727"/>
    <cellStyle name="Currency 2 2 8 3 2 3" xfId="28846"/>
    <cellStyle name="Currency 2 2 8 3 2 4" xfId="28847"/>
    <cellStyle name="Currency 2 2 8 3 3" xfId="28848"/>
    <cellStyle name="Currency 2 2 8 3 3 2" xfId="28849"/>
    <cellStyle name="Currency 2 2 8 3 3 2 2" xfId="28850"/>
    <cellStyle name="Currency 2 2 8 3 3 2 3" xfId="55728"/>
    <cellStyle name="Currency 2 2 8 3 3 3" xfId="28851"/>
    <cellStyle name="Currency 2 2 8 3 3 4" xfId="28852"/>
    <cellStyle name="Currency 2 2 8 3 4" xfId="28853"/>
    <cellStyle name="Currency 2 2 8 3 4 2" xfId="28854"/>
    <cellStyle name="Currency 2 2 8 3 4 3" xfId="55729"/>
    <cellStyle name="Currency 2 2 8 3 5" xfId="28855"/>
    <cellStyle name="Currency 2 2 8 3 6" xfId="28856"/>
    <cellStyle name="Currency 2 2 8 4" xfId="28857"/>
    <cellStyle name="Currency 2 2 8 4 2" xfId="28858"/>
    <cellStyle name="Currency 2 2 8 4 2 2" xfId="28859"/>
    <cellStyle name="Currency 2 2 8 4 2 3" xfId="55730"/>
    <cellStyle name="Currency 2 2 8 4 3" xfId="28860"/>
    <cellStyle name="Currency 2 2 8 4 4" xfId="28861"/>
    <cellStyle name="Currency 2 2 8 5" xfId="28862"/>
    <cellStyle name="Currency 2 2 8 5 2" xfId="28863"/>
    <cellStyle name="Currency 2 2 8 5 2 2" xfId="28864"/>
    <cellStyle name="Currency 2 2 8 5 2 3" xfId="55731"/>
    <cellStyle name="Currency 2 2 8 5 3" xfId="28865"/>
    <cellStyle name="Currency 2 2 8 5 4" xfId="28866"/>
    <cellStyle name="Currency 2 2 8 6" xfId="28867"/>
    <cellStyle name="Currency 2 2 8 6 2" xfId="28868"/>
    <cellStyle name="Currency 2 2 8 6 3" xfId="55732"/>
    <cellStyle name="Currency 2 2 8 7" xfId="28869"/>
    <cellStyle name="Currency 2 2 8 8" xfId="28870"/>
    <cellStyle name="Currency 2 2 9" xfId="28871"/>
    <cellStyle name="Currency 2 2 9 2" xfId="28872"/>
    <cellStyle name="Currency 2 2 9 2 2" xfId="28873"/>
    <cellStyle name="Currency 2 2 9 2 2 2" xfId="28874"/>
    <cellStyle name="Currency 2 2 9 2 2 2 2" xfId="28875"/>
    <cellStyle name="Currency 2 2 9 2 2 2 3" xfId="55733"/>
    <cellStyle name="Currency 2 2 9 2 2 3" xfId="28876"/>
    <cellStyle name="Currency 2 2 9 2 2 4" xfId="28877"/>
    <cellStyle name="Currency 2 2 9 2 3" xfId="28878"/>
    <cellStyle name="Currency 2 2 9 2 3 2" xfId="28879"/>
    <cellStyle name="Currency 2 2 9 2 3 2 2" xfId="28880"/>
    <cellStyle name="Currency 2 2 9 2 3 2 3" xfId="55734"/>
    <cellStyle name="Currency 2 2 9 2 3 3" xfId="28881"/>
    <cellStyle name="Currency 2 2 9 2 3 4" xfId="28882"/>
    <cellStyle name="Currency 2 2 9 2 4" xfId="28883"/>
    <cellStyle name="Currency 2 2 9 2 4 2" xfId="28884"/>
    <cellStyle name="Currency 2 2 9 2 4 3" xfId="55735"/>
    <cellStyle name="Currency 2 2 9 2 5" xfId="28885"/>
    <cellStyle name="Currency 2 2 9 2 6" xfId="28886"/>
    <cellStyle name="Currency 2 2 9 3" xfId="28887"/>
    <cellStyle name="Currency 2 2 9 3 2" xfId="28888"/>
    <cellStyle name="Currency 2 2 9 3 2 2" xfId="28889"/>
    <cellStyle name="Currency 2 2 9 3 2 3" xfId="55736"/>
    <cellStyle name="Currency 2 2 9 3 3" xfId="28890"/>
    <cellStyle name="Currency 2 2 9 3 4" xfId="28891"/>
    <cellStyle name="Currency 2 2 9 4" xfId="28892"/>
    <cellStyle name="Currency 2 2 9 4 2" xfId="28893"/>
    <cellStyle name="Currency 2 2 9 4 2 2" xfId="28894"/>
    <cellStyle name="Currency 2 2 9 4 2 3" xfId="55737"/>
    <cellStyle name="Currency 2 2 9 4 3" xfId="28895"/>
    <cellStyle name="Currency 2 2 9 4 4" xfId="28896"/>
    <cellStyle name="Currency 2 2 9 5" xfId="28897"/>
    <cellStyle name="Currency 2 2 9 5 2" xfId="28898"/>
    <cellStyle name="Currency 2 2 9 5 3" xfId="55738"/>
    <cellStyle name="Currency 2 2 9 6" xfId="28899"/>
    <cellStyle name="Currency 2 2 9 7" xfId="28900"/>
    <cellStyle name="Currency 2 3" xfId="28901"/>
    <cellStyle name="Currency 2 3 10" xfId="28902"/>
    <cellStyle name="Currency 2 3 10 2" xfId="28903"/>
    <cellStyle name="Currency 2 3 10 2 2" xfId="28904"/>
    <cellStyle name="Currency 2 3 10 2 2 2" xfId="28905"/>
    <cellStyle name="Currency 2 3 10 2 2 3" xfId="55739"/>
    <cellStyle name="Currency 2 3 10 2 3" xfId="28906"/>
    <cellStyle name="Currency 2 3 10 2 4" xfId="28907"/>
    <cellStyle name="Currency 2 3 10 3" xfId="28908"/>
    <cellStyle name="Currency 2 3 10 3 2" xfId="28909"/>
    <cellStyle name="Currency 2 3 10 3 2 2" xfId="28910"/>
    <cellStyle name="Currency 2 3 10 3 2 3" xfId="55740"/>
    <cellStyle name="Currency 2 3 10 3 3" xfId="28911"/>
    <cellStyle name="Currency 2 3 10 3 4" xfId="28912"/>
    <cellStyle name="Currency 2 3 10 4" xfId="28913"/>
    <cellStyle name="Currency 2 3 10 4 2" xfId="28914"/>
    <cellStyle name="Currency 2 3 10 4 3" xfId="55741"/>
    <cellStyle name="Currency 2 3 10 5" xfId="28915"/>
    <cellStyle name="Currency 2 3 10 6" xfId="28916"/>
    <cellStyle name="Currency 2 3 11" xfId="28917"/>
    <cellStyle name="Currency 2 3 11 2" xfId="28918"/>
    <cellStyle name="Currency 2 3 11 2 2" xfId="28919"/>
    <cellStyle name="Currency 2 3 11 2 2 2" xfId="28920"/>
    <cellStyle name="Currency 2 3 11 2 2 3" xfId="55742"/>
    <cellStyle name="Currency 2 3 11 2 3" xfId="28921"/>
    <cellStyle name="Currency 2 3 11 2 4" xfId="28922"/>
    <cellStyle name="Currency 2 3 11 3" xfId="28923"/>
    <cellStyle name="Currency 2 3 11 3 2" xfId="28924"/>
    <cellStyle name="Currency 2 3 11 3 3" xfId="55743"/>
    <cellStyle name="Currency 2 3 11 4" xfId="28925"/>
    <cellStyle name="Currency 2 3 11 5" xfId="28926"/>
    <cellStyle name="Currency 2 3 12" xfId="28927"/>
    <cellStyle name="Currency 2 3 12 2" xfId="28928"/>
    <cellStyle name="Currency 2 3 12 2 2" xfId="28929"/>
    <cellStyle name="Currency 2 3 12 2 3" xfId="55744"/>
    <cellStyle name="Currency 2 3 12 3" xfId="28930"/>
    <cellStyle name="Currency 2 3 12 4" xfId="28931"/>
    <cellStyle name="Currency 2 3 13" xfId="28932"/>
    <cellStyle name="Currency 2 3 13 2" xfId="28933"/>
    <cellStyle name="Currency 2 3 13 2 2" xfId="28934"/>
    <cellStyle name="Currency 2 3 13 2 3" xfId="55745"/>
    <cellStyle name="Currency 2 3 13 3" xfId="28935"/>
    <cellStyle name="Currency 2 3 13 4" xfId="28936"/>
    <cellStyle name="Currency 2 3 14" xfId="28937"/>
    <cellStyle name="Currency 2 3 14 2" xfId="28938"/>
    <cellStyle name="Currency 2 3 14 3" xfId="55746"/>
    <cellStyle name="Currency 2 3 15" xfId="28939"/>
    <cellStyle name="Currency 2 3 16" xfId="28940"/>
    <cellStyle name="Currency 2 3 2" xfId="28941"/>
    <cellStyle name="Currency 2 3 2 10" xfId="28942"/>
    <cellStyle name="Currency 2 3 2 10 2" xfId="28943"/>
    <cellStyle name="Currency 2 3 2 10 2 2" xfId="28944"/>
    <cellStyle name="Currency 2 3 2 10 2 2 2" xfId="28945"/>
    <cellStyle name="Currency 2 3 2 10 2 2 3" xfId="55747"/>
    <cellStyle name="Currency 2 3 2 10 2 3" xfId="28946"/>
    <cellStyle name="Currency 2 3 2 10 2 4" xfId="28947"/>
    <cellStyle name="Currency 2 3 2 10 3" xfId="28948"/>
    <cellStyle name="Currency 2 3 2 10 3 2" xfId="28949"/>
    <cellStyle name="Currency 2 3 2 10 3 3" xfId="55748"/>
    <cellStyle name="Currency 2 3 2 10 4" xfId="28950"/>
    <cellStyle name="Currency 2 3 2 10 5" xfId="28951"/>
    <cellStyle name="Currency 2 3 2 11" xfId="28952"/>
    <cellStyle name="Currency 2 3 2 11 2" xfId="28953"/>
    <cellStyle name="Currency 2 3 2 11 2 2" xfId="28954"/>
    <cellStyle name="Currency 2 3 2 11 2 3" xfId="55749"/>
    <cellStyle name="Currency 2 3 2 11 3" xfId="28955"/>
    <cellStyle name="Currency 2 3 2 11 4" xfId="28956"/>
    <cellStyle name="Currency 2 3 2 12" xfId="28957"/>
    <cellStyle name="Currency 2 3 2 12 2" xfId="28958"/>
    <cellStyle name="Currency 2 3 2 12 2 2" xfId="28959"/>
    <cellStyle name="Currency 2 3 2 12 2 3" xfId="55750"/>
    <cellStyle name="Currency 2 3 2 12 3" xfId="28960"/>
    <cellStyle name="Currency 2 3 2 12 4" xfId="28961"/>
    <cellStyle name="Currency 2 3 2 13" xfId="28962"/>
    <cellStyle name="Currency 2 3 2 13 2" xfId="28963"/>
    <cellStyle name="Currency 2 3 2 13 3" xfId="55751"/>
    <cellStyle name="Currency 2 3 2 14" xfId="28964"/>
    <cellStyle name="Currency 2 3 2 15" xfId="28965"/>
    <cellStyle name="Currency 2 3 2 2" xfId="28966"/>
    <cellStyle name="Currency 2 3 2 2 10" xfId="28967"/>
    <cellStyle name="Currency 2 3 2 2 11" xfId="28968"/>
    <cellStyle name="Currency 2 3 2 2 2" xfId="28969"/>
    <cellStyle name="Currency 2 3 2 2 2 10" xfId="28970"/>
    <cellStyle name="Currency 2 3 2 2 2 2" xfId="28971"/>
    <cellStyle name="Currency 2 3 2 2 2 2 2" xfId="28972"/>
    <cellStyle name="Currency 2 3 2 2 2 2 2 2" xfId="28973"/>
    <cellStyle name="Currency 2 3 2 2 2 2 2 2 2" xfId="28974"/>
    <cellStyle name="Currency 2 3 2 2 2 2 2 2 2 2" xfId="28975"/>
    <cellStyle name="Currency 2 3 2 2 2 2 2 2 2 2 2" xfId="28976"/>
    <cellStyle name="Currency 2 3 2 2 2 2 2 2 2 2 3" xfId="55752"/>
    <cellStyle name="Currency 2 3 2 2 2 2 2 2 2 3" xfId="28977"/>
    <cellStyle name="Currency 2 3 2 2 2 2 2 2 2 4" xfId="28978"/>
    <cellStyle name="Currency 2 3 2 2 2 2 2 2 3" xfId="28979"/>
    <cellStyle name="Currency 2 3 2 2 2 2 2 2 3 2" xfId="28980"/>
    <cellStyle name="Currency 2 3 2 2 2 2 2 2 3 2 2" xfId="28981"/>
    <cellStyle name="Currency 2 3 2 2 2 2 2 2 3 2 3" xfId="55753"/>
    <cellStyle name="Currency 2 3 2 2 2 2 2 2 3 3" xfId="28982"/>
    <cellStyle name="Currency 2 3 2 2 2 2 2 2 3 4" xfId="28983"/>
    <cellStyle name="Currency 2 3 2 2 2 2 2 2 4" xfId="28984"/>
    <cellStyle name="Currency 2 3 2 2 2 2 2 2 4 2" xfId="28985"/>
    <cellStyle name="Currency 2 3 2 2 2 2 2 2 4 3" xfId="55754"/>
    <cellStyle name="Currency 2 3 2 2 2 2 2 2 5" xfId="28986"/>
    <cellStyle name="Currency 2 3 2 2 2 2 2 2 6" xfId="28987"/>
    <cellStyle name="Currency 2 3 2 2 2 2 2 3" xfId="28988"/>
    <cellStyle name="Currency 2 3 2 2 2 2 2 3 2" xfId="28989"/>
    <cellStyle name="Currency 2 3 2 2 2 2 2 3 2 2" xfId="28990"/>
    <cellStyle name="Currency 2 3 2 2 2 2 2 3 2 3" xfId="55755"/>
    <cellStyle name="Currency 2 3 2 2 2 2 2 3 3" xfId="28991"/>
    <cellStyle name="Currency 2 3 2 2 2 2 2 3 4" xfId="28992"/>
    <cellStyle name="Currency 2 3 2 2 2 2 2 4" xfId="28993"/>
    <cellStyle name="Currency 2 3 2 2 2 2 2 4 2" xfId="28994"/>
    <cellStyle name="Currency 2 3 2 2 2 2 2 4 2 2" xfId="28995"/>
    <cellStyle name="Currency 2 3 2 2 2 2 2 4 2 3" xfId="55756"/>
    <cellStyle name="Currency 2 3 2 2 2 2 2 4 3" xfId="28996"/>
    <cellStyle name="Currency 2 3 2 2 2 2 2 4 4" xfId="28997"/>
    <cellStyle name="Currency 2 3 2 2 2 2 2 5" xfId="28998"/>
    <cellStyle name="Currency 2 3 2 2 2 2 2 5 2" xfId="28999"/>
    <cellStyle name="Currency 2 3 2 2 2 2 2 5 3" xfId="55757"/>
    <cellStyle name="Currency 2 3 2 2 2 2 2 6" xfId="29000"/>
    <cellStyle name="Currency 2 3 2 2 2 2 2 7" xfId="29001"/>
    <cellStyle name="Currency 2 3 2 2 2 2 3" xfId="29002"/>
    <cellStyle name="Currency 2 3 2 2 2 2 3 2" xfId="29003"/>
    <cellStyle name="Currency 2 3 2 2 2 2 3 2 2" xfId="29004"/>
    <cellStyle name="Currency 2 3 2 2 2 2 3 2 2 2" xfId="29005"/>
    <cellStyle name="Currency 2 3 2 2 2 2 3 2 2 3" xfId="55758"/>
    <cellStyle name="Currency 2 3 2 2 2 2 3 2 3" xfId="29006"/>
    <cellStyle name="Currency 2 3 2 2 2 2 3 2 4" xfId="29007"/>
    <cellStyle name="Currency 2 3 2 2 2 2 3 3" xfId="29008"/>
    <cellStyle name="Currency 2 3 2 2 2 2 3 3 2" xfId="29009"/>
    <cellStyle name="Currency 2 3 2 2 2 2 3 3 2 2" xfId="29010"/>
    <cellStyle name="Currency 2 3 2 2 2 2 3 3 2 3" xfId="55759"/>
    <cellStyle name="Currency 2 3 2 2 2 2 3 3 3" xfId="29011"/>
    <cellStyle name="Currency 2 3 2 2 2 2 3 3 4" xfId="29012"/>
    <cellStyle name="Currency 2 3 2 2 2 2 3 4" xfId="29013"/>
    <cellStyle name="Currency 2 3 2 2 2 2 3 4 2" xfId="29014"/>
    <cellStyle name="Currency 2 3 2 2 2 2 3 4 3" xfId="55760"/>
    <cellStyle name="Currency 2 3 2 2 2 2 3 5" xfId="29015"/>
    <cellStyle name="Currency 2 3 2 2 2 2 3 6" xfId="29016"/>
    <cellStyle name="Currency 2 3 2 2 2 2 4" xfId="29017"/>
    <cellStyle name="Currency 2 3 2 2 2 2 4 2" xfId="29018"/>
    <cellStyle name="Currency 2 3 2 2 2 2 4 2 2" xfId="29019"/>
    <cellStyle name="Currency 2 3 2 2 2 2 4 2 3" xfId="55761"/>
    <cellStyle name="Currency 2 3 2 2 2 2 4 3" xfId="29020"/>
    <cellStyle name="Currency 2 3 2 2 2 2 4 4" xfId="29021"/>
    <cellStyle name="Currency 2 3 2 2 2 2 5" xfId="29022"/>
    <cellStyle name="Currency 2 3 2 2 2 2 5 2" xfId="29023"/>
    <cellStyle name="Currency 2 3 2 2 2 2 5 2 2" xfId="29024"/>
    <cellStyle name="Currency 2 3 2 2 2 2 5 2 3" xfId="55762"/>
    <cellStyle name="Currency 2 3 2 2 2 2 5 3" xfId="29025"/>
    <cellStyle name="Currency 2 3 2 2 2 2 5 4" xfId="29026"/>
    <cellStyle name="Currency 2 3 2 2 2 2 6" xfId="29027"/>
    <cellStyle name="Currency 2 3 2 2 2 2 6 2" xfId="29028"/>
    <cellStyle name="Currency 2 3 2 2 2 2 6 3" xfId="55763"/>
    <cellStyle name="Currency 2 3 2 2 2 2 7" xfId="29029"/>
    <cellStyle name="Currency 2 3 2 2 2 2 8" xfId="29030"/>
    <cellStyle name="Currency 2 3 2 2 2 3" xfId="29031"/>
    <cellStyle name="Currency 2 3 2 2 2 3 2" xfId="29032"/>
    <cellStyle name="Currency 2 3 2 2 2 3 2 2" xfId="29033"/>
    <cellStyle name="Currency 2 3 2 2 2 3 2 2 2" xfId="29034"/>
    <cellStyle name="Currency 2 3 2 2 2 3 2 2 2 2" xfId="29035"/>
    <cellStyle name="Currency 2 3 2 2 2 3 2 2 2 3" xfId="55764"/>
    <cellStyle name="Currency 2 3 2 2 2 3 2 2 3" xfId="29036"/>
    <cellStyle name="Currency 2 3 2 2 2 3 2 2 4" xfId="29037"/>
    <cellStyle name="Currency 2 3 2 2 2 3 2 3" xfId="29038"/>
    <cellStyle name="Currency 2 3 2 2 2 3 2 3 2" xfId="29039"/>
    <cellStyle name="Currency 2 3 2 2 2 3 2 3 2 2" xfId="29040"/>
    <cellStyle name="Currency 2 3 2 2 2 3 2 3 2 3" xfId="55765"/>
    <cellStyle name="Currency 2 3 2 2 2 3 2 3 3" xfId="29041"/>
    <cellStyle name="Currency 2 3 2 2 2 3 2 3 4" xfId="29042"/>
    <cellStyle name="Currency 2 3 2 2 2 3 2 4" xfId="29043"/>
    <cellStyle name="Currency 2 3 2 2 2 3 2 4 2" xfId="29044"/>
    <cellStyle name="Currency 2 3 2 2 2 3 2 4 3" xfId="55766"/>
    <cellStyle name="Currency 2 3 2 2 2 3 2 5" xfId="29045"/>
    <cellStyle name="Currency 2 3 2 2 2 3 2 6" xfId="29046"/>
    <cellStyle name="Currency 2 3 2 2 2 3 3" xfId="29047"/>
    <cellStyle name="Currency 2 3 2 2 2 3 3 2" xfId="29048"/>
    <cellStyle name="Currency 2 3 2 2 2 3 3 2 2" xfId="29049"/>
    <cellStyle name="Currency 2 3 2 2 2 3 3 2 3" xfId="55767"/>
    <cellStyle name="Currency 2 3 2 2 2 3 3 3" xfId="29050"/>
    <cellStyle name="Currency 2 3 2 2 2 3 3 4" xfId="29051"/>
    <cellStyle name="Currency 2 3 2 2 2 3 4" xfId="29052"/>
    <cellStyle name="Currency 2 3 2 2 2 3 4 2" xfId="29053"/>
    <cellStyle name="Currency 2 3 2 2 2 3 4 2 2" xfId="29054"/>
    <cellStyle name="Currency 2 3 2 2 2 3 4 2 3" xfId="55768"/>
    <cellStyle name="Currency 2 3 2 2 2 3 4 3" xfId="29055"/>
    <cellStyle name="Currency 2 3 2 2 2 3 4 4" xfId="29056"/>
    <cellStyle name="Currency 2 3 2 2 2 3 5" xfId="29057"/>
    <cellStyle name="Currency 2 3 2 2 2 3 5 2" xfId="29058"/>
    <cellStyle name="Currency 2 3 2 2 2 3 5 3" xfId="55769"/>
    <cellStyle name="Currency 2 3 2 2 2 3 6" xfId="29059"/>
    <cellStyle name="Currency 2 3 2 2 2 3 7" xfId="29060"/>
    <cellStyle name="Currency 2 3 2 2 2 4" xfId="29061"/>
    <cellStyle name="Currency 2 3 2 2 2 4 2" xfId="29062"/>
    <cellStyle name="Currency 2 3 2 2 2 4 2 2" xfId="29063"/>
    <cellStyle name="Currency 2 3 2 2 2 4 2 2 2" xfId="29064"/>
    <cellStyle name="Currency 2 3 2 2 2 4 2 2 3" xfId="55770"/>
    <cellStyle name="Currency 2 3 2 2 2 4 2 3" xfId="29065"/>
    <cellStyle name="Currency 2 3 2 2 2 4 2 4" xfId="29066"/>
    <cellStyle name="Currency 2 3 2 2 2 4 3" xfId="29067"/>
    <cellStyle name="Currency 2 3 2 2 2 4 3 2" xfId="29068"/>
    <cellStyle name="Currency 2 3 2 2 2 4 3 2 2" xfId="29069"/>
    <cellStyle name="Currency 2 3 2 2 2 4 3 2 3" xfId="55771"/>
    <cellStyle name="Currency 2 3 2 2 2 4 3 3" xfId="29070"/>
    <cellStyle name="Currency 2 3 2 2 2 4 3 4" xfId="29071"/>
    <cellStyle name="Currency 2 3 2 2 2 4 4" xfId="29072"/>
    <cellStyle name="Currency 2 3 2 2 2 4 4 2" xfId="29073"/>
    <cellStyle name="Currency 2 3 2 2 2 4 4 3" xfId="55772"/>
    <cellStyle name="Currency 2 3 2 2 2 4 5" xfId="29074"/>
    <cellStyle name="Currency 2 3 2 2 2 4 6" xfId="29075"/>
    <cellStyle name="Currency 2 3 2 2 2 5" xfId="29076"/>
    <cellStyle name="Currency 2 3 2 2 2 5 2" xfId="29077"/>
    <cellStyle name="Currency 2 3 2 2 2 5 2 2" xfId="29078"/>
    <cellStyle name="Currency 2 3 2 2 2 5 2 2 2" xfId="29079"/>
    <cellStyle name="Currency 2 3 2 2 2 5 2 2 3" xfId="55773"/>
    <cellStyle name="Currency 2 3 2 2 2 5 2 3" xfId="29080"/>
    <cellStyle name="Currency 2 3 2 2 2 5 2 4" xfId="29081"/>
    <cellStyle name="Currency 2 3 2 2 2 5 3" xfId="29082"/>
    <cellStyle name="Currency 2 3 2 2 2 5 3 2" xfId="29083"/>
    <cellStyle name="Currency 2 3 2 2 2 5 3 3" xfId="55774"/>
    <cellStyle name="Currency 2 3 2 2 2 5 4" xfId="29084"/>
    <cellStyle name="Currency 2 3 2 2 2 5 5" xfId="29085"/>
    <cellStyle name="Currency 2 3 2 2 2 6" xfId="29086"/>
    <cellStyle name="Currency 2 3 2 2 2 6 2" xfId="29087"/>
    <cellStyle name="Currency 2 3 2 2 2 6 2 2" xfId="29088"/>
    <cellStyle name="Currency 2 3 2 2 2 6 2 3" xfId="55775"/>
    <cellStyle name="Currency 2 3 2 2 2 6 3" xfId="29089"/>
    <cellStyle name="Currency 2 3 2 2 2 6 4" xfId="29090"/>
    <cellStyle name="Currency 2 3 2 2 2 7" xfId="29091"/>
    <cellStyle name="Currency 2 3 2 2 2 7 2" xfId="29092"/>
    <cellStyle name="Currency 2 3 2 2 2 7 2 2" xfId="29093"/>
    <cellStyle name="Currency 2 3 2 2 2 7 2 3" xfId="55776"/>
    <cellStyle name="Currency 2 3 2 2 2 7 3" xfId="29094"/>
    <cellStyle name="Currency 2 3 2 2 2 7 4" xfId="29095"/>
    <cellStyle name="Currency 2 3 2 2 2 8" xfId="29096"/>
    <cellStyle name="Currency 2 3 2 2 2 8 2" xfId="29097"/>
    <cellStyle name="Currency 2 3 2 2 2 8 3" xfId="55777"/>
    <cellStyle name="Currency 2 3 2 2 2 9" xfId="29098"/>
    <cellStyle name="Currency 2 3 2 2 3" xfId="29099"/>
    <cellStyle name="Currency 2 3 2 2 3 2" xfId="29100"/>
    <cellStyle name="Currency 2 3 2 2 3 2 2" xfId="29101"/>
    <cellStyle name="Currency 2 3 2 2 3 2 2 2" xfId="29102"/>
    <cellStyle name="Currency 2 3 2 2 3 2 2 2 2" xfId="29103"/>
    <cellStyle name="Currency 2 3 2 2 3 2 2 2 2 2" xfId="29104"/>
    <cellStyle name="Currency 2 3 2 2 3 2 2 2 2 3" xfId="55778"/>
    <cellStyle name="Currency 2 3 2 2 3 2 2 2 3" xfId="29105"/>
    <cellStyle name="Currency 2 3 2 2 3 2 2 2 4" xfId="29106"/>
    <cellStyle name="Currency 2 3 2 2 3 2 2 3" xfId="29107"/>
    <cellStyle name="Currency 2 3 2 2 3 2 2 3 2" xfId="29108"/>
    <cellStyle name="Currency 2 3 2 2 3 2 2 3 2 2" xfId="29109"/>
    <cellStyle name="Currency 2 3 2 2 3 2 2 3 2 3" xfId="55779"/>
    <cellStyle name="Currency 2 3 2 2 3 2 2 3 3" xfId="29110"/>
    <cellStyle name="Currency 2 3 2 2 3 2 2 3 4" xfId="29111"/>
    <cellStyle name="Currency 2 3 2 2 3 2 2 4" xfId="29112"/>
    <cellStyle name="Currency 2 3 2 2 3 2 2 4 2" xfId="29113"/>
    <cellStyle name="Currency 2 3 2 2 3 2 2 4 3" xfId="55780"/>
    <cellStyle name="Currency 2 3 2 2 3 2 2 5" xfId="29114"/>
    <cellStyle name="Currency 2 3 2 2 3 2 2 6" xfId="29115"/>
    <cellStyle name="Currency 2 3 2 2 3 2 3" xfId="29116"/>
    <cellStyle name="Currency 2 3 2 2 3 2 3 2" xfId="29117"/>
    <cellStyle name="Currency 2 3 2 2 3 2 3 2 2" xfId="29118"/>
    <cellStyle name="Currency 2 3 2 2 3 2 3 2 3" xfId="55781"/>
    <cellStyle name="Currency 2 3 2 2 3 2 3 3" xfId="29119"/>
    <cellStyle name="Currency 2 3 2 2 3 2 3 4" xfId="29120"/>
    <cellStyle name="Currency 2 3 2 2 3 2 4" xfId="29121"/>
    <cellStyle name="Currency 2 3 2 2 3 2 4 2" xfId="29122"/>
    <cellStyle name="Currency 2 3 2 2 3 2 4 2 2" xfId="29123"/>
    <cellStyle name="Currency 2 3 2 2 3 2 4 2 3" xfId="55782"/>
    <cellStyle name="Currency 2 3 2 2 3 2 4 3" xfId="29124"/>
    <cellStyle name="Currency 2 3 2 2 3 2 4 4" xfId="29125"/>
    <cellStyle name="Currency 2 3 2 2 3 2 5" xfId="29126"/>
    <cellStyle name="Currency 2 3 2 2 3 2 5 2" xfId="29127"/>
    <cellStyle name="Currency 2 3 2 2 3 2 5 3" xfId="55783"/>
    <cellStyle name="Currency 2 3 2 2 3 2 6" xfId="29128"/>
    <cellStyle name="Currency 2 3 2 2 3 2 7" xfId="29129"/>
    <cellStyle name="Currency 2 3 2 2 3 3" xfId="29130"/>
    <cellStyle name="Currency 2 3 2 2 3 3 2" xfId="29131"/>
    <cellStyle name="Currency 2 3 2 2 3 3 2 2" xfId="29132"/>
    <cellStyle name="Currency 2 3 2 2 3 3 2 2 2" xfId="29133"/>
    <cellStyle name="Currency 2 3 2 2 3 3 2 2 3" xfId="55784"/>
    <cellStyle name="Currency 2 3 2 2 3 3 2 3" xfId="29134"/>
    <cellStyle name="Currency 2 3 2 2 3 3 2 4" xfId="29135"/>
    <cellStyle name="Currency 2 3 2 2 3 3 3" xfId="29136"/>
    <cellStyle name="Currency 2 3 2 2 3 3 3 2" xfId="29137"/>
    <cellStyle name="Currency 2 3 2 2 3 3 3 2 2" xfId="29138"/>
    <cellStyle name="Currency 2 3 2 2 3 3 3 2 3" xfId="55785"/>
    <cellStyle name="Currency 2 3 2 2 3 3 3 3" xfId="29139"/>
    <cellStyle name="Currency 2 3 2 2 3 3 3 4" xfId="29140"/>
    <cellStyle name="Currency 2 3 2 2 3 3 4" xfId="29141"/>
    <cellStyle name="Currency 2 3 2 2 3 3 4 2" xfId="29142"/>
    <cellStyle name="Currency 2 3 2 2 3 3 4 3" xfId="55786"/>
    <cellStyle name="Currency 2 3 2 2 3 3 5" xfId="29143"/>
    <cellStyle name="Currency 2 3 2 2 3 3 6" xfId="29144"/>
    <cellStyle name="Currency 2 3 2 2 3 4" xfId="29145"/>
    <cellStyle name="Currency 2 3 2 2 3 4 2" xfId="29146"/>
    <cellStyle name="Currency 2 3 2 2 3 4 2 2" xfId="29147"/>
    <cellStyle name="Currency 2 3 2 2 3 4 2 2 2" xfId="29148"/>
    <cellStyle name="Currency 2 3 2 2 3 4 2 2 3" xfId="55787"/>
    <cellStyle name="Currency 2 3 2 2 3 4 2 3" xfId="29149"/>
    <cellStyle name="Currency 2 3 2 2 3 4 2 4" xfId="29150"/>
    <cellStyle name="Currency 2 3 2 2 3 4 3" xfId="29151"/>
    <cellStyle name="Currency 2 3 2 2 3 4 3 2" xfId="29152"/>
    <cellStyle name="Currency 2 3 2 2 3 4 3 3" xfId="55788"/>
    <cellStyle name="Currency 2 3 2 2 3 4 4" xfId="29153"/>
    <cellStyle name="Currency 2 3 2 2 3 4 5" xfId="29154"/>
    <cellStyle name="Currency 2 3 2 2 3 5" xfId="29155"/>
    <cellStyle name="Currency 2 3 2 2 3 5 2" xfId="29156"/>
    <cellStyle name="Currency 2 3 2 2 3 5 2 2" xfId="29157"/>
    <cellStyle name="Currency 2 3 2 2 3 5 2 3" xfId="55789"/>
    <cellStyle name="Currency 2 3 2 2 3 5 3" xfId="29158"/>
    <cellStyle name="Currency 2 3 2 2 3 5 4" xfId="29159"/>
    <cellStyle name="Currency 2 3 2 2 3 6" xfId="29160"/>
    <cellStyle name="Currency 2 3 2 2 3 6 2" xfId="29161"/>
    <cellStyle name="Currency 2 3 2 2 3 6 2 2" xfId="29162"/>
    <cellStyle name="Currency 2 3 2 2 3 6 2 3" xfId="55790"/>
    <cellStyle name="Currency 2 3 2 2 3 6 3" xfId="29163"/>
    <cellStyle name="Currency 2 3 2 2 3 6 4" xfId="29164"/>
    <cellStyle name="Currency 2 3 2 2 3 7" xfId="29165"/>
    <cellStyle name="Currency 2 3 2 2 3 7 2" xfId="29166"/>
    <cellStyle name="Currency 2 3 2 2 3 7 3" xfId="55791"/>
    <cellStyle name="Currency 2 3 2 2 3 8" xfId="29167"/>
    <cellStyle name="Currency 2 3 2 2 3 9" xfId="29168"/>
    <cellStyle name="Currency 2 3 2 2 4" xfId="29169"/>
    <cellStyle name="Currency 2 3 2 2 4 2" xfId="29170"/>
    <cellStyle name="Currency 2 3 2 2 4 2 2" xfId="29171"/>
    <cellStyle name="Currency 2 3 2 2 4 2 2 2" xfId="29172"/>
    <cellStyle name="Currency 2 3 2 2 4 2 2 2 2" xfId="29173"/>
    <cellStyle name="Currency 2 3 2 2 4 2 2 2 3" xfId="55792"/>
    <cellStyle name="Currency 2 3 2 2 4 2 2 3" xfId="29174"/>
    <cellStyle name="Currency 2 3 2 2 4 2 2 4" xfId="29175"/>
    <cellStyle name="Currency 2 3 2 2 4 2 3" xfId="29176"/>
    <cellStyle name="Currency 2 3 2 2 4 2 3 2" xfId="29177"/>
    <cellStyle name="Currency 2 3 2 2 4 2 3 2 2" xfId="29178"/>
    <cellStyle name="Currency 2 3 2 2 4 2 3 2 3" xfId="55793"/>
    <cellStyle name="Currency 2 3 2 2 4 2 3 3" xfId="29179"/>
    <cellStyle name="Currency 2 3 2 2 4 2 3 4" xfId="29180"/>
    <cellStyle name="Currency 2 3 2 2 4 2 4" xfId="29181"/>
    <cellStyle name="Currency 2 3 2 2 4 2 4 2" xfId="29182"/>
    <cellStyle name="Currency 2 3 2 2 4 2 4 3" xfId="55794"/>
    <cellStyle name="Currency 2 3 2 2 4 2 5" xfId="29183"/>
    <cellStyle name="Currency 2 3 2 2 4 2 6" xfId="29184"/>
    <cellStyle name="Currency 2 3 2 2 4 3" xfId="29185"/>
    <cellStyle name="Currency 2 3 2 2 4 3 2" xfId="29186"/>
    <cellStyle name="Currency 2 3 2 2 4 3 2 2" xfId="29187"/>
    <cellStyle name="Currency 2 3 2 2 4 3 2 3" xfId="55795"/>
    <cellStyle name="Currency 2 3 2 2 4 3 3" xfId="29188"/>
    <cellStyle name="Currency 2 3 2 2 4 3 4" xfId="29189"/>
    <cellStyle name="Currency 2 3 2 2 4 4" xfId="29190"/>
    <cellStyle name="Currency 2 3 2 2 4 4 2" xfId="29191"/>
    <cellStyle name="Currency 2 3 2 2 4 4 2 2" xfId="29192"/>
    <cellStyle name="Currency 2 3 2 2 4 4 2 3" xfId="55796"/>
    <cellStyle name="Currency 2 3 2 2 4 4 3" xfId="29193"/>
    <cellStyle name="Currency 2 3 2 2 4 4 4" xfId="29194"/>
    <cellStyle name="Currency 2 3 2 2 4 5" xfId="29195"/>
    <cellStyle name="Currency 2 3 2 2 4 5 2" xfId="29196"/>
    <cellStyle name="Currency 2 3 2 2 4 5 3" xfId="55797"/>
    <cellStyle name="Currency 2 3 2 2 4 6" xfId="29197"/>
    <cellStyle name="Currency 2 3 2 2 4 7" xfId="29198"/>
    <cellStyle name="Currency 2 3 2 2 5" xfId="29199"/>
    <cellStyle name="Currency 2 3 2 2 5 2" xfId="29200"/>
    <cellStyle name="Currency 2 3 2 2 5 2 2" xfId="29201"/>
    <cellStyle name="Currency 2 3 2 2 5 2 2 2" xfId="29202"/>
    <cellStyle name="Currency 2 3 2 2 5 2 2 3" xfId="55798"/>
    <cellStyle name="Currency 2 3 2 2 5 2 3" xfId="29203"/>
    <cellStyle name="Currency 2 3 2 2 5 2 4" xfId="29204"/>
    <cellStyle name="Currency 2 3 2 2 5 3" xfId="29205"/>
    <cellStyle name="Currency 2 3 2 2 5 3 2" xfId="29206"/>
    <cellStyle name="Currency 2 3 2 2 5 3 2 2" xfId="29207"/>
    <cellStyle name="Currency 2 3 2 2 5 3 2 3" xfId="55799"/>
    <cellStyle name="Currency 2 3 2 2 5 3 3" xfId="29208"/>
    <cellStyle name="Currency 2 3 2 2 5 3 4" xfId="29209"/>
    <cellStyle name="Currency 2 3 2 2 5 4" xfId="29210"/>
    <cellStyle name="Currency 2 3 2 2 5 4 2" xfId="29211"/>
    <cellStyle name="Currency 2 3 2 2 5 4 3" xfId="55800"/>
    <cellStyle name="Currency 2 3 2 2 5 5" xfId="29212"/>
    <cellStyle name="Currency 2 3 2 2 5 6" xfId="29213"/>
    <cellStyle name="Currency 2 3 2 2 6" xfId="29214"/>
    <cellStyle name="Currency 2 3 2 2 6 2" xfId="29215"/>
    <cellStyle name="Currency 2 3 2 2 6 2 2" xfId="29216"/>
    <cellStyle name="Currency 2 3 2 2 6 2 2 2" xfId="29217"/>
    <cellStyle name="Currency 2 3 2 2 6 2 2 3" xfId="55801"/>
    <cellStyle name="Currency 2 3 2 2 6 2 3" xfId="29218"/>
    <cellStyle name="Currency 2 3 2 2 6 2 4" xfId="29219"/>
    <cellStyle name="Currency 2 3 2 2 6 3" xfId="29220"/>
    <cellStyle name="Currency 2 3 2 2 6 3 2" xfId="29221"/>
    <cellStyle name="Currency 2 3 2 2 6 3 3" xfId="55802"/>
    <cellStyle name="Currency 2 3 2 2 6 4" xfId="29222"/>
    <cellStyle name="Currency 2 3 2 2 6 5" xfId="29223"/>
    <cellStyle name="Currency 2 3 2 2 7" xfId="29224"/>
    <cellStyle name="Currency 2 3 2 2 7 2" xfId="29225"/>
    <cellStyle name="Currency 2 3 2 2 7 2 2" xfId="29226"/>
    <cellStyle name="Currency 2 3 2 2 7 2 3" xfId="55803"/>
    <cellStyle name="Currency 2 3 2 2 7 3" xfId="29227"/>
    <cellStyle name="Currency 2 3 2 2 7 4" xfId="29228"/>
    <cellStyle name="Currency 2 3 2 2 8" xfId="29229"/>
    <cellStyle name="Currency 2 3 2 2 8 2" xfId="29230"/>
    <cellStyle name="Currency 2 3 2 2 8 2 2" xfId="29231"/>
    <cellStyle name="Currency 2 3 2 2 8 2 3" xfId="55804"/>
    <cellStyle name="Currency 2 3 2 2 8 3" xfId="29232"/>
    <cellStyle name="Currency 2 3 2 2 8 4" xfId="29233"/>
    <cellStyle name="Currency 2 3 2 2 9" xfId="29234"/>
    <cellStyle name="Currency 2 3 2 2 9 2" xfId="29235"/>
    <cellStyle name="Currency 2 3 2 2 9 3" xfId="55805"/>
    <cellStyle name="Currency 2 3 2 3" xfId="29236"/>
    <cellStyle name="Currency 2 3 2 3 10" xfId="29237"/>
    <cellStyle name="Currency 2 3 2 3 11" xfId="29238"/>
    <cellStyle name="Currency 2 3 2 3 2" xfId="29239"/>
    <cellStyle name="Currency 2 3 2 3 2 10" xfId="29240"/>
    <cellStyle name="Currency 2 3 2 3 2 2" xfId="29241"/>
    <cellStyle name="Currency 2 3 2 3 2 2 2" xfId="29242"/>
    <cellStyle name="Currency 2 3 2 3 2 2 2 2" xfId="29243"/>
    <cellStyle name="Currency 2 3 2 3 2 2 2 2 2" xfId="29244"/>
    <cellStyle name="Currency 2 3 2 3 2 2 2 2 2 2" xfId="29245"/>
    <cellStyle name="Currency 2 3 2 3 2 2 2 2 2 2 2" xfId="29246"/>
    <cellStyle name="Currency 2 3 2 3 2 2 2 2 2 2 3" xfId="55806"/>
    <cellStyle name="Currency 2 3 2 3 2 2 2 2 2 3" xfId="29247"/>
    <cellStyle name="Currency 2 3 2 3 2 2 2 2 2 4" xfId="29248"/>
    <cellStyle name="Currency 2 3 2 3 2 2 2 2 3" xfId="29249"/>
    <cellStyle name="Currency 2 3 2 3 2 2 2 2 3 2" xfId="29250"/>
    <cellStyle name="Currency 2 3 2 3 2 2 2 2 3 2 2" xfId="29251"/>
    <cellStyle name="Currency 2 3 2 3 2 2 2 2 3 2 3" xfId="55807"/>
    <cellStyle name="Currency 2 3 2 3 2 2 2 2 3 3" xfId="29252"/>
    <cellStyle name="Currency 2 3 2 3 2 2 2 2 3 4" xfId="29253"/>
    <cellStyle name="Currency 2 3 2 3 2 2 2 2 4" xfId="29254"/>
    <cellStyle name="Currency 2 3 2 3 2 2 2 2 4 2" xfId="29255"/>
    <cellStyle name="Currency 2 3 2 3 2 2 2 2 4 3" xfId="55808"/>
    <cellStyle name="Currency 2 3 2 3 2 2 2 2 5" xfId="29256"/>
    <cellStyle name="Currency 2 3 2 3 2 2 2 2 6" xfId="29257"/>
    <cellStyle name="Currency 2 3 2 3 2 2 2 3" xfId="29258"/>
    <cellStyle name="Currency 2 3 2 3 2 2 2 3 2" xfId="29259"/>
    <cellStyle name="Currency 2 3 2 3 2 2 2 3 2 2" xfId="29260"/>
    <cellStyle name="Currency 2 3 2 3 2 2 2 3 2 3" xfId="55809"/>
    <cellStyle name="Currency 2 3 2 3 2 2 2 3 3" xfId="29261"/>
    <cellStyle name="Currency 2 3 2 3 2 2 2 3 4" xfId="29262"/>
    <cellStyle name="Currency 2 3 2 3 2 2 2 4" xfId="29263"/>
    <cellStyle name="Currency 2 3 2 3 2 2 2 4 2" xfId="29264"/>
    <cellStyle name="Currency 2 3 2 3 2 2 2 4 2 2" xfId="29265"/>
    <cellStyle name="Currency 2 3 2 3 2 2 2 4 2 3" xfId="55810"/>
    <cellStyle name="Currency 2 3 2 3 2 2 2 4 3" xfId="29266"/>
    <cellStyle name="Currency 2 3 2 3 2 2 2 4 4" xfId="29267"/>
    <cellStyle name="Currency 2 3 2 3 2 2 2 5" xfId="29268"/>
    <cellStyle name="Currency 2 3 2 3 2 2 2 5 2" xfId="29269"/>
    <cellStyle name="Currency 2 3 2 3 2 2 2 5 3" xfId="55811"/>
    <cellStyle name="Currency 2 3 2 3 2 2 2 6" xfId="29270"/>
    <cellStyle name="Currency 2 3 2 3 2 2 2 7" xfId="29271"/>
    <cellStyle name="Currency 2 3 2 3 2 2 3" xfId="29272"/>
    <cellStyle name="Currency 2 3 2 3 2 2 3 2" xfId="29273"/>
    <cellStyle name="Currency 2 3 2 3 2 2 3 2 2" xfId="29274"/>
    <cellStyle name="Currency 2 3 2 3 2 2 3 2 2 2" xfId="29275"/>
    <cellStyle name="Currency 2 3 2 3 2 2 3 2 2 3" xfId="55812"/>
    <cellStyle name="Currency 2 3 2 3 2 2 3 2 3" xfId="29276"/>
    <cellStyle name="Currency 2 3 2 3 2 2 3 2 4" xfId="29277"/>
    <cellStyle name="Currency 2 3 2 3 2 2 3 3" xfId="29278"/>
    <cellStyle name="Currency 2 3 2 3 2 2 3 3 2" xfId="29279"/>
    <cellStyle name="Currency 2 3 2 3 2 2 3 3 2 2" xfId="29280"/>
    <cellStyle name="Currency 2 3 2 3 2 2 3 3 2 3" xfId="55813"/>
    <cellStyle name="Currency 2 3 2 3 2 2 3 3 3" xfId="29281"/>
    <cellStyle name="Currency 2 3 2 3 2 2 3 3 4" xfId="29282"/>
    <cellStyle name="Currency 2 3 2 3 2 2 3 4" xfId="29283"/>
    <cellStyle name="Currency 2 3 2 3 2 2 3 4 2" xfId="29284"/>
    <cellStyle name="Currency 2 3 2 3 2 2 3 4 3" xfId="55814"/>
    <cellStyle name="Currency 2 3 2 3 2 2 3 5" xfId="29285"/>
    <cellStyle name="Currency 2 3 2 3 2 2 3 6" xfId="29286"/>
    <cellStyle name="Currency 2 3 2 3 2 2 4" xfId="29287"/>
    <cellStyle name="Currency 2 3 2 3 2 2 4 2" xfId="29288"/>
    <cellStyle name="Currency 2 3 2 3 2 2 4 2 2" xfId="29289"/>
    <cellStyle name="Currency 2 3 2 3 2 2 4 2 3" xfId="55815"/>
    <cellStyle name="Currency 2 3 2 3 2 2 4 3" xfId="29290"/>
    <cellStyle name="Currency 2 3 2 3 2 2 4 4" xfId="29291"/>
    <cellStyle name="Currency 2 3 2 3 2 2 5" xfId="29292"/>
    <cellStyle name="Currency 2 3 2 3 2 2 5 2" xfId="29293"/>
    <cellStyle name="Currency 2 3 2 3 2 2 5 2 2" xfId="29294"/>
    <cellStyle name="Currency 2 3 2 3 2 2 5 2 3" xfId="55816"/>
    <cellStyle name="Currency 2 3 2 3 2 2 5 3" xfId="29295"/>
    <cellStyle name="Currency 2 3 2 3 2 2 5 4" xfId="29296"/>
    <cellStyle name="Currency 2 3 2 3 2 2 6" xfId="29297"/>
    <cellStyle name="Currency 2 3 2 3 2 2 6 2" xfId="29298"/>
    <cellStyle name="Currency 2 3 2 3 2 2 6 3" xfId="55817"/>
    <cellStyle name="Currency 2 3 2 3 2 2 7" xfId="29299"/>
    <cellStyle name="Currency 2 3 2 3 2 2 8" xfId="29300"/>
    <cellStyle name="Currency 2 3 2 3 2 3" xfId="29301"/>
    <cellStyle name="Currency 2 3 2 3 2 3 2" xfId="29302"/>
    <cellStyle name="Currency 2 3 2 3 2 3 2 2" xfId="29303"/>
    <cellStyle name="Currency 2 3 2 3 2 3 2 2 2" xfId="29304"/>
    <cellStyle name="Currency 2 3 2 3 2 3 2 2 2 2" xfId="29305"/>
    <cellStyle name="Currency 2 3 2 3 2 3 2 2 2 3" xfId="55818"/>
    <cellStyle name="Currency 2 3 2 3 2 3 2 2 3" xfId="29306"/>
    <cellStyle name="Currency 2 3 2 3 2 3 2 2 4" xfId="29307"/>
    <cellStyle name="Currency 2 3 2 3 2 3 2 3" xfId="29308"/>
    <cellStyle name="Currency 2 3 2 3 2 3 2 3 2" xfId="29309"/>
    <cellStyle name="Currency 2 3 2 3 2 3 2 3 2 2" xfId="29310"/>
    <cellStyle name="Currency 2 3 2 3 2 3 2 3 2 3" xfId="55819"/>
    <cellStyle name="Currency 2 3 2 3 2 3 2 3 3" xfId="29311"/>
    <cellStyle name="Currency 2 3 2 3 2 3 2 3 4" xfId="29312"/>
    <cellStyle name="Currency 2 3 2 3 2 3 2 4" xfId="29313"/>
    <cellStyle name="Currency 2 3 2 3 2 3 2 4 2" xfId="29314"/>
    <cellStyle name="Currency 2 3 2 3 2 3 2 4 3" xfId="55820"/>
    <cellStyle name="Currency 2 3 2 3 2 3 2 5" xfId="29315"/>
    <cellStyle name="Currency 2 3 2 3 2 3 2 6" xfId="29316"/>
    <cellStyle name="Currency 2 3 2 3 2 3 3" xfId="29317"/>
    <cellStyle name="Currency 2 3 2 3 2 3 3 2" xfId="29318"/>
    <cellStyle name="Currency 2 3 2 3 2 3 3 2 2" xfId="29319"/>
    <cellStyle name="Currency 2 3 2 3 2 3 3 2 3" xfId="55821"/>
    <cellStyle name="Currency 2 3 2 3 2 3 3 3" xfId="29320"/>
    <cellStyle name="Currency 2 3 2 3 2 3 3 4" xfId="29321"/>
    <cellStyle name="Currency 2 3 2 3 2 3 4" xfId="29322"/>
    <cellStyle name="Currency 2 3 2 3 2 3 4 2" xfId="29323"/>
    <cellStyle name="Currency 2 3 2 3 2 3 4 2 2" xfId="29324"/>
    <cellStyle name="Currency 2 3 2 3 2 3 4 2 3" xfId="55822"/>
    <cellStyle name="Currency 2 3 2 3 2 3 4 3" xfId="29325"/>
    <cellStyle name="Currency 2 3 2 3 2 3 4 4" xfId="29326"/>
    <cellStyle name="Currency 2 3 2 3 2 3 5" xfId="29327"/>
    <cellStyle name="Currency 2 3 2 3 2 3 5 2" xfId="29328"/>
    <cellStyle name="Currency 2 3 2 3 2 3 5 3" xfId="55823"/>
    <cellStyle name="Currency 2 3 2 3 2 3 6" xfId="29329"/>
    <cellStyle name="Currency 2 3 2 3 2 3 7" xfId="29330"/>
    <cellStyle name="Currency 2 3 2 3 2 4" xfId="29331"/>
    <cellStyle name="Currency 2 3 2 3 2 4 2" xfId="29332"/>
    <cellStyle name="Currency 2 3 2 3 2 4 2 2" xfId="29333"/>
    <cellStyle name="Currency 2 3 2 3 2 4 2 2 2" xfId="29334"/>
    <cellStyle name="Currency 2 3 2 3 2 4 2 2 3" xfId="55824"/>
    <cellStyle name="Currency 2 3 2 3 2 4 2 3" xfId="29335"/>
    <cellStyle name="Currency 2 3 2 3 2 4 2 4" xfId="29336"/>
    <cellStyle name="Currency 2 3 2 3 2 4 3" xfId="29337"/>
    <cellStyle name="Currency 2 3 2 3 2 4 3 2" xfId="29338"/>
    <cellStyle name="Currency 2 3 2 3 2 4 3 2 2" xfId="29339"/>
    <cellStyle name="Currency 2 3 2 3 2 4 3 2 3" xfId="55825"/>
    <cellStyle name="Currency 2 3 2 3 2 4 3 3" xfId="29340"/>
    <cellStyle name="Currency 2 3 2 3 2 4 3 4" xfId="29341"/>
    <cellStyle name="Currency 2 3 2 3 2 4 4" xfId="29342"/>
    <cellStyle name="Currency 2 3 2 3 2 4 4 2" xfId="29343"/>
    <cellStyle name="Currency 2 3 2 3 2 4 4 3" xfId="55826"/>
    <cellStyle name="Currency 2 3 2 3 2 4 5" xfId="29344"/>
    <cellStyle name="Currency 2 3 2 3 2 4 6" xfId="29345"/>
    <cellStyle name="Currency 2 3 2 3 2 5" xfId="29346"/>
    <cellStyle name="Currency 2 3 2 3 2 5 2" xfId="29347"/>
    <cellStyle name="Currency 2 3 2 3 2 5 2 2" xfId="29348"/>
    <cellStyle name="Currency 2 3 2 3 2 5 2 2 2" xfId="29349"/>
    <cellStyle name="Currency 2 3 2 3 2 5 2 2 3" xfId="55827"/>
    <cellStyle name="Currency 2 3 2 3 2 5 2 3" xfId="29350"/>
    <cellStyle name="Currency 2 3 2 3 2 5 2 4" xfId="29351"/>
    <cellStyle name="Currency 2 3 2 3 2 5 3" xfId="29352"/>
    <cellStyle name="Currency 2 3 2 3 2 5 3 2" xfId="29353"/>
    <cellStyle name="Currency 2 3 2 3 2 5 3 3" xfId="55828"/>
    <cellStyle name="Currency 2 3 2 3 2 5 4" xfId="29354"/>
    <cellStyle name="Currency 2 3 2 3 2 5 5" xfId="29355"/>
    <cellStyle name="Currency 2 3 2 3 2 6" xfId="29356"/>
    <cellStyle name="Currency 2 3 2 3 2 6 2" xfId="29357"/>
    <cellStyle name="Currency 2 3 2 3 2 6 2 2" xfId="29358"/>
    <cellStyle name="Currency 2 3 2 3 2 6 2 3" xfId="55829"/>
    <cellStyle name="Currency 2 3 2 3 2 6 3" xfId="29359"/>
    <cellStyle name="Currency 2 3 2 3 2 6 4" xfId="29360"/>
    <cellStyle name="Currency 2 3 2 3 2 7" xfId="29361"/>
    <cellStyle name="Currency 2 3 2 3 2 7 2" xfId="29362"/>
    <cellStyle name="Currency 2 3 2 3 2 7 2 2" xfId="29363"/>
    <cellStyle name="Currency 2 3 2 3 2 7 2 3" xfId="55830"/>
    <cellStyle name="Currency 2 3 2 3 2 7 3" xfId="29364"/>
    <cellStyle name="Currency 2 3 2 3 2 7 4" xfId="29365"/>
    <cellStyle name="Currency 2 3 2 3 2 8" xfId="29366"/>
    <cellStyle name="Currency 2 3 2 3 2 8 2" xfId="29367"/>
    <cellStyle name="Currency 2 3 2 3 2 8 3" xfId="55831"/>
    <cellStyle name="Currency 2 3 2 3 2 9" xfId="29368"/>
    <cellStyle name="Currency 2 3 2 3 3" xfId="29369"/>
    <cellStyle name="Currency 2 3 2 3 3 2" xfId="29370"/>
    <cellStyle name="Currency 2 3 2 3 3 2 2" xfId="29371"/>
    <cellStyle name="Currency 2 3 2 3 3 2 2 2" xfId="29372"/>
    <cellStyle name="Currency 2 3 2 3 3 2 2 2 2" xfId="29373"/>
    <cellStyle name="Currency 2 3 2 3 3 2 2 2 2 2" xfId="29374"/>
    <cellStyle name="Currency 2 3 2 3 3 2 2 2 2 3" xfId="55832"/>
    <cellStyle name="Currency 2 3 2 3 3 2 2 2 3" xfId="29375"/>
    <cellStyle name="Currency 2 3 2 3 3 2 2 2 4" xfId="29376"/>
    <cellStyle name="Currency 2 3 2 3 3 2 2 3" xfId="29377"/>
    <cellStyle name="Currency 2 3 2 3 3 2 2 3 2" xfId="29378"/>
    <cellStyle name="Currency 2 3 2 3 3 2 2 3 2 2" xfId="29379"/>
    <cellStyle name="Currency 2 3 2 3 3 2 2 3 2 3" xfId="55833"/>
    <cellStyle name="Currency 2 3 2 3 3 2 2 3 3" xfId="29380"/>
    <cellStyle name="Currency 2 3 2 3 3 2 2 3 4" xfId="29381"/>
    <cellStyle name="Currency 2 3 2 3 3 2 2 4" xfId="29382"/>
    <cellStyle name="Currency 2 3 2 3 3 2 2 4 2" xfId="29383"/>
    <cellStyle name="Currency 2 3 2 3 3 2 2 4 3" xfId="55834"/>
    <cellStyle name="Currency 2 3 2 3 3 2 2 5" xfId="29384"/>
    <cellStyle name="Currency 2 3 2 3 3 2 2 6" xfId="29385"/>
    <cellStyle name="Currency 2 3 2 3 3 2 3" xfId="29386"/>
    <cellStyle name="Currency 2 3 2 3 3 2 3 2" xfId="29387"/>
    <cellStyle name="Currency 2 3 2 3 3 2 3 2 2" xfId="29388"/>
    <cellStyle name="Currency 2 3 2 3 3 2 3 2 3" xfId="55835"/>
    <cellStyle name="Currency 2 3 2 3 3 2 3 3" xfId="29389"/>
    <cellStyle name="Currency 2 3 2 3 3 2 3 4" xfId="29390"/>
    <cellStyle name="Currency 2 3 2 3 3 2 4" xfId="29391"/>
    <cellStyle name="Currency 2 3 2 3 3 2 4 2" xfId="29392"/>
    <cellStyle name="Currency 2 3 2 3 3 2 4 2 2" xfId="29393"/>
    <cellStyle name="Currency 2 3 2 3 3 2 4 2 3" xfId="55836"/>
    <cellStyle name="Currency 2 3 2 3 3 2 4 3" xfId="29394"/>
    <cellStyle name="Currency 2 3 2 3 3 2 4 4" xfId="29395"/>
    <cellStyle name="Currency 2 3 2 3 3 2 5" xfId="29396"/>
    <cellStyle name="Currency 2 3 2 3 3 2 5 2" xfId="29397"/>
    <cellStyle name="Currency 2 3 2 3 3 2 5 3" xfId="55837"/>
    <cellStyle name="Currency 2 3 2 3 3 2 6" xfId="29398"/>
    <cellStyle name="Currency 2 3 2 3 3 2 7" xfId="29399"/>
    <cellStyle name="Currency 2 3 2 3 3 3" xfId="29400"/>
    <cellStyle name="Currency 2 3 2 3 3 3 2" xfId="29401"/>
    <cellStyle name="Currency 2 3 2 3 3 3 2 2" xfId="29402"/>
    <cellStyle name="Currency 2 3 2 3 3 3 2 2 2" xfId="29403"/>
    <cellStyle name="Currency 2 3 2 3 3 3 2 2 3" xfId="55838"/>
    <cellStyle name="Currency 2 3 2 3 3 3 2 3" xfId="29404"/>
    <cellStyle name="Currency 2 3 2 3 3 3 2 4" xfId="29405"/>
    <cellStyle name="Currency 2 3 2 3 3 3 3" xfId="29406"/>
    <cellStyle name="Currency 2 3 2 3 3 3 3 2" xfId="29407"/>
    <cellStyle name="Currency 2 3 2 3 3 3 3 2 2" xfId="29408"/>
    <cellStyle name="Currency 2 3 2 3 3 3 3 2 3" xfId="55839"/>
    <cellStyle name="Currency 2 3 2 3 3 3 3 3" xfId="29409"/>
    <cellStyle name="Currency 2 3 2 3 3 3 3 4" xfId="29410"/>
    <cellStyle name="Currency 2 3 2 3 3 3 4" xfId="29411"/>
    <cellStyle name="Currency 2 3 2 3 3 3 4 2" xfId="29412"/>
    <cellStyle name="Currency 2 3 2 3 3 3 4 3" xfId="55840"/>
    <cellStyle name="Currency 2 3 2 3 3 3 5" xfId="29413"/>
    <cellStyle name="Currency 2 3 2 3 3 3 6" xfId="29414"/>
    <cellStyle name="Currency 2 3 2 3 3 4" xfId="29415"/>
    <cellStyle name="Currency 2 3 2 3 3 4 2" xfId="29416"/>
    <cellStyle name="Currency 2 3 2 3 3 4 2 2" xfId="29417"/>
    <cellStyle name="Currency 2 3 2 3 3 4 2 3" xfId="55841"/>
    <cellStyle name="Currency 2 3 2 3 3 4 3" xfId="29418"/>
    <cellStyle name="Currency 2 3 2 3 3 4 4" xfId="29419"/>
    <cellStyle name="Currency 2 3 2 3 3 5" xfId="29420"/>
    <cellStyle name="Currency 2 3 2 3 3 5 2" xfId="29421"/>
    <cellStyle name="Currency 2 3 2 3 3 5 2 2" xfId="29422"/>
    <cellStyle name="Currency 2 3 2 3 3 5 2 3" xfId="55842"/>
    <cellStyle name="Currency 2 3 2 3 3 5 3" xfId="29423"/>
    <cellStyle name="Currency 2 3 2 3 3 5 4" xfId="29424"/>
    <cellStyle name="Currency 2 3 2 3 3 6" xfId="29425"/>
    <cellStyle name="Currency 2 3 2 3 3 6 2" xfId="29426"/>
    <cellStyle name="Currency 2 3 2 3 3 6 3" xfId="55843"/>
    <cellStyle name="Currency 2 3 2 3 3 7" xfId="29427"/>
    <cellStyle name="Currency 2 3 2 3 3 8" xfId="29428"/>
    <cellStyle name="Currency 2 3 2 3 4" xfId="29429"/>
    <cellStyle name="Currency 2 3 2 3 4 2" xfId="29430"/>
    <cellStyle name="Currency 2 3 2 3 4 2 2" xfId="29431"/>
    <cellStyle name="Currency 2 3 2 3 4 2 2 2" xfId="29432"/>
    <cellStyle name="Currency 2 3 2 3 4 2 2 2 2" xfId="29433"/>
    <cellStyle name="Currency 2 3 2 3 4 2 2 2 3" xfId="55844"/>
    <cellStyle name="Currency 2 3 2 3 4 2 2 3" xfId="29434"/>
    <cellStyle name="Currency 2 3 2 3 4 2 2 4" xfId="29435"/>
    <cellStyle name="Currency 2 3 2 3 4 2 3" xfId="29436"/>
    <cellStyle name="Currency 2 3 2 3 4 2 3 2" xfId="29437"/>
    <cellStyle name="Currency 2 3 2 3 4 2 3 2 2" xfId="29438"/>
    <cellStyle name="Currency 2 3 2 3 4 2 3 2 3" xfId="55845"/>
    <cellStyle name="Currency 2 3 2 3 4 2 3 3" xfId="29439"/>
    <cellStyle name="Currency 2 3 2 3 4 2 3 4" xfId="29440"/>
    <cellStyle name="Currency 2 3 2 3 4 2 4" xfId="29441"/>
    <cellStyle name="Currency 2 3 2 3 4 2 4 2" xfId="29442"/>
    <cellStyle name="Currency 2 3 2 3 4 2 4 3" xfId="55846"/>
    <cellStyle name="Currency 2 3 2 3 4 2 5" xfId="29443"/>
    <cellStyle name="Currency 2 3 2 3 4 2 6" xfId="29444"/>
    <cellStyle name="Currency 2 3 2 3 4 3" xfId="29445"/>
    <cellStyle name="Currency 2 3 2 3 4 3 2" xfId="29446"/>
    <cellStyle name="Currency 2 3 2 3 4 3 2 2" xfId="29447"/>
    <cellStyle name="Currency 2 3 2 3 4 3 2 3" xfId="55847"/>
    <cellStyle name="Currency 2 3 2 3 4 3 3" xfId="29448"/>
    <cellStyle name="Currency 2 3 2 3 4 3 4" xfId="29449"/>
    <cellStyle name="Currency 2 3 2 3 4 4" xfId="29450"/>
    <cellStyle name="Currency 2 3 2 3 4 4 2" xfId="29451"/>
    <cellStyle name="Currency 2 3 2 3 4 4 2 2" xfId="29452"/>
    <cellStyle name="Currency 2 3 2 3 4 4 2 3" xfId="55848"/>
    <cellStyle name="Currency 2 3 2 3 4 4 3" xfId="29453"/>
    <cellStyle name="Currency 2 3 2 3 4 4 4" xfId="29454"/>
    <cellStyle name="Currency 2 3 2 3 4 5" xfId="29455"/>
    <cellStyle name="Currency 2 3 2 3 4 5 2" xfId="29456"/>
    <cellStyle name="Currency 2 3 2 3 4 5 3" xfId="55849"/>
    <cellStyle name="Currency 2 3 2 3 4 6" xfId="29457"/>
    <cellStyle name="Currency 2 3 2 3 4 7" xfId="29458"/>
    <cellStyle name="Currency 2 3 2 3 5" xfId="29459"/>
    <cellStyle name="Currency 2 3 2 3 5 2" xfId="29460"/>
    <cellStyle name="Currency 2 3 2 3 5 2 2" xfId="29461"/>
    <cellStyle name="Currency 2 3 2 3 5 2 2 2" xfId="29462"/>
    <cellStyle name="Currency 2 3 2 3 5 2 2 3" xfId="55850"/>
    <cellStyle name="Currency 2 3 2 3 5 2 3" xfId="29463"/>
    <cellStyle name="Currency 2 3 2 3 5 2 4" xfId="29464"/>
    <cellStyle name="Currency 2 3 2 3 5 3" xfId="29465"/>
    <cellStyle name="Currency 2 3 2 3 5 3 2" xfId="29466"/>
    <cellStyle name="Currency 2 3 2 3 5 3 2 2" xfId="29467"/>
    <cellStyle name="Currency 2 3 2 3 5 3 2 3" xfId="55851"/>
    <cellStyle name="Currency 2 3 2 3 5 3 3" xfId="29468"/>
    <cellStyle name="Currency 2 3 2 3 5 3 4" xfId="29469"/>
    <cellStyle name="Currency 2 3 2 3 5 4" xfId="29470"/>
    <cellStyle name="Currency 2 3 2 3 5 4 2" xfId="29471"/>
    <cellStyle name="Currency 2 3 2 3 5 4 3" xfId="55852"/>
    <cellStyle name="Currency 2 3 2 3 5 5" xfId="29472"/>
    <cellStyle name="Currency 2 3 2 3 5 6" xfId="29473"/>
    <cellStyle name="Currency 2 3 2 3 6" xfId="29474"/>
    <cellStyle name="Currency 2 3 2 3 6 2" xfId="29475"/>
    <cellStyle name="Currency 2 3 2 3 6 2 2" xfId="29476"/>
    <cellStyle name="Currency 2 3 2 3 6 2 2 2" xfId="29477"/>
    <cellStyle name="Currency 2 3 2 3 6 2 2 3" xfId="55853"/>
    <cellStyle name="Currency 2 3 2 3 6 2 3" xfId="29478"/>
    <cellStyle name="Currency 2 3 2 3 6 2 4" xfId="29479"/>
    <cellStyle name="Currency 2 3 2 3 6 3" xfId="29480"/>
    <cellStyle name="Currency 2 3 2 3 6 3 2" xfId="29481"/>
    <cellStyle name="Currency 2 3 2 3 6 3 3" xfId="55854"/>
    <cellStyle name="Currency 2 3 2 3 6 4" xfId="29482"/>
    <cellStyle name="Currency 2 3 2 3 6 5" xfId="29483"/>
    <cellStyle name="Currency 2 3 2 3 7" xfId="29484"/>
    <cellStyle name="Currency 2 3 2 3 7 2" xfId="29485"/>
    <cellStyle name="Currency 2 3 2 3 7 2 2" xfId="29486"/>
    <cellStyle name="Currency 2 3 2 3 7 2 3" xfId="55855"/>
    <cellStyle name="Currency 2 3 2 3 7 3" xfId="29487"/>
    <cellStyle name="Currency 2 3 2 3 7 4" xfId="29488"/>
    <cellStyle name="Currency 2 3 2 3 8" xfId="29489"/>
    <cellStyle name="Currency 2 3 2 3 8 2" xfId="29490"/>
    <cellStyle name="Currency 2 3 2 3 8 2 2" xfId="29491"/>
    <cellStyle name="Currency 2 3 2 3 8 2 3" xfId="55856"/>
    <cellStyle name="Currency 2 3 2 3 8 3" xfId="29492"/>
    <cellStyle name="Currency 2 3 2 3 8 4" xfId="29493"/>
    <cellStyle name="Currency 2 3 2 3 9" xfId="29494"/>
    <cellStyle name="Currency 2 3 2 3 9 2" xfId="29495"/>
    <cellStyle name="Currency 2 3 2 3 9 3" xfId="55857"/>
    <cellStyle name="Currency 2 3 2 4" xfId="29496"/>
    <cellStyle name="Currency 2 3 2 4 10" xfId="29497"/>
    <cellStyle name="Currency 2 3 2 4 2" xfId="29498"/>
    <cellStyle name="Currency 2 3 2 4 2 2" xfId="29499"/>
    <cellStyle name="Currency 2 3 2 4 2 2 2" xfId="29500"/>
    <cellStyle name="Currency 2 3 2 4 2 2 2 2" xfId="29501"/>
    <cellStyle name="Currency 2 3 2 4 2 2 2 2 2" xfId="29502"/>
    <cellStyle name="Currency 2 3 2 4 2 2 2 2 2 2" xfId="29503"/>
    <cellStyle name="Currency 2 3 2 4 2 2 2 2 2 3" xfId="55858"/>
    <cellStyle name="Currency 2 3 2 4 2 2 2 2 3" xfId="29504"/>
    <cellStyle name="Currency 2 3 2 4 2 2 2 2 4" xfId="29505"/>
    <cellStyle name="Currency 2 3 2 4 2 2 2 3" xfId="29506"/>
    <cellStyle name="Currency 2 3 2 4 2 2 2 3 2" xfId="29507"/>
    <cellStyle name="Currency 2 3 2 4 2 2 2 3 2 2" xfId="29508"/>
    <cellStyle name="Currency 2 3 2 4 2 2 2 3 2 3" xfId="55859"/>
    <cellStyle name="Currency 2 3 2 4 2 2 2 3 3" xfId="29509"/>
    <cellStyle name="Currency 2 3 2 4 2 2 2 3 4" xfId="29510"/>
    <cellStyle name="Currency 2 3 2 4 2 2 2 4" xfId="29511"/>
    <cellStyle name="Currency 2 3 2 4 2 2 2 4 2" xfId="29512"/>
    <cellStyle name="Currency 2 3 2 4 2 2 2 4 3" xfId="55860"/>
    <cellStyle name="Currency 2 3 2 4 2 2 2 5" xfId="29513"/>
    <cellStyle name="Currency 2 3 2 4 2 2 2 6" xfId="29514"/>
    <cellStyle name="Currency 2 3 2 4 2 2 3" xfId="29515"/>
    <cellStyle name="Currency 2 3 2 4 2 2 3 2" xfId="29516"/>
    <cellStyle name="Currency 2 3 2 4 2 2 3 2 2" xfId="29517"/>
    <cellStyle name="Currency 2 3 2 4 2 2 3 2 3" xfId="55861"/>
    <cellStyle name="Currency 2 3 2 4 2 2 3 3" xfId="29518"/>
    <cellStyle name="Currency 2 3 2 4 2 2 3 4" xfId="29519"/>
    <cellStyle name="Currency 2 3 2 4 2 2 4" xfId="29520"/>
    <cellStyle name="Currency 2 3 2 4 2 2 4 2" xfId="29521"/>
    <cellStyle name="Currency 2 3 2 4 2 2 4 2 2" xfId="29522"/>
    <cellStyle name="Currency 2 3 2 4 2 2 4 2 3" xfId="55862"/>
    <cellStyle name="Currency 2 3 2 4 2 2 4 3" xfId="29523"/>
    <cellStyle name="Currency 2 3 2 4 2 2 4 4" xfId="29524"/>
    <cellStyle name="Currency 2 3 2 4 2 2 5" xfId="29525"/>
    <cellStyle name="Currency 2 3 2 4 2 2 5 2" xfId="29526"/>
    <cellStyle name="Currency 2 3 2 4 2 2 5 3" xfId="55863"/>
    <cellStyle name="Currency 2 3 2 4 2 2 6" xfId="29527"/>
    <cellStyle name="Currency 2 3 2 4 2 2 7" xfId="29528"/>
    <cellStyle name="Currency 2 3 2 4 2 3" xfId="29529"/>
    <cellStyle name="Currency 2 3 2 4 2 3 2" xfId="29530"/>
    <cellStyle name="Currency 2 3 2 4 2 3 2 2" xfId="29531"/>
    <cellStyle name="Currency 2 3 2 4 2 3 2 2 2" xfId="29532"/>
    <cellStyle name="Currency 2 3 2 4 2 3 2 2 3" xfId="55864"/>
    <cellStyle name="Currency 2 3 2 4 2 3 2 3" xfId="29533"/>
    <cellStyle name="Currency 2 3 2 4 2 3 2 4" xfId="29534"/>
    <cellStyle name="Currency 2 3 2 4 2 3 3" xfId="29535"/>
    <cellStyle name="Currency 2 3 2 4 2 3 3 2" xfId="29536"/>
    <cellStyle name="Currency 2 3 2 4 2 3 3 2 2" xfId="29537"/>
    <cellStyle name="Currency 2 3 2 4 2 3 3 2 3" xfId="55865"/>
    <cellStyle name="Currency 2 3 2 4 2 3 3 3" xfId="29538"/>
    <cellStyle name="Currency 2 3 2 4 2 3 3 4" xfId="29539"/>
    <cellStyle name="Currency 2 3 2 4 2 3 4" xfId="29540"/>
    <cellStyle name="Currency 2 3 2 4 2 3 4 2" xfId="29541"/>
    <cellStyle name="Currency 2 3 2 4 2 3 4 3" xfId="55866"/>
    <cellStyle name="Currency 2 3 2 4 2 3 5" xfId="29542"/>
    <cellStyle name="Currency 2 3 2 4 2 3 6" xfId="29543"/>
    <cellStyle name="Currency 2 3 2 4 2 4" xfId="29544"/>
    <cellStyle name="Currency 2 3 2 4 2 4 2" xfId="29545"/>
    <cellStyle name="Currency 2 3 2 4 2 4 2 2" xfId="29546"/>
    <cellStyle name="Currency 2 3 2 4 2 4 2 3" xfId="55867"/>
    <cellStyle name="Currency 2 3 2 4 2 4 3" xfId="29547"/>
    <cellStyle name="Currency 2 3 2 4 2 4 4" xfId="29548"/>
    <cellStyle name="Currency 2 3 2 4 2 5" xfId="29549"/>
    <cellStyle name="Currency 2 3 2 4 2 5 2" xfId="29550"/>
    <cellStyle name="Currency 2 3 2 4 2 5 2 2" xfId="29551"/>
    <cellStyle name="Currency 2 3 2 4 2 5 2 3" xfId="55868"/>
    <cellStyle name="Currency 2 3 2 4 2 5 3" xfId="29552"/>
    <cellStyle name="Currency 2 3 2 4 2 5 4" xfId="29553"/>
    <cellStyle name="Currency 2 3 2 4 2 6" xfId="29554"/>
    <cellStyle name="Currency 2 3 2 4 2 6 2" xfId="29555"/>
    <cellStyle name="Currency 2 3 2 4 2 6 3" xfId="55869"/>
    <cellStyle name="Currency 2 3 2 4 2 7" xfId="29556"/>
    <cellStyle name="Currency 2 3 2 4 2 8" xfId="29557"/>
    <cellStyle name="Currency 2 3 2 4 3" xfId="29558"/>
    <cellStyle name="Currency 2 3 2 4 3 2" xfId="29559"/>
    <cellStyle name="Currency 2 3 2 4 3 2 2" xfId="29560"/>
    <cellStyle name="Currency 2 3 2 4 3 2 2 2" xfId="29561"/>
    <cellStyle name="Currency 2 3 2 4 3 2 2 2 2" xfId="29562"/>
    <cellStyle name="Currency 2 3 2 4 3 2 2 2 3" xfId="55870"/>
    <cellStyle name="Currency 2 3 2 4 3 2 2 3" xfId="29563"/>
    <cellStyle name="Currency 2 3 2 4 3 2 2 4" xfId="29564"/>
    <cellStyle name="Currency 2 3 2 4 3 2 3" xfId="29565"/>
    <cellStyle name="Currency 2 3 2 4 3 2 3 2" xfId="29566"/>
    <cellStyle name="Currency 2 3 2 4 3 2 3 2 2" xfId="29567"/>
    <cellStyle name="Currency 2 3 2 4 3 2 3 2 3" xfId="55871"/>
    <cellStyle name="Currency 2 3 2 4 3 2 3 3" xfId="29568"/>
    <cellStyle name="Currency 2 3 2 4 3 2 3 4" xfId="29569"/>
    <cellStyle name="Currency 2 3 2 4 3 2 4" xfId="29570"/>
    <cellStyle name="Currency 2 3 2 4 3 2 4 2" xfId="29571"/>
    <cellStyle name="Currency 2 3 2 4 3 2 4 3" xfId="55872"/>
    <cellStyle name="Currency 2 3 2 4 3 2 5" xfId="29572"/>
    <cellStyle name="Currency 2 3 2 4 3 2 6" xfId="29573"/>
    <cellStyle name="Currency 2 3 2 4 3 3" xfId="29574"/>
    <cellStyle name="Currency 2 3 2 4 3 3 2" xfId="29575"/>
    <cellStyle name="Currency 2 3 2 4 3 3 2 2" xfId="29576"/>
    <cellStyle name="Currency 2 3 2 4 3 3 2 3" xfId="55873"/>
    <cellStyle name="Currency 2 3 2 4 3 3 3" xfId="29577"/>
    <cellStyle name="Currency 2 3 2 4 3 3 4" xfId="29578"/>
    <cellStyle name="Currency 2 3 2 4 3 4" xfId="29579"/>
    <cellStyle name="Currency 2 3 2 4 3 4 2" xfId="29580"/>
    <cellStyle name="Currency 2 3 2 4 3 4 2 2" xfId="29581"/>
    <cellStyle name="Currency 2 3 2 4 3 4 2 3" xfId="55874"/>
    <cellStyle name="Currency 2 3 2 4 3 4 3" xfId="29582"/>
    <cellStyle name="Currency 2 3 2 4 3 4 4" xfId="29583"/>
    <cellStyle name="Currency 2 3 2 4 3 5" xfId="29584"/>
    <cellStyle name="Currency 2 3 2 4 3 5 2" xfId="29585"/>
    <cellStyle name="Currency 2 3 2 4 3 5 3" xfId="55875"/>
    <cellStyle name="Currency 2 3 2 4 3 6" xfId="29586"/>
    <cellStyle name="Currency 2 3 2 4 3 7" xfId="29587"/>
    <cellStyle name="Currency 2 3 2 4 4" xfId="29588"/>
    <cellStyle name="Currency 2 3 2 4 4 2" xfId="29589"/>
    <cellStyle name="Currency 2 3 2 4 4 2 2" xfId="29590"/>
    <cellStyle name="Currency 2 3 2 4 4 2 2 2" xfId="29591"/>
    <cellStyle name="Currency 2 3 2 4 4 2 2 3" xfId="55876"/>
    <cellStyle name="Currency 2 3 2 4 4 2 3" xfId="29592"/>
    <cellStyle name="Currency 2 3 2 4 4 2 4" xfId="29593"/>
    <cellStyle name="Currency 2 3 2 4 4 3" xfId="29594"/>
    <cellStyle name="Currency 2 3 2 4 4 3 2" xfId="29595"/>
    <cellStyle name="Currency 2 3 2 4 4 3 2 2" xfId="29596"/>
    <cellStyle name="Currency 2 3 2 4 4 3 2 3" xfId="55877"/>
    <cellStyle name="Currency 2 3 2 4 4 3 3" xfId="29597"/>
    <cellStyle name="Currency 2 3 2 4 4 3 4" xfId="29598"/>
    <cellStyle name="Currency 2 3 2 4 4 4" xfId="29599"/>
    <cellStyle name="Currency 2 3 2 4 4 4 2" xfId="29600"/>
    <cellStyle name="Currency 2 3 2 4 4 4 3" xfId="55878"/>
    <cellStyle name="Currency 2 3 2 4 4 5" xfId="29601"/>
    <cellStyle name="Currency 2 3 2 4 4 6" xfId="29602"/>
    <cellStyle name="Currency 2 3 2 4 5" xfId="29603"/>
    <cellStyle name="Currency 2 3 2 4 5 2" xfId="29604"/>
    <cellStyle name="Currency 2 3 2 4 5 2 2" xfId="29605"/>
    <cellStyle name="Currency 2 3 2 4 5 2 2 2" xfId="29606"/>
    <cellStyle name="Currency 2 3 2 4 5 2 2 3" xfId="55879"/>
    <cellStyle name="Currency 2 3 2 4 5 2 3" xfId="29607"/>
    <cellStyle name="Currency 2 3 2 4 5 2 4" xfId="29608"/>
    <cellStyle name="Currency 2 3 2 4 5 3" xfId="29609"/>
    <cellStyle name="Currency 2 3 2 4 5 3 2" xfId="29610"/>
    <cellStyle name="Currency 2 3 2 4 5 3 3" xfId="55880"/>
    <cellStyle name="Currency 2 3 2 4 5 4" xfId="29611"/>
    <cellStyle name="Currency 2 3 2 4 5 5" xfId="29612"/>
    <cellStyle name="Currency 2 3 2 4 6" xfId="29613"/>
    <cellStyle name="Currency 2 3 2 4 6 2" xfId="29614"/>
    <cellStyle name="Currency 2 3 2 4 6 2 2" xfId="29615"/>
    <cellStyle name="Currency 2 3 2 4 6 2 3" xfId="55881"/>
    <cellStyle name="Currency 2 3 2 4 6 3" xfId="29616"/>
    <cellStyle name="Currency 2 3 2 4 6 4" xfId="29617"/>
    <cellStyle name="Currency 2 3 2 4 7" xfId="29618"/>
    <cellStyle name="Currency 2 3 2 4 7 2" xfId="29619"/>
    <cellStyle name="Currency 2 3 2 4 7 2 2" xfId="29620"/>
    <cellStyle name="Currency 2 3 2 4 7 2 3" xfId="55882"/>
    <cellStyle name="Currency 2 3 2 4 7 3" xfId="29621"/>
    <cellStyle name="Currency 2 3 2 4 7 4" xfId="29622"/>
    <cellStyle name="Currency 2 3 2 4 8" xfId="29623"/>
    <cellStyle name="Currency 2 3 2 4 8 2" xfId="29624"/>
    <cellStyle name="Currency 2 3 2 4 8 3" xfId="55883"/>
    <cellStyle name="Currency 2 3 2 4 9" xfId="29625"/>
    <cellStyle name="Currency 2 3 2 5" xfId="29626"/>
    <cellStyle name="Currency 2 3 2 5 10" xfId="29627"/>
    <cellStyle name="Currency 2 3 2 5 2" xfId="29628"/>
    <cellStyle name="Currency 2 3 2 5 2 2" xfId="29629"/>
    <cellStyle name="Currency 2 3 2 5 2 2 2" xfId="29630"/>
    <cellStyle name="Currency 2 3 2 5 2 2 2 2" xfId="29631"/>
    <cellStyle name="Currency 2 3 2 5 2 2 2 2 2" xfId="29632"/>
    <cellStyle name="Currency 2 3 2 5 2 2 2 2 2 2" xfId="29633"/>
    <cellStyle name="Currency 2 3 2 5 2 2 2 2 2 3" xfId="55884"/>
    <cellStyle name="Currency 2 3 2 5 2 2 2 2 3" xfId="29634"/>
    <cellStyle name="Currency 2 3 2 5 2 2 2 2 4" xfId="29635"/>
    <cellStyle name="Currency 2 3 2 5 2 2 2 3" xfId="29636"/>
    <cellStyle name="Currency 2 3 2 5 2 2 2 3 2" xfId="29637"/>
    <cellStyle name="Currency 2 3 2 5 2 2 2 3 2 2" xfId="29638"/>
    <cellStyle name="Currency 2 3 2 5 2 2 2 3 2 3" xfId="55885"/>
    <cellStyle name="Currency 2 3 2 5 2 2 2 3 3" xfId="29639"/>
    <cellStyle name="Currency 2 3 2 5 2 2 2 3 4" xfId="29640"/>
    <cellStyle name="Currency 2 3 2 5 2 2 2 4" xfId="29641"/>
    <cellStyle name="Currency 2 3 2 5 2 2 2 4 2" xfId="29642"/>
    <cellStyle name="Currency 2 3 2 5 2 2 2 4 3" xfId="55886"/>
    <cellStyle name="Currency 2 3 2 5 2 2 2 5" xfId="29643"/>
    <cellStyle name="Currency 2 3 2 5 2 2 2 6" xfId="29644"/>
    <cellStyle name="Currency 2 3 2 5 2 2 3" xfId="29645"/>
    <cellStyle name="Currency 2 3 2 5 2 2 3 2" xfId="29646"/>
    <cellStyle name="Currency 2 3 2 5 2 2 3 2 2" xfId="29647"/>
    <cellStyle name="Currency 2 3 2 5 2 2 3 2 3" xfId="55887"/>
    <cellStyle name="Currency 2 3 2 5 2 2 3 3" xfId="29648"/>
    <cellStyle name="Currency 2 3 2 5 2 2 3 4" xfId="29649"/>
    <cellStyle name="Currency 2 3 2 5 2 2 4" xfId="29650"/>
    <cellStyle name="Currency 2 3 2 5 2 2 4 2" xfId="29651"/>
    <cellStyle name="Currency 2 3 2 5 2 2 4 2 2" xfId="29652"/>
    <cellStyle name="Currency 2 3 2 5 2 2 4 2 3" xfId="55888"/>
    <cellStyle name="Currency 2 3 2 5 2 2 4 3" xfId="29653"/>
    <cellStyle name="Currency 2 3 2 5 2 2 4 4" xfId="29654"/>
    <cellStyle name="Currency 2 3 2 5 2 2 5" xfId="29655"/>
    <cellStyle name="Currency 2 3 2 5 2 2 5 2" xfId="29656"/>
    <cellStyle name="Currency 2 3 2 5 2 2 5 3" xfId="55889"/>
    <cellStyle name="Currency 2 3 2 5 2 2 6" xfId="29657"/>
    <cellStyle name="Currency 2 3 2 5 2 2 7" xfId="29658"/>
    <cellStyle name="Currency 2 3 2 5 2 3" xfId="29659"/>
    <cellStyle name="Currency 2 3 2 5 2 3 2" xfId="29660"/>
    <cellStyle name="Currency 2 3 2 5 2 3 2 2" xfId="29661"/>
    <cellStyle name="Currency 2 3 2 5 2 3 2 2 2" xfId="29662"/>
    <cellStyle name="Currency 2 3 2 5 2 3 2 2 3" xfId="55890"/>
    <cellStyle name="Currency 2 3 2 5 2 3 2 3" xfId="29663"/>
    <cellStyle name="Currency 2 3 2 5 2 3 2 4" xfId="29664"/>
    <cellStyle name="Currency 2 3 2 5 2 3 3" xfId="29665"/>
    <cellStyle name="Currency 2 3 2 5 2 3 3 2" xfId="29666"/>
    <cellStyle name="Currency 2 3 2 5 2 3 3 2 2" xfId="29667"/>
    <cellStyle name="Currency 2 3 2 5 2 3 3 2 3" xfId="55891"/>
    <cellStyle name="Currency 2 3 2 5 2 3 3 3" xfId="29668"/>
    <cellStyle name="Currency 2 3 2 5 2 3 3 4" xfId="29669"/>
    <cellStyle name="Currency 2 3 2 5 2 3 4" xfId="29670"/>
    <cellStyle name="Currency 2 3 2 5 2 3 4 2" xfId="29671"/>
    <cellStyle name="Currency 2 3 2 5 2 3 4 3" xfId="55892"/>
    <cellStyle name="Currency 2 3 2 5 2 3 5" xfId="29672"/>
    <cellStyle name="Currency 2 3 2 5 2 3 6" xfId="29673"/>
    <cellStyle name="Currency 2 3 2 5 2 4" xfId="29674"/>
    <cellStyle name="Currency 2 3 2 5 2 4 2" xfId="29675"/>
    <cellStyle name="Currency 2 3 2 5 2 4 2 2" xfId="29676"/>
    <cellStyle name="Currency 2 3 2 5 2 4 2 3" xfId="55893"/>
    <cellStyle name="Currency 2 3 2 5 2 4 3" xfId="29677"/>
    <cellStyle name="Currency 2 3 2 5 2 4 4" xfId="29678"/>
    <cellStyle name="Currency 2 3 2 5 2 5" xfId="29679"/>
    <cellStyle name="Currency 2 3 2 5 2 5 2" xfId="29680"/>
    <cellStyle name="Currency 2 3 2 5 2 5 2 2" xfId="29681"/>
    <cellStyle name="Currency 2 3 2 5 2 5 2 3" xfId="55894"/>
    <cellStyle name="Currency 2 3 2 5 2 5 3" xfId="29682"/>
    <cellStyle name="Currency 2 3 2 5 2 5 4" xfId="29683"/>
    <cellStyle name="Currency 2 3 2 5 2 6" xfId="29684"/>
    <cellStyle name="Currency 2 3 2 5 2 6 2" xfId="29685"/>
    <cellStyle name="Currency 2 3 2 5 2 6 3" xfId="55895"/>
    <cellStyle name="Currency 2 3 2 5 2 7" xfId="29686"/>
    <cellStyle name="Currency 2 3 2 5 2 8" xfId="29687"/>
    <cellStyle name="Currency 2 3 2 5 3" xfId="29688"/>
    <cellStyle name="Currency 2 3 2 5 3 2" xfId="29689"/>
    <cellStyle name="Currency 2 3 2 5 3 2 2" xfId="29690"/>
    <cellStyle name="Currency 2 3 2 5 3 2 2 2" xfId="29691"/>
    <cellStyle name="Currency 2 3 2 5 3 2 2 2 2" xfId="29692"/>
    <cellStyle name="Currency 2 3 2 5 3 2 2 2 3" xfId="55896"/>
    <cellStyle name="Currency 2 3 2 5 3 2 2 3" xfId="29693"/>
    <cellStyle name="Currency 2 3 2 5 3 2 2 4" xfId="29694"/>
    <cellStyle name="Currency 2 3 2 5 3 2 3" xfId="29695"/>
    <cellStyle name="Currency 2 3 2 5 3 2 3 2" xfId="29696"/>
    <cellStyle name="Currency 2 3 2 5 3 2 3 2 2" xfId="29697"/>
    <cellStyle name="Currency 2 3 2 5 3 2 3 2 3" xfId="55897"/>
    <cellStyle name="Currency 2 3 2 5 3 2 3 3" xfId="29698"/>
    <cellStyle name="Currency 2 3 2 5 3 2 3 4" xfId="29699"/>
    <cellStyle name="Currency 2 3 2 5 3 2 4" xfId="29700"/>
    <cellStyle name="Currency 2 3 2 5 3 2 4 2" xfId="29701"/>
    <cellStyle name="Currency 2 3 2 5 3 2 4 3" xfId="55898"/>
    <cellStyle name="Currency 2 3 2 5 3 2 5" xfId="29702"/>
    <cellStyle name="Currency 2 3 2 5 3 2 6" xfId="29703"/>
    <cellStyle name="Currency 2 3 2 5 3 3" xfId="29704"/>
    <cellStyle name="Currency 2 3 2 5 3 3 2" xfId="29705"/>
    <cellStyle name="Currency 2 3 2 5 3 3 2 2" xfId="29706"/>
    <cellStyle name="Currency 2 3 2 5 3 3 2 3" xfId="55899"/>
    <cellStyle name="Currency 2 3 2 5 3 3 3" xfId="29707"/>
    <cellStyle name="Currency 2 3 2 5 3 3 4" xfId="29708"/>
    <cellStyle name="Currency 2 3 2 5 3 4" xfId="29709"/>
    <cellStyle name="Currency 2 3 2 5 3 4 2" xfId="29710"/>
    <cellStyle name="Currency 2 3 2 5 3 4 2 2" xfId="29711"/>
    <cellStyle name="Currency 2 3 2 5 3 4 2 3" xfId="55900"/>
    <cellStyle name="Currency 2 3 2 5 3 4 3" xfId="29712"/>
    <cellStyle name="Currency 2 3 2 5 3 4 4" xfId="29713"/>
    <cellStyle name="Currency 2 3 2 5 3 5" xfId="29714"/>
    <cellStyle name="Currency 2 3 2 5 3 5 2" xfId="29715"/>
    <cellStyle name="Currency 2 3 2 5 3 5 3" xfId="55901"/>
    <cellStyle name="Currency 2 3 2 5 3 6" xfId="29716"/>
    <cellStyle name="Currency 2 3 2 5 3 7" xfId="29717"/>
    <cellStyle name="Currency 2 3 2 5 4" xfId="29718"/>
    <cellStyle name="Currency 2 3 2 5 4 2" xfId="29719"/>
    <cellStyle name="Currency 2 3 2 5 4 2 2" xfId="29720"/>
    <cellStyle name="Currency 2 3 2 5 4 2 2 2" xfId="29721"/>
    <cellStyle name="Currency 2 3 2 5 4 2 2 3" xfId="55902"/>
    <cellStyle name="Currency 2 3 2 5 4 2 3" xfId="29722"/>
    <cellStyle name="Currency 2 3 2 5 4 2 4" xfId="29723"/>
    <cellStyle name="Currency 2 3 2 5 4 3" xfId="29724"/>
    <cellStyle name="Currency 2 3 2 5 4 3 2" xfId="29725"/>
    <cellStyle name="Currency 2 3 2 5 4 3 2 2" xfId="29726"/>
    <cellStyle name="Currency 2 3 2 5 4 3 2 3" xfId="55903"/>
    <cellStyle name="Currency 2 3 2 5 4 3 3" xfId="29727"/>
    <cellStyle name="Currency 2 3 2 5 4 3 4" xfId="29728"/>
    <cellStyle name="Currency 2 3 2 5 4 4" xfId="29729"/>
    <cellStyle name="Currency 2 3 2 5 4 4 2" xfId="29730"/>
    <cellStyle name="Currency 2 3 2 5 4 4 3" xfId="55904"/>
    <cellStyle name="Currency 2 3 2 5 4 5" xfId="29731"/>
    <cellStyle name="Currency 2 3 2 5 4 6" xfId="29732"/>
    <cellStyle name="Currency 2 3 2 5 5" xfId="29733"/>
    <cellStyle name="Currency 2 3 2 5 5 2" xfId="29734"/>
    <cellStyle name="Currency 2 3 2 5 5 2 2" xfId="29735"/>
    <cellStyle name="Currency 2 3 2 5 5 2 2 2" xfId="29736"/>
    <cellStyle name="Currency 2 3 2 5 5 2 2 3" xfId="55905"/>
    <cellStyle name="Currency 2 3 2 5 5 2 3" xfId="29737"/>
    <cellStyle name="Currency 2 3 2 5 5 2 4" xfId="29738"/>
    <cellStyle name="Currency 2 3 2 5 5 3" xfId="29739"/>
    <cellStyle name="Currency 2 3 2 5 5 3 2" xfId="29740"/>
    <cellStyle name="Currency 2 3 2 5 5 3 3" xfId="55906"/>
    <cellStyle name="Currency 2 3 2 5 5 4" xfId="29741"/>
    <cellStyle name="Currency 2 3 2 5 5 5" xfId="29742"/>
    <cellStyle name="Currency 2 3 2 5 6" xfId="29743"/>
    <cellStyle name="Currency 2 3 2 5 6 2" xfId="29744"/>
    <cellStyle name="Currency 2 3 2 5 6 2 2" xfId="29745"/>
    <cellStyle name="Currency 2 3 2 5 6 2 3" xfId="55907"/>
    <cellStyle name="Currency 2 3 2 5 6 3" xfId="29746"/>
    <cellStyle name="Currency 2 3 2 5 6 4" xfId="29747"/>
    <cellStyle name="Currency 2 3 2 5 7" xfId="29748"/>
    <cellStyle name="Currency 2 3 2 5 7 2" xfId="29749"/>
    <cellStyle name="Currency 2 3 2 5 7 2 2" xfId="29750"/>
    <cellStyle name="Currency 2 3 2 5 7 2 3" xfId="55908"/>
    <cellStyle name="Currency 2 3 2 5 7 3" xfId="29751"/>
    <cellStyle name="Currency 2 3 2 5 7 4" xfId="29752"/>
    <cellStyle name="Currency 2 3 2 5 8" xfId="29753"/>
    <cellStyle name="Currency 2 3 2 5 8 2" xfId="29754"/>
    <cellStyle name="Currency 2 3 2 5 8 3" xfId="55909"/>
    <cellStyle name="Currency 2 3 2 5 9" xfId="29755"/>
    <cellStyle name="Currency 2 3 2 6" xfId="29756"/>
    <cellStyle name="Currency 2 3 2 6 10" xfId="29757"/>
    <cellStyle name="Currency 2 3 2 6 2" xfId="29758"/>
    <cellStyle name="Currency 2 3 2 6 2 2" xfId="29759"/>
    <cellStyle name="Currency 2 3 2 6 2 2 2" xfId="29760"/>
    <cellStyle name="Currency 2 3 2 6 2 2 2 2" xfId="29761"/>
    <cellStyle name="Currency 2 3 2 6 2 2 2 2 2" xfId="29762"/>
    <cellStyle name="Currency 2 3 2 6 2 2 2 2 2 2" xfId="29763"/>
    <cellStyle name="Currency 2 3 2 6 2 2 2 2 2 3" xfId="55910"/>
    <cellStyle name="Currency 2 3 2 6 2 2 2 2 3" xfId="29764"/>
    <cellStyle name="Currency 2 3 2 6 2 2 2 2 4" xfId="29765"/>
    <cellStyle name="Currency 2 3 2 6 2 2 2 3" xfId="29766"/>
    <cellStyle name="Currency 2 3 2 6 2 2 2 3 2" xfId="29767"/>
    <cellStyle name="Currency 2 3 2 6 2 2 2 3 2 2" xfId="29768"/>
    <cellStyle name="Currency 2 3 2 6 2 2 2 3 2 3" xfId="55911"/>
    <cellStyle name="Currency 2 3 2 6 2 2 2 3 3" xfId="29769"/>
    <cellStyle name="Currency 2 3 2 6 2 2 2 3 4" xfId="29770"/>
    <cellStyle name="Currency 2 3 2 6 2 2 2 4" xfId="29771"/>
    <cellStyle name="Currency 2 3 2 6 2 2 2 4 2" xfId="29772"/>
    <cellStyle name="Currency 2 3 2 6 2 2 2 4 3" xfId="55912"/>
    <cellStyle name="Currency 2 3 2 6 2 2 2 5" xfId="29773"/>
    <cellStyle name="Currency 2 3 2 6 2 2 2 6" xfId="29774"/>
    <cellStyle name="Currency 2 3 2 6 2 2 3" xfId="29775"/>
    <cellStyle name="Currency 2 3 2 6 2 2 3 2" xfId="29776"/>
    <cellStyle name="Currency 2 3 2 6 2 2 3 2 2" xfId="29777"/>
    <cellStyle name="Currency 2 3 2 6 2 2 3 2 3" xfId="55913"/>
    <cellStyle name="Currency 2 3 2 6 2 2 3 3" xfId="29778"/>
    <cellStyle name="Currency 2 3 2 6 2 2 3 4" xfId="29779"/>
    <cellStyle name="Currency 2 3 2 6 2 2 4" xfId="29780"/>
    <cellStyle name="Currency 2 3 2 6 2 2 4 2" xfId="29781"/>
    <cellStyle name="Currency 2 3 2 6 2 2 4 2 2" xfId="29782"/>
    <cellStyle name="Currency 2 3 2 6 2 2 4 2 3" xfId="55914"/>
    <cellStyle name="Currency 2 3 2 6 2 2 4 3" xfId="29783"/>
    <cellStyle name="Currency 2 3 2 6 2 2 4 4" xfId="29784"/>
    <cellStyle name="Currency 2 3 2 6 2 2 5" xfId="29785"/>
    <cellStyle name="Currency 2 3 2 6 2 2 5 2" xfId="29786"/>
    <cellStyle name="Currency 2 3 2 6 2 2 5 3" xfId="55915"/>
    <cellStyle name="Currency 2 3 2 6 2 2 6" xfId="29787"/>
    <cellStyle name="Currency 2 3 2 6 2 2 7" xfId="29788"/>
    <cellStyle name="Currency 2 3 2 6 2 3" xfId="29789"/>
    <cellStyle name="Currency 2 3 2 6 2 3 2" xfId="29790"/>
    <cellStyle name="Currency 2 3 2 6 2 3 2 2" xfId="29791"/>
    <cellStyle name="Currency 2 3 2 6 2 3 2 2 2" xfId="29792"/>
    <cellStyle name="Currency 2 3 2 6 2 3 2 2 3" xfId="55916"/>
    <cellStyle name="Currency 2 3 2 6 2 3 2 3" xfId="29793"/>
    <cellStyle name="Currency 2 3 2 6 2 3 2 4" xfId="29794"/>
    <cellStyle name="Currency 2 3 2 6 2 3 3" xfId="29795"/>
    <cellStyle name="Currency 2 3 2 6 2 3 3 2" xfId="29796"/>
    <cellStyle name="Currency 2 3 2 6 2 3 3 2 2" xfId="29797"/>
    <cellStyle name="Currency 2 3 2 6 2 3 3 2 3" xfId="55917"/>
    <cellStyle name="Currency 2 3 2 6 2 3 3 3" xfId="29798"/>
    <cellStyle name="Currency 2 3 2 6 2 3 3 4" xfId="29799"/>
    <cellStyle name="Currency 2 3 2 6 2 3 4" xfId="29800"/>
    <cellStyle name="Currency 2 3 2 6 2 3 4 2" xfId="29801"/>
    <cellStyle name="Currency 2 3 2 6 2 3 4 3" xfId="55918"/>
    <cellStyle name="Currency 2 3 2 6 2 3 5" xfId="29802"/>
    <cellStyle name="Currency 2 3 2 6 2 3 6" xfId="29803"/>
    <cellStyle name="Currency 2 3 2 6 2 4" xfId="29804"/>
    <cellStyle name="Currency 2 3 2 6 2 4 2" xfId="29805"/>
    <cellStyle name="Currency 2 3 2 6 2 4 2 2" xfId="29806"/>
    <cellStyle name="Currency 2 3 2 6 2 4 2 3" xfId="55919"/>
    <cellStyle name="Currency 2 3 2 6 2 4 3" xfId="29807"/>
    <cellStyle name="Currency 2 3 2 6 2 4 4" xfId="29808"/>
    <cellStyle name="Currency 2 3 2 6 2 5" xfId="29809"/>
    <cellStyle name="Currency 2 3 2 6 2 5 2" xfId="29810"/>
    <cellStyle name="Currency 2 3 2 6 2 5 2 2" xfId="29811"/>
    <cellStyle name="Currency 2 3 2 6 2 5 2 3" xfId="55920"/>
    <cellStyle name="Currency 2 3 2 6 2 5 3" xfId="29812"/>
    <cellStyle name="Currency 2 3 2 6 2 5 4" xfId="29813"/>
    <cellStyle name="Currency 2 3 2 6 2 6" xfId="29814"/>
    <cellStyle name="Currency 2 3 2 6 2 6 2" xfId="29815"/>
    <cellStyle name="Currency 2 3 2 6 2 6 3" xfId="55921"/>
    <cellStyle name="Currency 2 3 2 6 2 7" xfId="29816"/>
    <cellStyle name="Currency 2 3 2 6 2 8" xfId="29817"/>
    <cellStyle name="Currency 2 3 2 6 3" xfId="29818"/>
    <cellStyle name="Currency 2 3 2 6 3 2" xfId="29819"/>
    <cellStyle name="Currency 2 3 2 6 3 2 2" xfId="29820"/>
    <cellStyle name="Currency 2 3 2 6 3 2 2 2" xfId="29821"/>
    <cellStyle name="Currency 2 3 2 6 3 2 2 2 2" xfId="29822"/>
    <cellStyle name="Currency 2 3 2 6 3 2 2 2 3" xfId="55922"/>
    <cellStyle name="Currency 2 3 2 6 3 2 2 3" xfId="29823"/>
    <cellStyle name="Currency 2 3 2 6 3 2 2 4" xfId="29824"/>
    <cellStyle name="Currency 2 3 2 6 3 2 3" xfId="29825"/>
    <cellStyle name="Currency 2 3 2 6 3 2 3 2" xfId="29826"/>
    <cellStyle name="Currency 2 3 2 6 3 2 3 2 2" xfId="29827"/>
    <cellStyle name="Currency 2 3 2 6 3 2 3 2 3" xfId="55923"/>
    <cellStyle name="Currency 2 3 2 6 3 2 3 3" xfId="29828"/>
    <cellStyle name="Currency 2 3 2 6 3 2 3 4" xfId="29829"/>
    <cellStyle name="Currency 2 3 2 6 3 2 4" xfId="29830"/>
    <cellStyle name="Currency 2 3 2 6 3 2 4 2" xfId="29831"/>
    <cellStyle name="Currency 2 3 2 6 3 2 4 3" xfId="55924"/>
    <cellStyle name="Currency 2 3 2 6 3 2 5" xfId="29832"/>
    <cellStyle name="Currency 2 3 2 6 3 2 6" xfId="29833"/>
    <cellStyle name="Currency 2 3 2 6 3 3" xfId="29834"/>
    <cellStyle name="Currency 2 3 2 6 3 3 2" xfId="29835"/>
    <cellStyle name="Currency 2 3 2 6 3 3 2 2" xfId="29836"/>
    <cellStyle name="Currency 2 3 2 6 3 3 2 3" xfId="55925"/>
    <cellStyle name="Currency 2 3 2 6 3 3 3" xfId="29837"/>
    <cellStyle name="Currency 2 3 2 6 3 3 4" xfId="29838"/>
    <cellStyle name="Currency 2 3 2 6 3 4" xfId="29839"/>
    <cellStyle name="Currency 2 3 2 6 3 4 2" xfId="29840"/>
    <cellStyle name="Currency 2 3 2 6 3 4 2 2" xfId="29841"/>
    <cellStyle name="Currency 2 3 2 6 3 4 2 3" xfId="55926"/>
    <cellStyle name="Currency 2 3 2 6 3 4 3" xfId="29842"/>
    <cellStyle name="Currency 2 3 2 6 3 4 4" xfId="29843"/>
    <cellStyle name="Currency 2 3 2 6 3 5" xfId="29844"/>
    <cellStyle name="Currency 2 3 2 6 3 5 2" xfId="29845"/>
    <cellStyle name="Currency 2 3 2 6 3 5 3" xfId="55927"/>
    <cellStyle name="Currency 2 3 2 6 3 6" xfId="29846"/>
    <cellStyle name="Currency 2 3 2 6 3 7" xfId="29847"/>
    <cellStyle name="Currency 2 3 2 6 4" xfId="29848"/>
    <cellStyle name="Currency 2 3 2 6 4 2" xfId="29849"/>
    <cellStyle name="Currency 2 3 2 6 4 2 2" xfId="29850"/>
    <cellStyle name="Currency 2 3 2 6 4 2 2 2" xfId="29851"/>
    <cellStyle name="Currency 2 3 2 6 4 2 2 3" xfId="55928"/>
    <cellStyle name="Currency 2 3 2 6 4 2 3" xfId="29852"/>
    <cellStyle name="Currency 2 3 2 6 4 2 4" xfId="29853"/>
    <cellStyle name="Currency 2 3 2 6 4 3" xfId="29854"/>
    <cellStyle name="Currency 2 3 2 6 4 3 2" xfId="29855"/>
    <cellStyle name="Currency 2 3 2 6 4 3 2 2" xfId="29856"/>
    <cellStyle name="Currency 2 3 2 6 4 3 2 3" xfId="55929"/>
    <cellStyle name="Currency 2 3 2 6 4 3 3" xfId="29857"/>
    <cellStyle name="Currency 2 3 2 6 4 3 4" xfId="29858"/>
    <cellStyle name="Currency 2 3 2 6 4 4" xfId="29859"/>
    <cellStyle name="Currency 2 3 2 6 4 4 2" xfId="29860"/>
    <cellStyle name="Currency 2 3 2 6 4 4 3" xfId="55930"/>
    <cellStyle name="Currency 2 3 2 6 4 5" xfId="29861"/>
    <cellStyle name="Currency 2 3 2 6 4 6" xfId="29862"/>
    <cellStyle name="Currency 2 3 2 6 5" xfId="29863"/>
    <cellStyle name="Currency 2 3 2 6 5 2" xfId="29864"/>
    <cellStyle name="Currency 2 3 2 6 5 2 2" xfId="29865"/>
    <cellStyle name="Currency 2 3 2 6 5 2 2 2" xfId="29866"/>
    <cellStyle name="Currency 2 3 2 6 5 2 2 3" xfId="55931"/>
    <cellStyle name="Currency 2 3 2 6 5 2 3" xfId="29867"/>
    <cellStyle name="Currency 2 3 2 6 5 2 4" xfId="29868"/>
    <cellStyle name="Currency 2 3 2 6 5 3" xfId="29869"/>
    <cellStyle name="Currency 2 3 2 6 5 3 2" xfId="29870"/>
    <cellStyle name="Currency 2 3 2 6 5 3 3" xfId="55932"/>
    <cellStyle name="Currency 2 3 2 6 5 4" xfId="29871"/>
    <cellStyle name="Currency 2 3 2 6 5 5" xfId="29872"/>
    <cellStyle name="Currency 2 3 2 6 6" xfId="29873"/>
    <cellStyle name="Currency 2 3 2 6 6 2" xfId="29874"/>
    <cellStyle name="Currency 2 3 2 6 6 2 2" xfId="29875"/>
    <cellStyle name="Currency 2 3 2 6 6 2 3" xfId="55933"/>
    <cellStyle name="Currency 2 3 2 6 6 3" xfId="29876"/>
    <cellStyle name="Currency 2 3 2 6 6 4" xfId="29877"/>
    <cellStyle name="Currency 2 3 2 6 7" xfId="29878"/>
    <cellStyle name="Currency 2 3 2 6 7 2" xfId="29879"/>
    <cellStyle name="Currency 2 3 2 6 7 2 2" xfId="29880"/>
    <cellStyle name="Currency 2 3 2 6 7 2 3" xfId="55934"/>
    <cellStyle name="Currency 2 3 2 6 7 3" xfId="29881"/>
    <cellStyle name="Currency 2 3 2 6 7 4" xfId="29882"/>
    <cellStyle name="Currency 2 3 2 6 8" xfId="29883"/>
    <cellStyle name="Currency 2 3 2 6 8 2" xfId="29884"/>
    <cellStyle name="Currency 2 3 2 6 8 3" xfId="55935"/>
    <cellStyle name="Currency 2 3 2 6 9" xfId="29885"/>
    <cellStyle name="Currency 2 3 2 7" xfId="29886"/>
    <cellStyle name="Currency 2 3 2 7 2" xfId="29887"/>
    <cellStyle name="Currency 2 3 2 7 2 2" xfId="29888"/>
    <cellStyle name="Currency 2 3 2 7 2 2 2" xfId="29889"/>
    <cellStyle name="Currency 2 3 2 7 2 2 2 2" xfId="29890"/>
    <cellStyle name="Currency 2 3 2 7 2 2 2 2 2" xfId="29891"/>
    <cellStyle name="Currency 2 3 2 7 2 2 2 2 3" xfId="55936"/>
    <cellStyle name="Currency 2 3 2 7 2 2 2 3" xfId="29892"/>
    <cellStyle name="Currency 2 3 2 7 2 2 2 4" xfId="29893"/>
    <cellStyle name="Currency 2 3 2 7 2 2 3" xfId="29894"/>
    <cellStyle name="Currency 2 3 2 7 2 2 3 2" xfId="29895"/>
    <cellStyle name="Currency 2 3 2 7 2 2 3 2 2" xfId="29896"/>
    <cellStyle name="Currency 2 3 2 7 2 2 3 2 3" xfId="55937"/>
    <cellStyle name="Currency 2 3 2 7 2 2 3 3" xfId="29897"/>
    <cellStyle name="Currency 2 3 2 7 2 2 3 4" xfId="29898"/>
    <cellStyle name="Currency 2 3 2 7 2 2 4" xfId="29899"/>
    <cellStyle name="Currency 2 3 2 7 2 2 4 2" xfId="29900"/>
    <cellStyle name="Currency 2 3 2 7 2 2 4 3" xfId="55938"/>
    <cellStyle name="Currency 2 3 2 7 2 2 5" xfId="29901"/>
    <cellStyle name="Currency 2 3 2 7 2 2 6" xfId="29902"/>
    <cellStyle name="Currency 2 3 2 7 2 3" xfId="29903"/>
    <cellStyle name="Currency 2 3 2 7 2 3 2" xfId="29904"/>
    <cellStyle name="Currency 2 3 2 7 2 3 2 2" xfId="29905"/>
    <cellStyle name="Currency 2 3 2 7 2 3 2 3" xfId="55939"/>
    <cellStyle name="Currency 2 3 2 7 2 3 3" xfId="29906"/>
    <cellStyle name="Currency 2 3 2 7 2 3 4" xfId="29907"/>
    <cellStyle name="Currency 2 3 2 7 2 4" xfId="29908"/>
    <cellStyle name="Currency 2 3 2 7 2 4 2" xfId="29909"/>
    <cellStyle name="Currency 2 3 2 7 2 4 2 2" xfId="29910"/>
    <cellStyle name="Currency 2 3 2 7 2 4 2 3" xfId="55940"/>
    <cellStyle name="Currency 2 3 2 7 2 4 3" xfId="29911"/>
    <cellStyle name="Currency 2 3 2 7 2 4 4" xfId="29912"/>
    <cellStyle name="Currency 2 3 2 7 2 5" xfId="29913"/>
    <cellStyle name="Currency 2 3 2 7 2 5 2" xfId="29914"/>
    <cellStyle name="Currency 2 3 2 7 2 5 3" xfId="55941"/>
    <cellStyle name="Currency 2 3 2 7 2 6" xfId="29915"/>
    <cellStyle name="Currency 2 3 2 7 2 7" xfId="29916"/>
    <cellStyle name="Currency 2 3 2 7 3" xfId="29917"/>
    <cellStyle name="Currency 2 3 2 7 3 2" xfId="29918"/>
    <cellStyle name="Currency 2 3 2 7 3 2 2" xfId="29919"/>
    <cellStyle name="Currency 2 3 2 7 3 2 2 2" xfId="29920"/>
    <cellStyle name="Currency 2 3 2 7 3 2 2 3" xfId="55942"/>
    <cellStyle name="Currency 2 3 2 7 3 2 3" xfId="29921"/>
    <cellStyle name="Currency 2 3 2 7 3 2 4" xfId="29922"/>
    <cellStyle name="Currency 2 3 2 7 3 3" xfId="29923"/>
    <cellStyle name="Currency 2 3 2 7 3 3 2" xfId="29924"/>
    <cellStyle name="Currency 2 3 2 7 3 3 2 2" xfId="29925"/>
    <cellStyle name="Currency 2 3 2 7 3 3 2 3" xfId="55943"/>
    <cellStyle name="Currency 2 3 2 7 3 3 3" xfId="29926"/>
    <cellStyle name="Currency 2 3 2 7 3 3 4" xfId="29927"/>
    <cellStyle name="Currency 2 3 2 7 3 4" xfId="29928"/>
    <cellStyle name="Currency 2 3 2 7 3 4 2" xfId="29929"/>
    <cellStyle name="Currency 2 3 2 7 3 4 3" xfId="55944"/>
    <cellStyle name="Currency 2 3 2 7 3 5" xfId="29930"/>
    <cellStyle name="Currency 2 3 2 7 3 6" xfId="29931"/>
    <cellStyle name="Currency 2 3 2 7 4" xfId="29932"/>
    <cellStyle name="Currency 2 3 2 7 4 2" xfId="29933"/>
    <cellStyle name="Currency 2 3 2 7 4 2 2" xfId="29934"/>
    <cellStyle name="Currency 2 3 2 7 4 2 3" xfId="55945"/>
    <cellStyle name="Currency 2 3 2 7 4 3" xfId="29935"/>
    <cellStyle name="Currency 2 3 2 7 4 4" xfId="29936"/>
    <cellStyle name="Currency 2 3 2 7 5" xfId="29937"/>
    <cellStyle name="Currency 2 3 2 7 5 2" xfId="29938"/>
    <cellStyle name="Currency 2 3 2 7 5 2 2" xfId="29939"/>
    <cellStyle name="Currency 2 3 2 7 5 2 3" xfId="55946"/>
    <cellStyle name="Currency 2 3 2 7 5 3" xfId="29940"/>
    <cellStyle name="Currency 2 3 2 7 5 4" xfId="29941"/>
    <cellStyle name="Currency 2 3 2 7 6" xfId="29942"/>
    <cellStyle name="Currency 2 3 2 7 6 2" xfId="29943"/>
    <cellStyle name="Currency 2 3 2 7 6 3" xfId="55947"/>
    <cellStyle name="Currency 2 3 2 7 7" xfId="29944"/>
    <cellStyle name="Currency 2 3 2 7 8" xfId="29945"/>
    <cellStyle name="Currency 2 3 2 8" xfId="29946"/>
    <cellStyle name="Currency 2 3 2 8 2" xfId="29947"/>
    <cellStyle name="Currency 2 3 2 8 2 2" xfId="29948"/>
    <cellStyle name="Currency 2 3 2 8 2 2 2" xfId="29949"/>
    <cellStyle name="Currency 2 3 2 8 2 2 2 2" xfId="29950"/>
    <cellStyle name="Currency 2 3 2 8 2 2 2 3" xfId="55948"/>
    <cellStyle name="Currency 2 3 2 8 2 2 3" xfId="29951"/>
    <cellStyle name="Currency 2 3 2 8 2 2 4" xfId="29952"/>
    <cellStyle name="Currency 2 3 2 8 2 3" xfId="29953"/>
    <cellStyle name="Currency 2 3 2 8 2 3 2" xfId="29954"/>
    <cellStyle name="Currency 2 3 2 8 2 3 2 2" xfId="29955"/>
    <cellStyle name="Currency 2 3 2 8 2 3 2 3" xfId="55949"/>
    <cellStyle name="Currency 2 3 2 8 2 3 3" xfId="29956"/>
    <cellStyle name="Currency 2 3 2 8 2 3 4" xfId="29957"/>
    <cellStyle name="Currency 2 3 2 8 2 4" xfId="29958"/>
    <cellStyle name="Currency 2 3 2 8 2 4 2" xfId="29959"/>
    <cellStyle name="Currency 2 3 2 8 2 4 3" xfId="55950"/>
    <cellStyle name="Currency 2 3 2 8 2 5" xfId="29960"/>
    <cellStyle name="Currency 2 3 2 8 2 6" xfId="29961"/>
    <cellStyle name="Currency 2 3 2 8 3" xfId="29962"/>
    <cellStyle name="Currency 2 3 2 8 3 2" xfId="29963"/>
    <cellStyle name="Currency 2 3 2 8 3 2 2" xfId="29964"/>
    <cellStyle name="Currency 2 3 2 8 3 2 3" xfId="55951"/>
    <cellStyle name="Currency 2 3 2 8 3 3" xfId="29965"/>
    <cellStyle name="Currency 2 3 2 8 3 4" xfId="29966"/>
    <cellStyle name="Currency 2 3 2 8 4" xfId="29967"/>
    <cellStyle name="Currency 2 3 2 8 4 2" xfId="29968"/>
    <cellStyle name="Currency 2 3 2 8 4 2 2" xfId="29969"/>
    <cellStyle name="Currency 2 3 2 8 4 2 3" xfId="55952"/>
    <cellStyle name="Currency 2 3 2 8 4 3" xfId="29970"/>
    <cellStyle name="Currency 2 3 2 8 4 4" xfId="29971"/>
    <cellStyle name="Currency 2 3 2 8 5" xfId="29972"/>
    <cellStyle name="Currency 2 3 2 8 5 2" xfId="29973"/>
    <cellStyle name="Currency 2 3 2 8 5 3" xfId="55953"/>
    <cellStyle name="Currency 2 3 2 8 6" xfId="29974"/>
    <cellStyle name="Currency 2 3 2 8 7" xfId="29975"/>
    <cellStyle name="Currency 2 3 2 9" xfId="29976"/>
    <cellStyle name="Currency 2 3 2 9 2" xfId="29977"/>
    <cellStyle name="Currency 2 3 2 9 2 2" xfId="29978"/>
    <cellStyle name="Currency 2 3 2 9 2 2 2" xfId="29979"/>
    <cellStyle name="Currency 2 3 2 9 2 2 3" xfId="55954"/>
    <cellStyle name="Currency 2 3 2 9 2 3" xfId="29980"/>
    <cellStyle name="Currency 2 3 2 9 2 4" xfId="29981"/>
    <cellStyle name="Currency 2 3 2 9 3" xfId="29982"/>
    <cellStyle name="Currency 2 3 2 9 3 2" xfId="29983"/>
    <cellStyle name="Currency 2 3 2 9 3 2 2" xfId="29984"/>
    <cellStyle name="Currency 2 3 2 9 3 2 3" xfId="55955"/>
    <cellStyle name="Currency 2 3 2 9 3 3" xfId="29985"/>
    <cellStyle name="Currency 2 3 2 9 3 4" xfId="29986"/>
    <cellStyle name="Currency 2 3 2 9 4" xfId="29987"/>
    <cellStyle name="Currency 2 3 2 9 4 2" xfId="29988"/>
    <cellStyle name="Currency 2 3 2 9 4 3" xfId="55956"/>
    <cellStyle name="Currency 2 3 2 9 5" xfId="29989"/>
    <cellStyle name="Currency 2 3 2 9 6" xfId="29990"/>
    <cellStyle name="Currency 2 3 3" xfId="29991"/>
    <cellStyle name="Currency 2 3 3 10" xfId="29992"/>
    <cellStyle name="Currency 2 3 3 11" xfId="29993"/>
    <cellStyle name="Currency 2 3 3 2" xfId="29994"/>
    <cellStyle name="Currency 2 3 3 2 10" xfId="29995"/>
    <cellStyle name="Currency 2 3 3 2 2" xfId="29996"/>
    <cellStyle name="Currency 2 3 3 2 2 2" xfId="29997"/>
    <cellStyle name="Currency 2 3 3 2 2 2 2" xfId="29998"/>
    <cellStyle name="Currency 2 3 3 2 2 2 2 2" xfId="29999"/>
    <cellStyle name="Currency 2 3 3 2 2 2 2 2 2" xfId="30000"/>
    <cellStyle name="Currency 2 3 3 2 2 2 2 2 2 2" xfId="30001"/>
    <cellStyle name="Currency 2 3 3 2 2 2 2 2 2 3" xfId="55957"/>
    <cellStyle name="Currency 2 3 3 2 2 2 2 2 3" xfId="30002"/>
    <cellStyle name="Currency 2 3 3 2 2 2 2 2 4" xfId="30003"/>
    <cellStyle name="Currency 2 3 3 2 2 2 2 3" xfId="30004"/>
    <cellStyle name="Currency 2 3 3 2 2 2 2 3 2" xfId="30005"/>
    <cellStyle name="Currency 2 3 3 2 2 2 2 3 2 2" xfId="30006"/>
    <cellStyle name="Currency 2 3 3 2 2 2 2 3 2 3" xfId="55958"/>
    <cellStyle name="Currency 2 3 3 2 2 2 2 3 3" xfId="30007"/>
    <cellStyle name="Currency 2 3 3 2 2 2 2 3 4" xfId="30008"/>
    <cellStyle name="Currency 2 3 3 2 2 2 2 4" xfId="30009"/>
    <cellStyle name="Currency 2 3 3 2 2 2 2 4 2" xfId="30010"/>
    <cellStyle name="Currency 2 3 3 2 2 2 2 4 3" xfId="55959"/>
    <cellStyle name="Currency 2 3 3 2 2 2 2 5" xfId="30011"/>
    <cellStyle name="Currency 2 3 3 2 2 2 2 6" xfId="30012"/>
    <cellStyle name="Currency 2 3 3 2 2 2 3" xfId="30013"/>
    <cellStyle name="Currency 2 3 3 2 2 2 3 2" xfId="30014"/>
    <cellStyle name="Currency 2 3 3 2 2 2 3 2 2" xfId="30015"/>
    <cellStyle name="Currency 2 3 3 2 2 2 3 2 3" xfId="55960"/>
    <cellStyle name="Currency 2 3 3 2 2 2 3 3" xfId="30016"/>
    <cellStyle name="Currency 2 3 3 2 2 2 3 4" xfId="30017"/>
    <cellStyle name="Currency 2 3 3 2 2 2 4" xfId="30018"/>
    <cellStyle name="Currency 2 3 3 2 2 2 4 2" xfId="30019"/>
    <cellStyle name="Currency 2 3 3 2 2 2 4 2 2" xfId="30020"/>
    <cellStyle name="Currency 2 3 3 2 2 2 4 2 3" xfId="55961"/>
    <cellStyle name="Currency 2 3 3 2 2 2 4 3" xfId="30021"/>
    <cellStyle name="Currency 2 3 3 2 2 2 4 4" xfId="30022"/>
    <cellStyle name="Currency 2 3 3 2 2 2 5" xfId="30023"/>
    <cellStyle name="Currency 2 3 3 2 2 2 5 2" xfId="30024"/>
    <cellStyle name="Currency 2 3 3 2 2 2 5 3" xfId="55962"/>
    <cellStyle name="Currency 2 3 3 2 2 2 6" xfId="30025"/>
    <cellStyle name="Currency 2 3 3 2 2 2 7" xfId="30026"/>
    <cellStyle name="Currency 2 3 3 2 2 3" xfId="30027"/>
    <cellStyle name="Currency 2 3 3 2 2 3 2" xfId="30028"/>
    <cellStyle name="Currency 2 3 3 2 2 3 2 2" xfId="30029"/>
    <cellStyle name="Currency 2 3 3 2 2 3 2 2 2" xfId="30030"/>
    <cellStyle name="Currency 2 3 3 2 2 3 2 2 3" xfId="55963"/>
    <cellStyle name="Currency 2 3 3 2 2 3 2 3" xfId="30031"/>
    <cellStyle name="Currency 2 3 3 2 2 3 2 4" xfId="30032"/>
    <cellStyle name="Currency 2 3 3 2 2 3 3" xfId="30033"/>
    <cellStyle name="Currency 2 3 3 2 2 3 3 2" xfId="30034"/>
    <cellStyle name="Currency 2 3 3 2 2 3 3 2 2" xfId="30035"/>
    <cellStyle name="Currency 2 3 3 2 2 3 3 2 3" xfId="55964"/>
    <cellStyle name="Currency 2 3 3 2 2 3 3 3" xfId="30036"/>
    <cellStyle name="Currency 2 3 3 2 2 3 3 4" xfId="30037"/>
    <cellStyle name="Currency 2 3 3 2 2 3 4" xfId="30038"/>
    <cellStyle name="Currency 2 3 3 2 2 3 4 2" xfId="30039"/>
    <cellStyle name="Currency 2 3 3 2 2 3 4 3" xfId="55965"/>
    <cellStyle name="Currency 2 3 3 2 2 3 5" xfId="30040"/>
    <cellStyle name="Currency 2 3 3 2 2 3 6" xfId="30041"/>
    <cellStyle name="Currency 2 3 3 2 2 4" xfId="30042"/>
    <cellStyle name="Currency 2 3 3 2 2 4 2" xfId="30043"/>
    <cellStyle name="Currency 2 3 3 2 2 4 2 2" xfId="30044"/>
    <cellStyle name="Currency 2 3 3 2 2 4 2 3" xfId="55966"/>
    <cellStyle name="Currency 2 3 3 2 2 4 3" xfId="30045"/>
    <cellStyle name="Currency 2 3 3 2 2 4 4" xfId="30046"/>
    <cellStyle name="Currency 2 3 3 2 2 5" xfId="30047"/>
    <cellStyle name="Currency 2 3 3 2 2 5 2" xfId="30048"/>
    <cellStyle name="Currency 2 3 3 2 2 5 2 2" xfId="30049"/>
    <cellStyle name="Currency 2 3 3 2 2 5 2 3" xfId="55967"/>
    <cellStyle name="Currency 2 3 3 2 2 5 3" xfId="30050"/>
    <cellStyle name="Currency 2 3 3 2 2 5 4" xfId="30051"/>
    <cellStyle name="Currency 2 3 3 2 2 6" xfId="30052"/>
    <cellStyle name="Currency 2 3 3 2 2 6 2" xfId="30053"/>
    <cellStyle name="Currency 2 3 3 2 2 6 3" xfId="55968"/>
    <cellStyle name="Currency 2 3 3 2 2 7" xfId="30054"/>
    <cellStyle name="Currency 2 3 3 2 2 8" xfId="30055"/>
    <cellStyle name="Currency 2 3 3 2 3" xfId="30056"/>
    <cellStyle name="Currency 2 3 3 2 3 2" xfId="30057"/>
    <cellStyle name="Currency 2 3 3 2 3 2 2" xfId="30058"/>
    <cellStyle name="Currency 2 3 3 2 3 2 2 2" xfId="30059"/>
    <cellStyle name="Currency 2 3 3 2 3 2 2 2 2" xfId="30060"/>
    <cellStyle name="Currency 2 3 3 2 3 2 2 2 3" xfId="55969"/>
    <cellStyle name="Currency 2 3 3 2 3 2 2 3" xfId="30061"/>
    <cellStyle name="Currency 2 3 3 2 3 2 2 4" xfId="30062"/>
    <cellStyle name="Currency 2 3 3 2 3 2 3" xfId="30063"/>
    <cellStyle name="Currency 2 3 3 2 3 2 3 2" xfId="30064"/>
    <cellStyle name="Currency 2 3 3 2 3 2 3 2 2" xfId="30065"/>
    <cellStyle name="Currency 2 3 3 2 3 2 3 2 3" xfId="55970"/>
    <cellStyle name="Currency 2 3 3 2 3 2 3 3" xfId="30066"/>
    <cellStyle name="Currency 2 3 3 2 3 2 3 4" xfId="30067"/>
    <cellStyle name="Currency 2 3 3 2 3 2 4" xfId="30068"/>
    <cellStyle name="Currency 2 3 3 2 3 2 4 2" xfId="30069"/>
    <cellStyle name="Currency 2 3 3 2 3 2 4 3" xfId="55971"/>
    <cellStyle name="Currency 2 3 3 2 3 2 5" xfId="30070"/>
    <cellStyle name="Currency 2 3 3 2 3 2 6" xfId="30071"/>
    <cellStyle name="Currency 2 3 3 2 3 3" xfId="30072"/>
    <cellStyle name="Currency 2 3 3 2 3 3 2" xfId="30073"/>
    <cellStyle name="Currency 2 3 3 2 3 3 2 2" xfId="30074"/>
    <cellStyle name="Currency 2 3 3 2 3 3 2 3" xfId="55972"/>
    <cellStyle name="Currency 2 3 3 2 3 3 3" xfId="30075"/>
    <cellStyle name="Currency 2 3 3 2 3 3 4" xfId="30076"/>
    <cellStyle name="Currency 2 3 3 2 3 4" xfId="30077"/>
    <cellStyle name="Currency 2 3 3 2 3 4 2" xfId="30078"/>
    <cellStyle name="Currency 2 3 3 2 3 4 2 2" xfId="30079"/>
    <cellStyle name="Currency 2 3 3 2 3 4 2 3" xfId="55973"/>
    <cellStyle name="Currency 2 3 3 2 3 4 3" xfId="30080"/>
    <cellStyle name="Currency 2 3 3 2 3 4 4" xfId="30081"/>
    <cellStyle name="Currency 2 3 3 2 3 5" xfId="30082"/>
    <cellStyle name="Currency 2 3 3 2 3 5 2" xfId="30083"/>
    <cellStyle name="Currency 2 3 3 2 3 5 3" xfId="55974"/>
    <cellStyle name="Currency 2 3 3 2 3 6" xfId="30084"/>
    <cellStyle name="Currency 2 3 3 2 3 7" xfId="30085"/>
    <cellStyle name="Currency 2 3 3 2 4" xfId="30086"/>
    <cellStyle name="Currency 2 3 3 2 4 2" xfId="30087"/>
    <cellStyle name="Currency 2 3 3 2 4 2 2" xfId="30088"/>
    <cellStyle name="Currency 2 3 3 2 4 2 2 2" xfId="30089"/>
    <cellStyle name="Currency 2 3 3 2 4 2 2 3" xfId="55975"/>
    <cellStyle name="Currency 2 3 3 2 4 2 3" xfId="30090"/>
    <cellStyle name="Currency 2 3 3 2 4 2 4" xfId="30091"/>
    <cellStyle name="Currency 2 3 3 2 4 3" xfId="30092"/>
    <cellStyle name="Currency 2 3 3 2 4 3 2" xfId="30093"/>
    <cellStyle name="Currency 2 3 3 2 4 3 2 2" xfId="30094"/>
    <cellStyle name="Currency 2 3 3 2 4 3 2 3" xfId="55976"/>
    <cellStyle name="Currency 2 3 3 2 4 3 3" xfId="30095"/>
    <cellStyle name="Currency 2 3 3 2 4 3 4" xfId="30096"/>
    <cellStyle name="Currency 2 3 3 2 4 4" xfId="30097"/>
    <cellStyle name="Currency 2 3 3 2 4 4 2" xfId="30098"/>
    <cellStyle name="Currency 2 3 3 2 4 4 3" xfId="55977"/>
    <cellStyle name="Currency 2 3 3 2 4 5" xfId="30099"/>
    <cellStyle name="Currency 2 3 3 2 4 6" xfId="30100"/>
    <cellStyle name="Currency 2 3 3 2 5" xfId="30101"/>
    <cellStyle name="Currency 2 3 3 2 5 2" xfId="30102"/>
    <cellStyle name="Currency 2 3 3 2 5 2 2" xfId="30103"/>
    <cellStyle name="Currency 2 3 3 2 5 2 2 2" xfId="30104"/>
    <cellStyle name="Currency 2 3 3 2 5 2 2 3" xfId="55978"/>
    <cellStyle name="Currency 2 3 3 2 5 2 3" xfId="30105"/>
    <cellStyle name="Currency 2 3 3 2 5 2 4" xfId="30106"/>
    <cellStyle name="Currency 2 3 3 2 5 3" xfId="30107"/>
    <cellStyle name="Currency 2 3 3 2 5 3 2" xfId="30108"/>
    <cellStyle name="Currency 2 3 3 2 5 3 3" xfId="55979"/>
    <cellStyle name="Currency 2 3 3 2 5 4" xfId="30109"/>
    <cellStyle name="Currency 2 3 3 2 5 5" xfId="30110"/>
    <cellStyle name="Currency 2 3 3 2 6" xfId="30111"/>
    <cellStyle name="Currency 2 3 3 2 6 2" xfId="30112"/>
    <cellStyle name="Currency 2 3 3 2 6 2 2" xfId="30113"/>
    <cellStyle name="Currency 2 3 3 2 6 2 3" xfId="55980"/>
    <cellStyle name="Currency 2 3 3 2 6 3" xfId="30114"/>
    <cellStyle name="Currency 2 3 3 2 6 4" xfId="30115"/>
    <cellStyle name="Currency 2 3 3 2 7" xfId="30116"/>
    <cellStyle name="Currency 2 3 3 2 7 2" xfId="30117"/>
    <cellStyle name="Currency 2 3 3 2 7 2 2" xfId="30118"/>
    <cellStyle name="Currency 2 3 3 2 7 2 3" xfId="55981"/>
    <cellStyle name="Currency 2 3 3 2 7 3" xfId="30119"/>
    <cellStyle name="Currency 2 3 3 2 7 4" xfId="30120"/>
    <cellStyle name="Currency 2 3 3 2 8" xfId="30121"/>
    <cellStyle name="Currency 2 3 3 2 8 2" xfId="30122"/>
    <cellStyle name="Currency 2 3 3 2 8 3" xfId="55982"/>
    <cellStyle name="Currency 2 3 3 2 9" xfId="30123"/>
    <cellStyle name="Currency 2 3 3 3" xfId="30124"/>
    <cellStyle name="Currency 2 3 3 3 2" xfId="30125"/>
    <cellStyle name="Currency 2 3 3 3 2 2" xfId="30126"/>
    <cellStyle name="Currency 2 3 3 3 2 2 2" xfId="30127"/>
    <cellStyle name="Currency 2 3 3 3 2 2 2 2" xfId="30128"/>
    <cellStyle name="Currency 2 3 3 3 2 2 2 2 2" xfId="30129"/>
    <cellStyle name="Currency 2 3 3 3 2 2 2 2 3" xfId="55983"/>
    <cellStyle name="Currency 2 3 3 3 2 2 2 3" xfId="30130"/>
    <cellStyle name="Currency 2 3 3 3 2 2 2 4" xfId="30131"/>
    <cellStyle name="Currency 2 3 3 3 2 2 3" xfId="30132"/>
    <cellStyle name="Currency 2 3 3 3 2 2 3 2" xfId="30133"/>
    <cellStyle name="Currency 2 3 3 3 2 2 3 2 2" xfId="30134"/>
    <cellStyle name="Currency 2 3 3 3 2 2 3 2 3" xfId="55984"/>
    <cellStyle name="Currency 2 3 3 3 2 2 3 3" xfId="30135"/>
    <cellStyle name="Currency 2 3 3 3 2 2 3 4" xfId="30136"/>
    <cellStyle name="Currency 2 3 3 3 2 2 4" xfId="30137"/>
    <cellStyle name="Currency 2 3 3 3 2 2 4 2" xfId="30138"/>
    <cellStyle name="Currency 2 3 3 3 2 2 4 3" xfId="55985"/>
    <cellStyle name="Currency 2 3 3 3 2 2 5" xfId="30139"/>
    <cellStyle name="Currency 2 3 3 3 2 2 6" xfId="30140"/>
    <cellStyle name="Currency 2 3 3 3 2 3" xfId="30141"/>
    <cellStyle name="Currency 2 3 3 3 2 3 2" xfId="30142"/>
    <cellStyle name="Currency 2 3 3 3 2 3 2 2" xfId="30143"/>
    <cellStyle name="Currency 2 3 3 3 2 3 2 3" xfId="55986"/>
    <cellStyle name="Currency 2 3 3 3 2 3 3" xfId="30144"/>
    <cellStyle name="Currency 2 3 3 3 2 3 4" xfId="30145"/>
    <cellStyle name="Currency 2 3 3 3 2 4" xfId="30146"/>
    <cellStyle name="Currency 2 3 3 3 2 4 2" xfId="30147"/>
    <cellStyle name="Currency 2 3 3 3 2 4 2 2" xfId="30148"/>
    <cellStyle name="Currency 2 3 3 3 2 4 2 3" xfId="55987"/>
    <cellStyle name="Currency 2 3 3 3 2 4 3" xfId="30149"/>
    <cellStyle name="Currency 2 3 3 3 2 4 4" xfId="30150"/>
    <cellStyle name="Currency 2 3 3 3 2 5" xfId="30151"/>
    <cellStyle name="Currency 2 3 3 3 2 5 2" xfId="30152"/>
    <cellStyle name="Currency 2 3 3 3 2 5 3" xfId="55988"/>
    <cellStyle name="Currency 2 3 3 3 2 6" xfId="30153"/>
    <cellStyle name="Currency 2 3 3 3 2 7" xfId="30154"/>
    <cellStyle name="Currency 2 3 3 3 3" xfId="30155"/>
    <cellStyle name="Currency 2 3 3 3 3 2" xfId="30156"/>
    <cellStyle name="Currency 2 3 3 3 3 2 2" xfId="30157"/>
    <cellStyle name="Currency 2 3 3 3 3 2 2 2" xfId="30158"/>
    <cellStyle name="Currency 2 3 3 3 3 2 2 3" xfId="55989"/>
    <cellStyle name="Currency 2 3 3 3 3 2 3" xfId="30159"/>
    <cellStyle name="Currency 2 3 3 3 3 2 4" xfId="30160"/>
    <cellStyle name="Currency 2 3 3 3 3 3" xfId="30161"/>
    <cellStyle name="Currency 2 3 3 3 3 3 2" xfId="30162"/>
    <cellStyle name="Currency 2 3 3 3 3 3 2 2" xfId="30163"/>
    <cellStyle name="Currency 2 3 3 3 3 3 2 3" xfId="55990"/>
    <cellStyle name="Currency 2 3 3 3 3 3 3" xfId="30164"/>
    <cellStyle name="Currency 2 3 3 3 3 3 4" xfId="30165"/>
    <cellStyle name="Currency 2 3 3 3 3 4" xfId="30166"/>
    <cellStyle name="Currency 2 3 3 3 3 4 2" xfId="30167"/>
    <cellStyle name="Currency 2 3 3 3 3 4 3" xfId="55991"/>
    <cellStyle name="Currency 2 3 3 3 3 5" xfId="30168"/>
    <cellStyle name="Currency 2 3 3 3 3 6" xfId="30169"/>
    <cellStyle name="Currency 2 3 3 3 4" xfId="30170"/>
    <cellStyle name="Currency 2 3 3 3 4 2" xfId="30171"/>
    <cellStyle name="Currency 2 3 3 3 4 2 2" xfId="30172"/>
    <cellStyle name="Currency 2 3 3 3 4 2 2 2" xfId="30173"/>
    <cellStyle name="Currency 2 3 3 3 4 2 2 3" xfId="55992"/>
    <cellStyle name="Currency 2 3 3 3 4 2 3" xfId="30174"/>
    <cellStyle name="Currency 2 3 3 3 4 2 4" xfId="30175"/>
    <cellStyle name="Currency 2 3 3 3 4 3" xfId="30176"/>
    <cellStyle name="Currency 2 3 3 3 4 3 2" xfId="30177"/>
    <cellStyle name="Currency 2 3 3 3 4 3 3" xfId="55993"/>
    <cellStyle name="Currency 2 3 3 3 4 4" xfId="30178"/>
    <cellStyle name="Currency 2 3 3 3 4 5" xfId="30179"/>
    <cellStyle name="Currency 2 3 3 3 5" xfId="30180"/>
    <cellStyle name="Currency 2 3 3 3 5 2" xfId="30181"/>
    <cellStyle name="Currency 2 3 3 3 5 2 2" xfId="30182"/>
    <cellStyle name="Currency 2 3 3 3 5 2 3" xfId="55994"/>
    <cellStyle name="Currency 2 3 3 3 5 3" xfId="30183"/>
    <cellStyle name="Currency 2 3 3 3 5 4" xfId="30184"/>
    <cellStyle name="Currency 2 3 3 3 6" xfId="30185"/>
    <cellStyle name="Currency 2 3 3 3 6 2" xfId="30186"/>
    <cellStyle name="Currency 2 3 3 3 6 2 2" xfId="30187"/>
    <cellStyle name="Currency 2 3 3 3 6 2 3" xfId="55995"/>
    <cellStyle name="Currency 2 3 3 3 6 3" xfId="30188"/>
    <cellStyle name="Currency 2 3 3 3 6 4" xfId="30189"/>
    <cellStyle name="Currency 2 3 3 3 7" xfId="30190"/>
    <cellStyle name="Currency 2 3 3 3 7 2" xfId="30191"/>
    <cellStyle name="Currency 2 3 3 3 7 3" xfId="55996"/>
    <cellStyle name="Currency 2 3 3 3 8" xfId="30192"/>
    <cellStyle name="Currency 2 3 3 3 9" xfId="30193"/>
    <cellStyle name="Currency 2 3 3 4" xfId="30194"/>
    <cellStyle name="Currency 2 3 3 4 2" xfId="30195"/>
    <cellStyle name="Currency 2 3 3 4 2 2" xfId="30196"/>
    <cellStyle name="Currency 2 3 3 4 2 2 2" xfId="30197"/>
    <cellStyle name="Currency 2 3 3 4 2 2 2 2" xfId="30198"/>
    <cellStyle name="Currency 2 3 3 4 2 2 2 3" xfId="55997"/>
    <cellStyle name="Currency 2 3 3 4 2 2 3" xfId="30199"/>
    <cellStyle name="Currency 2 3 3 4 2 2 4" xfId="30200"/>
    <cellStyle name="Currency 2 3 3 4 2 3" xfId="30201"/>
    <cellStyle name="Currency 2 3 3 4 2 3 2" xfId="30202"/>
    <cellStyle name="Currency 2 3 3 4 2 3 2 2" xfId="30203"/>
    <cellStyle name="Currency 2 3 3 4 2 3 2 3" xfId="55998"/>
    <cellStyle name="Currency 2 3 3 4 2 3 3" xfId="30204"/>
    <cellStyle name="Currency 2 3 3 4 2 3 4" xfId="30205"/>
    <cellStyle name="Currency 2 3 3 4 2 4" xfId="30206"/>
    <cellStyle name="Currency 2 3 3 4 2 4 2" xfId="30207"/>
    <cellStyle name="Currency 2 3 3 4 2 4 3" xfId="55999"/>
    <cellStyle name="Currency 2 3 3 4 2 5" xfId="30208"/>
    <cellStyle name="Currency 2 3 3 4 2 6" xfId="30209"/>
    <cellStyle name="Currency 2 3 3 4 3" xfId="30210"/>
    <cellStyle name="Currency 2 3 3 4 3 2" xfId="30211"/>
    <cellStyle name="Currency 2 3 3 4 3 2 2" xfId="30212"/>
    <cellStyle name="Currency 2 3 3 4 3 2 3" xfId="56000"/>
    <cellStyle name="Currency 2 3 3 4 3 3" xfId="30213"/>
    <cellStyle name="Currency 2 3 3 4 3 4" xfId="30214"/>
    <cellStyle name="Currency 2 3 3 4 4" xfId="30215"/>
    <cellStyle name="Currency 2 3 3 4 4 2" xfId="30216"/>
    <cellStyle name="Currency 2 3 3 4 4 2 2" xfId="30217"/>
    <cellStyle name="Currency 2 3 3 4 4 2 3" xfId="56001"/>
    <cellStyle name="Currency 2 3 3 4 4 3" xfId="30218"/>
    <cellStyle name="Currency 2 3 3 4 4 4" xfId="30219"/>
    <cellStyle name="Currency 2 3 3 4 5" xfId="30220"/>
    <cellStyle name="Currency 2 3 3 4 5 2" xfId="30221"/>
    <cellStyle name="Currency 2 3 3 4 5 3" xfId="56002"/>
    <cellStyle name="Currency 2 3 3 4 6" xfId="30222"/>
    <cellStyle name="Currency 2 3 3 4 7" xfId="30223"/>
    <cellStyle name="Currency 2 3 3 5" xfId="30224"/>
    <cellStyle name="Currency 2 3 3 5 2" xfId="30225"/>
    <cellStyle name="Currency 2 3 3 5 2 2" xfId="30226"/>
    <cellStyle name="Currency 2 3 3 5 2 2 2" xfId="30227"/>
    <cellStyle name="Currency 2 3 3 5 2 2 3" xfId="56003"/>
    <cellStyle name="Currency 2 3 3 5 2 3" xfId="30228"/>
    <cellStyle name="Currency 2 3 3 5 2 4" xfId="30229"/>
    <cellStyle name="Currency 2 3 3 5 3" xfId="30230"/>
    <cellStyle name="Currency 2 3 3 5 3 2" xfId="30231"/>
    <cellStyle name="Currency 2 3 3 5 3 2 2" xfId="30232"/>
    <cellStyle name="Currency 2 3 3 5 3 2 3" xfId="56004"/>
    <cellStyle name="Currency 2 3 3 5 3 3" xfId="30233"/>
    <cellStyle name="Currency 2 3 3 5 3 4" xfId="30234"/>
    <cellStyle name="Currency 2 3 3 5 4" xfId="30235"/>
    <cellStyle name="Currency 2 3 3 5 4 2" xfId="30236"/>
    <cellStyle name="Currency 2 3 3 5 4 3" xfId="56005"/>
    <cellStyle name="Currency 2 3 3 5 5" xfId="30237"/>
    <cellStyle name="Currency 2 3 3 5 6" xfId="30238"/>
    <cellStyle name="Currency 2 3 3 6" xfId="30239"/>
    <cellStyle name="Currency 2 3 3 6 2" xfId="30240"/>
    <cellStyle name="Currency 2 3 3 6 2 2" xfId="30241"/>
    <cellStyle name="Currency 2 3 3 6 2 2 2" xfId="30242"/>
    <cellStyle name="Currency 2 3 3 6 2 2 3" xfId="56006"/>
    <cellStyle name="Currency 2 3 3 6 2 3" xfId="30243"/>
    <cellStyle name="Currency 2 3 3 6 2 4" xfId="30244"/>
    <cellStyle name="Currency 2 3 3 6 3" xfId="30245"/>
    <cellStyle name="Currency 2 3 3 6 3 2" xfId="30246"/>
    <cellStyle name="Currency 2 3 3 6 3 3" xfId="56007"/>
    <cellStyle name="Currency 2 3 3 6 4" xfId="30247"/>
    <cellStyle name="Currency 2 3 3 6 5" xfId="30248"/>
    <cellStyle name="Currency 2 3 3 7" xfId="30249"/>
    <cellStyle name="Currency 2 3 3 7 2" xfId="30250"/>
    <cellStyle name="Currency 2 3 3 7 2 2" xfId="30251"/>
    <cellStyle name="Currency 2 3 3 7 2 3" xfId="56008"/>
    <cellStyle name="Currency 2 3 3 7 3" xfId="30252"/>
    <cellStyle name="Currency 2 3 3 7 4" xfId="30253"/>
    <cellStyle name="Currency 2 3 3 8" xfId="30254"/>
    <cellStyle name="Currency 2 3 3 8 2" xfId="30255"/>
    <cellStyle name="Currency 2 3 3 8 2 2" xfId="30256"/>
    <cellStyle name="Currency 2 3 3 8 2 3" xfId="56009"/>
    <cellStyle name="Currency 2 3 3 8 3" xfId="30257"/>
    <cellStyle name="Currency 2 3 3 8 4" xfId="30258"/>
    <cellStyle name="Currency 2 3 3 9" xfId="30259"/>
    <cellStyle name="Currency 2 3 3 9 2" xfId="30260"/>
    <cellStyle name="Currency 2 3 3 9 3" xfId="56010"/>
    <cellStyle name="Currency 2 3 4" xfId="30261"/>
    <cellStyle name="Currency 2 3 4 10" xfId="30262"/>
    <cellStyle name="Currency 2 3 4 11" xfId="30263"/>
    <cellStyle name="Currency 2 3 4 2" xfId="30264"/>
    <cellStyle name="Currency 2 3 4 2 10" xfId="30265"/>
    <cellStyle name="Currency 2 3 4 2 2" xfId="30266"/>
    <cellStyle name="Currency 2 3 4 2 2 2" xfId="30267"/>
    <cellStyle name="Currency 2 3 4 2 2 2 2" xfId="30268"/>
    <cellStyle name="Currency 2 3 4 2 2 2 2 2" xfId="30269"/>
    <cellStyle name="Currency 2 3 4 2 2 2 2 2 2" xfId="30270"/>
    <cellStyle name="Currency 2 3 4 2 2 2 2 2 2 2" xfId="30271"/>
    <cellStyle name="Currency 2 3 4 2 2 2 2 2 2 3" xfId="56011"/>
    <cellStyle name="Currency 2 3 4 2 2 2 2 2 3" xfId="30272"/>
    <cellStyle name="Currency 2 3 4 2 2 2 2 2 4" xfId="30273"/>
    <cellStyle name="Currency 2 3 4 2 2 2 2 3" xfId="30274"/>
    <cellStyle name="Currency 2 3 4 2 2 2 2 3 2" xfId="30275"/>
    <cellStyle name="Currency 2 3 4 2 2 2 2 3 2 2" xfId="30276"/>
    <cellStyle name="Currency 2 3 4 2 2 2 2 3 2 3" xfId="56012"/>
    <cellStyle name="Currency 2 3 4 2 2 2 2 3 3" xfId="30277"/>
    <cellStyle name="Currency 2 3 4 2 2 2 2 3 4" xfId="30278"/>
    <cellStyle name="Currency 2 3 4 2 2 2 2 4" xfId="30279"/>
    <cellStyle name="Currency 2 3 4 2 2 2 2 4 2" xfId="30280"/>
    <cellStyle name="Currency 2 3 4 2 2 2 2 4 3" xfId="56013"/>
    <cellStyle name="Currency 2 3 4 2 2 2 2 5" xfId="30281"/>
    <cellStyle name="Currency 2 3 4 2 2 2 2 6" xfId="30282"/>
    <cellStyle name="Currency 2 3 4 2 2 2 3" xfId="30283"/>
    <cellStyle name="Currency 2 3 4 2 2 2 3 2" xfId="30284"/>
    <cellStyle name="Currency 2 3 4 2 2 2 3 2 2" xfId="30285"/>
    <cellStyle name="Currency 2 3 4 2 2 2 3 2 3" xfId="56014"/>
    <cellStyle name="Currency 2 3 4 2 2 2 3 3" xfId="30286"/>
    <cellStyle name="Currency 2 3 4 2 2 2 3 4" xfId="30287"/>
    <cellStyle name="Currency 2 3 4 2 2 2 4" xfId="30288"/>
    <cellStyle name="Currency 2 3 4 2 2 2 4 2" xfId="30289"/>
    <cellStyle name="Currency 2 3 4 2 2 2 4 2 2" xfId="30290"/>
    <cellStyle name="Currency 2 3 4 2 2 2 4 2 3" xfId="56015"/>
    <cellStyle name="Currency 2 3 4 2 2 2 4 3" xfId="30291"/>
    <cellStyle name="Currency 2 3 4 2 2 2 4 4" xfId="30292"/>
    <cellStyle name="Currency 2 3 4 2 2 2 5" xfId="30293"/>
    <cellStyle name="Currency 2 3 4 2 2 2 5 2" xfId="30294"/>
    <cellStyle name="Currency 2 3 4 2 2 2 5 3" xfId="56016"/>
    <cellStyle name="Currency 2 3 4 2 2 2 6" xfId="30295"/>
    <cellStyle name="Currency 2 3 4 2 2 2 7" xfId="30296"/>
    <cellStyle name="Currency 2 3 4 2 2 3" xfId="30297"/>
    <cellStyle name="Currency 2 3 4 2 2 3 2" xfId="30298"/>
    <cellStyle name="Currency 2 3 4 2 2 3 2 2" xfId="30299"/>
    <cellStyle name="Currency 2 3 4 2 2 3 2 2 2" xfId="30300"/>
    <cellStyle name="Currency 2 3 4 2 2 3 2 2 3" xfId="56017"/>
    <cellStyle name="Currency 2 3 4 2 2 3 2 3" xfId="30301"/>
    <cellStyle name="Currency 2 3 4 2 2 3 2 4" xfId="30302"/>
    <cellStyle name="Currency 2 3 4 2 2 3 3" xfId="30303"/>
    <cellStyle name="Currency 2 3 4 2 2 3 3 2" xfId="30304"/>
    <cellStyle name="Currency 2 3 4 2 2 3 3 2 2" xfId="30305"/>
    <cellStyle name="Currency 2 3 4 2 2 3 3 2 3" xfId="56018"/>
    <cellStyle name="Currency 2 3 4 2 2 3 3 3" xfId="30306"/>
    <cellStyle name="Currency 2 3 4 2 2 3 3 4" xfId="30307"/>
    <cellStyle name="Currency 2 3 4 2 2 3 4" xfId="30308"/>
    <cellStyle name="Currency 2 3 4 2 2 3 4 2" xfId="30309"/>
    <cellStyle name="Currency 2 3 4 2 2 3 4 3" xfId="56019"/>
    <cellStyle name="Currency 2 3 4 2 2 3 5" xfId="30310"/>
    <cellStyle name="Currency 2 3 4 2 2 3 6" xfId="30311"/>
    <cellStyle name="Currency 2 3 4 2 2 4" xfId="30312"/>
    <cellStyle name="Currency 2 3 4 2 2 4 2" xfId="30313"/>
    <cellStyle name="Currency 2 3 4 2 2 4 2 2" xfId="30314"/>
    <cellStyle name="Currency 2 3 4 2 2 4 2 3" xfId="56020"/>
    <cellStyle name="Currency 2 3 4 2 2 4 3" xfId="30315"/>
    <cellStyle name="Currency 2 3 4 2 2 4 4" xfId="30316"/>
    <cellStyle name="Currency 2 3 4 2 2 5" xfId="30317"/>
    <cellStyle name="Currency 2 3 4 2 2 5 2" xfId="30318"/>
    <cellStyle name="Currency 2 3 4 2 2 5 2 2" xfId="30319"/>
    <cellStyle name="Currency 2 3 4 2 2 5 2 3" xfId="56021"/>
    <cellStyle name="Currency 2 3 4 2 2 5 3" xfId="30320"/>
    <cellStyle name="Currency 2 3 4 2 2 5 4" xfId="30321"/>
    <cellStyle name="Currency 2 3 4 2 2 6" xfId="30322"/>
    <cellStyle name="Currency 2 3 4 2 2 6 2" xfId="30323"/>
    <cellStyle name="Currency 2 3 4 2 2 6 3" xfId="56022"/>
    <cellStyle name="Currency 2 3 4 2 2 7" xfId="30324"/>
    <cellStyle name="Currency 2 3 4 2 2 8" xfId="30325"/>
    <cellStyle name="Currency 2 3 4 2 3" xfId="30326"/>
    <cellStyle name="Currency 2 3 4 2 3 2" xfId="30327"/>
    <cellStyle name="Currency 2 3 4 2 3 2 2" xfId="30328"/>
    <cellStyle name="Currency 2 3 4 2 3 2 2 2" xfId="30329"/>
    <cellStyle name="Currency 2 3 4 2 3 2 2 2 2" xfId="30330"/>
    <cellStyle name="Currency 2 3 4 2 3 2 2 2 3" xfId="56023"/>
    <cellStyle name="Currency 2 3 4 2 3 2 2 3" xfId="30331"/>
    <cellStyle name="Currency 2 3 4 2 3 2 2 4" xfId="30332"/>
    <cellStyle name="Currency 2 3 4 2 3 2 3" xfId="30333"/>
    <cellStyle name="Currency 2 3 4 2 3 2 3 2" xfId="30334"/>
    <cellStyle name="Currency 2 3 4 2 3 2 3 2 2" xfId="30335"/>
    <cellStyle name="Currency 2 3 4 2 3 2 3 2 3" xfId="56024"/>
    <cellStyle name="Currency 2 3 4 2 3 2 3 3" xfId="30336"/>
    <cellStyle name="Currency 2 3 4 2 3 2 3 4" xfId="30337"/>
    <cellStyle name="Currency 2 3 4 2 3 2 4" xfId="30338"/>
    <cellStyle name="Currency 2 3 4 2 3 2 4 2" xfId="30339"/>
    <cellStyle name="Currency 2 3 4 2 3 2 4 3" xfId="56025"/>
    <cellStyle name="Currency 2 3 4 2 3 2 5" xfId="30340"/>
    <cellStyle name="Currency 2 3 4 2 3 2 6" xfId="30341"/>
    <cellStyle name="Currency 2 3 4 2 3 3" xfId="30342"/>
    <cellStyle name="Currency 2 3 4 2 3 3 2" xfId="30343"/>
    <cellStyle name="Currency 2 3 4 2 3 3 2 2" xfId="30344"/>
    <cellStyle name="Currency 2 3 4 2 3 3 2 3" xfId="56026"/>
    <cellStyle name="Currency 2 3 4 2 3 3 3" xfId="30345"/>
    <cellStyle name="Currency 2 3 4 2 3 3 4" xfId="30346"/>
    <cellStyle name="Currency 2 3 4 2 3 4" xfId="30347"/>
    <cellStyle name="Currency 2 3 4 2 3 4 2" xfId="30348"/>
    <cellStyle name="Currency 2 3 4 2 3 4 2 2" xfId="30349"/>
    <cellStyle name="Currency 2 3 4 2 3 4 2 3" xfId="56027"/>
    <cellStyle name="Currency 2 3 4 2 3 4 3" xfId="30350"/>
    <cellStyle name="Currency 2 3 4 2 3 4 4" xfId="30351"/>
    <cellStyle name="Currency 2 3 4 2 3 5" xfId="30352"/>
    <cellStyle name="Currency 2 3 4 2 3 5 2" xfId="30353"/>
    <cellStyle name="Currency 2 3 4 2 3 5 3" xfId="56028"/>
    <cellStyle name="Currency 2 3 4 2 3 6" xfId="30354"/>
    <cellStyle name="Currency 2 3 4 2 3 7" xfId="30355"/>
    <cellStyle name="Currency 2 3 4 2 4" xfId="30356"/>
    <cellStyle name="Currency 2 3 4 2 4 2" xfId="30357"/>
    <cellStyle name="Currency 2 3 4 2 4 2 2" xfId="30358"/>
    <cellStyle name="Currency 2 3 4 2 4 2 2 2" xfId="30359"/>
    <cellStyle name="Currency 2 3 4 2 4 2 2 3" xfId="56029"/>
    <cellStyle name="Currency 2 3 4 2 4 2 3" xfId="30360"/>
    <cellStyle name="Currency 2 3 4 2 4 2 4" xfId="30361"/>
    <cellStyle name="Currency 2 3 4 2 4 3" xfId="30362"/>
    <cellStyle name="Currency 2 3 4 2 4 3 2" xfId="30363"/>
    <cellStyle name="Currency 2 3 4 2 4 3 2 2" xfId="30364"/>
    <cellStyle name="Currency 2 3 4 2 4 3 2 3" xfId="56030"/>
    <cellStyle name="Currency 2 3 4 2 4 3 3" xfId="30365"/>
    <cellStyle name="Currency 2 3 4 2 4 3 4" xfId="30366"/>
    <cellStyle name="Currency 2 3 4 2 4 4" xfId="30367"/>
    <cellStyle name="Currency 2 3 4 2 4 4 2" xfId="30368"/>
    <cellStyle name="Currency 2 3 4 2 4 4 3" xfId="56031"/>
    <cellStyle name="Currency 2 3 4 2 4 5" xfId="30369"/>
    <cellStyle name="Currency 2 3 4 2 4 6" xfId="30370"/>
    <cellStyle name="Currency 2 3 4 2 5" xfId="30371"/>
    <cellStyle name="Currency 2 3 4 2 5 2" xfId="30372"/>
    <cellStyle name="Currency 2 3 4 2 5 2 2" xfId="30373"/>
    <cellStyle name="Currency 2 3 4 2 5 2 2 2" xfId="30374"/>
    <cellStyle name="Currency 2 3 4 2 5 2 2 3" xfId="56032"/>
    <cellStyle name="Currency 2 3 4 2 5 2 3" xfId="30375"/>
    <cellStyle name="Currency 2 3 4 2 5 2 4" xfId="30376"/>
    <cellStyle name="Currency 2 3 4 2 5 3" xfId="30377"/>
    <cellStyle name="Currency 2 3 4 2 5 3 2" xfId="30378"/>
    <cellStyle name="Currency 2 3 4 2 5 3 3" xfId="56033"/>
    <cellStyle name="Currency 2 3 4 2 5 4" xfId="30379"/>
    <cellStyle name="Currency 2 3 4 2 5 5" xfId="30380"/>
    <cellStyle name="Currency 2 3 4 2 6" xfId="30381"/>
    <cellStyle name="Currency 2 3 4 2 6 2" xfId="30382"/>
    <cellStyle name="Currency 2 3 4 2 6 2 2" xfId="30383"/>
    <cellStyle name="Currency 2 3 4 2 6 2 3" xfId="56034"/>
    <cellStyle name="Currency 2 3 4 2 6 3" xfId="30384"/>
    <cellStyle name="Currency 2 3 4 2 6 4" xfId="30385"/>
    <cellStyle name="Currency 2 3 4 2 7" xfId="30386"/>
    <cellStyle name="Currency 2 3 4 2 7 2" xfId="30387"/>
    <cellStyle name="Currency 2 3 4 2 7 2 2" xfId="30388"/>
    <cellStyle name="Currency 2 3 4 2 7 2 3" xfId="56035"/>
    <cellStyle name="Currency 2 3 4 2 7 3" xfId="30389"/>
    <cellStyle name="Currency 2 3 4 2 7 4" xfId="30390"/>
    <cellStyle name="Currency 2 3 4 2 8" xfId="30391"/>
    <cellStyle name="Currency 2 3 4 2 8 2" xfId="30392"/>
    <cellStyle name="Currency 2 3 4 2 8 3" xfId="56036"/>
    <cellStyle name="Currency 2 3 4 2 9" xfId="30393"/>
    <cellStyle name="Currency 2 3 4 3" xfId="30394"/>
    <cellStyle name="Currency 2 3 4 3 2" xfId="30395"/>
    <cellStyle name="Currency 2 3 4 3 2 2" xfId="30396"/>
    <cellStyle name="Currency 2 3 4 3 2 2 2" xfId="30397"/>
    <cellStyle name="Currency 2 3 4 3 2 2 2 2" xfId="30398"/>
    <cellStyle name="Currency 2 3 4 3 2 2 2 2 2" xfId="30399"/>
    <cellStyle name="Currency 2 3 4 3 2 2 2 2 3" xfId="56037"/>
    <cellStyle name="Currency 2 3 4 3 2 2 2 3" xfId="30400"/>
    <cellStyle name="Currency 2 3 4 3 2 2 2 4" xfId="30401"/>
    <cellStyle name="Currency 2 3 4 3 2 2 3" xfId="30402"/>
    <cellStyle name="Currency 2 3 4 3 2 2 3 2" xfId="30403"/>
    <cellStyle name="Currency 2 3 4 3 2 2 3 2 2" xfId="30404"/>
    <cellStyle name="Currency 2 3 4 3 2 2 3 2 3" xfId="56038"/>
    <cellStyle name="Currency 2 3 4 3 2 2 3 3" xfId="30405"/>
    <cellStyle name="Currency 2 3 4 3 2 2 3 4" xfId="30406"/>
    <cellStyle name="Currency 2 3 4 3 2 2 4" xfId="30407"/>
    <cellStyle name="Currency 2 3 4 3 2 2 4 2" xfId="30408"/>
    <cellStyle name="Currency 2 3 4 3 2 2 4 3" xfId="56039"/>
    <cellStyle name="Currency 2 3 4 3 2 2 5" xfId="30409"/>
    <cellStyle name="Currency 2 3 4 3 2 2 6" xfId="30410"/>
    <cellStyle name="Currency 2 3 4 3 2 3" xfId="30411"/>
    <cellStyle name="Currency 2 3 4 3 2 3 2" xfId="30412"/>
    <cellStyle name="Currency 2 3 4 3 2 3 2 2" xfId="30413"/>
    <cellStyle name="Currency 2 3 4 3 2 3 2 3" xfId="56040"/>
    <cellStyle name="Currency 2 3 4 3 2 3 3" xfId="30414"/>
    <cellStyle name="Currency 2 3 4 3 2 3 4" xfId="30415"/>
    <cellStyle name="Currency 2 3 4 3 2 4" xfId="30416"/>
    <cellStyle name="Currency 2 3 4 3 2 4 2" xfId="30417"/>
    <cellStyle name="Currency 2 3 4 3 2 4 2 2" xfId="30418"/>
    <cellStyle name="Currency 2 3 4 3 2 4 2 3" xfId="56041"/>
    <cellStyle name="Currency 2 3 4 3 2 4 3" xfId="30419"/>
    <cellStyle name="Currency 2 3 4 3 2 4 4" xfId="30420"/>
    <cellStyle name="Currency 2 3 4 3 2 5" xfId="30421"/>
    <cellStyle name="Currency 2 3 4 3 2 5 2" xfId="30422"/>
    <cellStyle name="Currency 2 3 4 3 2 5 3" xfId="56042"/>
    <cellStyle name="Currency 2 3 4 3 2 6" xfId="30423"/>
    <cellStyle name="Currency 2 3 4 3 2 7" xfId="30424"/>
    <cellStyle name="Currency 2 3 4 3 3" xfId="30425"/>
    <cellStyle name="Currency 2 3 4 3 3 2" xfId="30426"/>
    <cellStyle name="Currency 2 3 4 3 3 2 2" xfId="30427"/>
    <cellStyle name="Currency 2 3 4 3 3 2 2 2" xfId="30428"/>
    <cellStyle name="Currency 2 3 4 3 3 2 2 3" xfId="56043"/>
    <cellStyle name="Currency 2 3 4 3 3 2 3" xfId="30429"/>
    <cellStyle name="Currency 2 3 4 3 3 2 4" xfId="30430"/>
    <cellStyle name="Currency 2 3 4 3 3 3" xfId="30431"/>
    <cellStyle name="Currency 2 3 4 3 3 3 2" xfId="30432"/>
    <cellStyle name="Currency 2 3 4 3 3 3 2 2" xfId="30433"/>
    <cellStyle name="Currency 2 3 4 3 3 3 2 3" xfId="56044"/>
    <cellStyle name="Currency 2 3 4 3 3 3 3" xfId="30434"/>
    <cellStyle name="Currency 2 3 4 3 3 3 4" xfId="30435"/>
    <cellStyle name="Currency 2 3 4 3 3 4" xfId="30436"/>
    <cellStyle name="Currency 2 3 4 3 3 4 2" xfId="30437"/>
    <cellStyle name="Currency 2 3 4 3 3 4 3" xfId="56045"/>
    <cellStyle name="Currency 2 3 4 3 3 5" xfId="30438"/>
    <cellStyle name="Currency 2 3 4 3 3 6" xfId="30439"/>
    <cellStyle name="Currency 2 3 4 3 4" xfId="30440"/>
    <cellStyle name="Currency 2 3 4 3 4 2" xfId="30441"/>
    <cellStyle name="Currency 2 3 4 3 4 2 2" xfId="30442"/>
    <cellStyle name="Currency 2 3 4 3 4 2 3" xfId="56046"/>
    <cellStyle name="Currency 2 3 4 3 4 3" xfId="30443"/>
    <cellStyle name="Currency 2 3 4 3 4 4" xfId="30444"/>
    <cellStyle name="Currency 2 3 4 3 5" xfId="30445"/>
    <cellStyle name="Currency 2 3 4 3 5 2" xfId="30446"/>
    <cellStyle name="Currency 2 3 4 3 5 2 2" xfId="30447"/>
    <cellStyle name="Currency 2 3 4 3 5 2 3" xfId="56047"/>
    <cellStyle name="Currency 2 3 4 3 5 3" xfId="30448"/>
    <cellStyle name="Currency 2 3 4 3 5 4" xfId="30449"/>
    <cellStyle name="Currency 2 3 4 3 6" xfId="30450"/>
    <cellStyle name="Currency 2 3 4 3 6 2" xfId="30451"/>
    <cellStyle name="Currency 2 3 4 3 6 3" xfId="56048"/>
    <cellStyle name="Currency 2 3 4 3 7" xfId="30452"/>
    <cellStyle name="Currency 2 3 4 3 8" xfId="30453"/>
    <cellStyle name="Currency 2 3 4 4" xfId="30454"/>
    <cellStyle name="Currency 2 3 4 4 2" xfId="30455"/>
    <cellStyle name="Currency 2 3 4 4 2 2" xfId="30456"/>
    <cellStyle name="Currency 2 3 4 4 2 2 2" xfId="30457"/>
    <cellStyle name="Currency 2 3 4 4 2 2 2 2" xfId="30458"/>
    <cellStyle name="Currency 2 3 4 4 2 2 2 3" xfId="56049"/>
    <cellStyle name="Currency 2 3 4 4 2 2 3" xfId="30459"/>
    <cellStyle name="Currency 2 3 4 4 2 2 4" xfId="30460"/>
    <cellStyle name="Currency 2 3 4 4 2 3" xfId="30461"/>
    <cellStyle name="Currency 2 3 4 4 2 3 2" xfId="30462"/>
    <cellStyle name="Currency 2 3 4 4 2 3 2 2" xfId="30463"/>
    <cellStyle name="Currency 2 3 4 4 2 3 2 3" xfId="56050"/>
    <cellStyle name="Currency 2 3 4 4 2 3 3" xfId="30464"/>
    <cellStyle name="Currency 2 3 4 4 2 3 4" xfId="30465"/>
    <cellStyle name="Currency 2 3 4 4 2 4" xfId="30466"/>
    <cellStyle name="Currency 2 3 4 4 2 4 2" xfId="30467"/>
    <cellStyle name="Currency 2 3 4 4 2 4 3" xfId="56051"/>
    <cellStyle name="Currency 2 3 4 4 2 5" xfId="30468"/>
    <cellStyle name="Currency 2 3 4 4 2 6" xfId="30469"/>
    <cellStyle name="Currency 2 3 4 4 3" xfId="30470"/>
    <cellStyle name="Currency 2 3 4 4 3 2" xfId="30471"/>
    <cellStyle name="Currency 2 3 4 4 3 2 2" xfId="30472"/>
    <cellStyle name="Currency 2 3 4 4 3 2 3" xfId="56052"/>
    <cellStyle name="Currency 2 3 4 4 3 3" xfId="30473"/>
    <cellStyle name="Currency 2 3 4 4 3 4" xfId="30474"/>
    <cellStyle name="Currency 2 3 4 4 4" xfId="30475"/>
    <cellStyle name="Currency 2 3 4 4 4 2" xfId="30476"/>
    <cellStyle name="Currency 2 3 4 4 4 2 2" xfId="30477"/>
    <cellStyle name="Currency 2 3 4 4 4 2 3" xfId="56053"/>
    <cellStyle name="Currency 2 3 4 4 4 3" xfId="30478"/>
    <cellStyle name="Currency 2 3 4 4 4 4" xfId="30479"/>
    <cellStyle name="Currency 2 3 4 4 5" xfId="30480"/>
    <cellStyle name="Currency 2 3 4 4 5 2" xfId="30481"/>
    <cellStyle name="Currency 2 3 4 4 5 3" xfId="56054"/>
    <cellStyle name="Currency 2 3 4 4 6" xfId="30482"/>
    <cellStyle name="Currency 2 3 4 4 7" xfId="30483"/>
    <cellStyle name="Currency 2 3 4 5" xfId="30484"/>
    <cellStyle name="Currency 2 3 4 5 2" xfId="30485"/>
    <cellStyle name="Currency 2 3 4 5 2 2" xfId="30486"/>
    <cellStyle name="Currency 2 3 4 5 2 2 2" xfId="30487"/>
    <cellStyle name="Currency 2 3 4 5 2 2 3" xfId="56055"/>
    <cellStyle name="Currency 2 3 4 5 2 3" xfId="30488"/>
    <cellStyle name="Currency 2 3 4 5 2 4" xfId="30489"/>
    <cellStyle name="Currency 2 3 4 5 3" xfId="30490"/>
    <cellStyle name="Currency 2 3 4 5 3 2" xfId="30491"/>
    <cellStyle name="Currency 2 3 4 5 3 2 2" xfId="30492"/>
    <cellStyle name="Currency 2 3 4 5 3 2 3" xfId="56056"/>
    <cellStyle name="Currency 2 3 4 5 3 3" xfId="30493"/>
    <cellStyle name="Currency 2 3 4 5 3 4" xfId="30494"/>
    <cellStyle name="Currency 2 3 4 5 4" xfId="30495"/>
    <cellStyle name="Currency 2 3 4 5 4 2" xfId="30496"/>
    <cellStyle name="Currency 2 3 4 5 4 3" xfId="56057"/>
    <cellStyle name="Currency 2 3 4 5 5" xfId="30497"/>
    <cellStyle name="Currency 2 3 4 5 6" xfId="30498"/>
    <cellStyle name="Currency 2 3 4 6" xfId="30499"/>
    <cellStyle name="Currency 2 3 4 6 2" xfId="30500"/>
    <cellStyle name="Currency 2 3 4 6 2 2" xfId="30501"/>
    <cellStyle name="Currency 2 3 4 6 2 2 2" xfId="30502"/>
    <cellStyle name="Currency 2 3 4 6 2 2 3" xfId="56058"/>
    <cellStyle name="Currency 2 3 4 6 2 3" xfId="30503"/>
    <cellStyle name="Currency 2 3 4 6 2 4" xfId="30504"/>
    <cellStyle name="Currency 2 3 4 6 3" xfId="30505"/>
    <cellStyle name="Currency 2 3 4 6 3 2" xfId="30506"/>
    <cellStyle name="Currency 2 3 4 6 3 3" xfId="56059"/>
    <cellStyle name="Currency 2 3 4 6 4" xfId="30507"/>
    <cellStyle name="Currency 2 3 4 6 5" xfId="30508"/>
    <cellStyle name="Currency 2 3 4 7" xfId="30509"/>
    <cellStyle name="Currency 2 3 4 7 2" xfId="30510"/>
    <cellStyle name="Currency 2 3 4 7 2 2" xfId="30511"/>
    <cellStyle name="Currency 2 3 4 7 2 3" xfId="56060"/>
    <cellStyle name="Currency 2 3 4 7 3" xfId="30512"/>
    <cellStyle name="Currency 2 3 4 7 4" xfId="30513"/>
    <cellStyle name="Currency 2 3 4 8" xfId="30514"/>
    <cellStyle name="Currency 2 3 4 8 2" xfId="30515"/>
    <cellStyle name="Currency 2 3 4 8 2 2" xfId="30516"/>
    <cellStyle name="Currency 2 3 4 8 2 3" xfId="56061"/>
    <cellStyle name="Currency 2 3 4 8 3" xfId="30517"/>
    <cellStyle name="Currency 2 3 4 8 4" xfId="30518"/>
    <cellStyle name="Currency 2 3 4 9" xfId="30519"/>
    <cellStyle name="Currency 2 3 4 9 2" xfId="30520"/>
    <cellStyle name="Currency 2 3 4 9 3" xfId="56062"/>
    <cellStyle name="Currency 2 3 5" xfId="30521"/>
    <cellStyle name="Currency 2 3 5 10" xfId="30522"/>
    <cellStyle name="Currency 2 3 5 2" xfId="30523"/>
    <cellStyle name="Currency 2 3 5 2 2" xfId="30524"/>
    <cellStyle name="Currency 2 3 5 2 2 2" xfId="30525"/>
    <cellStyle name="Currency 2 3 5 2 2 2 2" xfId="30526"/>
    <cellStyle name="Currency 2 3 5 2 2 2 2 2" xfId="30527"/>
    <cellStyle name="Currency 2 3 5 2 2 2 2 2 2" xfId="30528"/>
    <cellStyle name="Currency 2 3 5 2 2 2 2 2 3" xfId="56063"/>
    <cellStyle name="Currency 2 3 5 2 2 2 2 3" xfId="30529"/>
    <cellStyle name="Currency 2 3 5 2 2 2 2 4" xfId="30530"/>
    <cellStyle name="Currency 2 3 5 2 2 2 3" xfId="30531"/>
    <cellStyle name="Currency 2 3 5 2 2 2 3 2" xfId="30532"/>
    <cellStyle name="Currency 2 3 5 2 2 2 3 2 2" xfId="30533"/>
    <cellStyle name="Currency 2 3 5 2 2 2 3 2 3" xfId="56064"/>
    <cellStyle name="Currency 2 3 5 2 2 2 3 3" xfId="30534"/>
    <cellStyle name="Currency 2 3 5 2 2 2 3 4" xfId="30535"/>
    <cellStyle name="Currency 2 3 5 2 2 2 4" xfId="30536"/>
    <cellStyle name="Currency 2 3 5 2 2 2 4 2" xfId="30537"/>
    <cellStyle name="Currency 2 3 5 2 2 2 4 3" xfId="56065"/>
    <cellStyle name="Currency 2 3 5 2 2 2 5" xfId="30538"/>
    <cellStyle name="Currency 2 3 5 2 2 2 6" xfId="30539"/>
    <cellStyle name="Currency 2 3 5 2 2 3" xfId="30540"/>
    <cellStyle name="Currency 2 3 5 2 2 3 2" xfId="30541"/>
    <cellStyle name="Currency 2 3 5 2 2 3 2 2" xfId="30542"/>
    <cellStyle name="Currency 2 3 5 2 2 3 2 3" xfId="56066"/>
    <cellStyle name="Currency 2 3 5 2 2 3 3" xfId="30543"/>
    <cellStyle name="Currency 2 3 5 2 2 3 4" xfId="30544"/>
    <cellStyle name="Currency 2 3 5 2 2 4" xfId="30545"/>
    <cellStyle name="Currency 2 3 5 2 2 4 2" xfId="30546"/>
    <cellStyle name="Currency 2 3 5 2 2 4 2 2" xfId="30547"/>
    <cellStyle name="Currency 2 3 5 2 2 4 2 3" xfId="56067"/>
    <cellStyle name="Currency 2 3 5 2 2 4 3" xfId="30548"/>
    <cellStyle name="Currency 2 3 5 2 2 4 4" xfId="30549"/>
    <cellStyle name="Currency 2 3 5 2 2 5" xfId="30550"/>
    <cellStyle name="Currency 2 3 5 2 2 5 2" xfId="30551"/>
    <cellStyle name="Currency 2 3 5 2 2 5 3" xfId="56068"/>
    <cellStyle name="Currency 2 3 5 2 2 6" xfId="30552"/>
    <cellStyle name="Currency 2 3 5 2 2 7" xfId="30553"/>
    <cellStyle name="Currency 2 3 5 2 3" xfId="30554"/>
    <cellStyle name="Currency 2 3 5 2 3 2" xfId="30555"/>
    <cellStyle name="Currency 2 3 5 2 3 2 2" xfId="30556"/>
    <cellStyle name="Currency 2 3 5 2 3 2 2 2" xfId="30557"/>
    <cellStyle name="Currency 2 3 5 2 3 2 2 3" xfId="56069"/>
    <cellStyle name="Currency 2 3 5 2 3 2 3" xfId="30558"/>
    <cellStyle name="Currency 2 3 5 2 3 2 4" xfId="30559"/>
    <cellStyle name="Currency 2 3 5 2 3 3" xfId="30560"/>
    <cellStyle name="Currency 2 3 5 2 3 3 2" xfId="30561"/>
    <cellStyle name="Currency 2 3 5 2 3 3 2 2" xfId="30562"/>
    <cellStyle name="Currency 2 3 5 2 3 3 2 3" xfId="56070"/>
    <cellStyle name="Currency 2 3 5 2 3 3 3" xfId="30563"/>
    <cellStyle name="Currency 2 3 5 2 3 3 4" xfId="30564"/>
    <cellStyle name="Currency 2 3 5 2 3 4" xfId="30565"/>
    <cellStyle name="Currency 2 3 5 2 3 4 2" xfId="30566"/>
    <cellStyle name="Currency 2 3 5 2 3 4 3" xfId="56071"/>
    <cellStyle name="Currency 2 3 5 2 3 5" xfId="30567"/>
    <cellStyle name="Currency 2 3 5 2 3 6" xfId="30568"/>
    <cellStyle name="Currency 2 3 5 2 4" xfId="30569"/>
    <cellStyle name="Currency 2 3 5 2 4 2" xfId="30570"/>
    <cellStyle name="Currency 2 3 5 2 4 2 2" xfId="30571"/>
    <cellStyle name="Currency 2 3 5 2 4 2 3" xfId="56072"/>
    <cellStyle name="Currency 2 3 5 2 4 3" xfId="30572"/>
    <cellStyle name="Currency 2 3 5 2 4 4" xfId="30573"/>
    <cellStyle name="Currency 2 3 5 2 5" xfId="30574"/>
    <cellStyle name="Currency 2 3 5 2 5 2" xfId="30575"/>
    <cellStyle name="Currency 2 3 5 2 5 2 2" xfId="30576"/>
    <cellStyle name="Currency 2 3 5 2 5 2 3" xfId="56073"/>
    <cellStyle name="Currency 2 3 5 2 5 3" xfId="30577"/>
    <cellStyle name="Currency 2 3 5 2 5 4" xfId="30578"/>
    <cellStyle name="Currency 2 3 5 2 6" xfId="30579"/>
    <cellStyle name="Currency 2 3 5 2 6 2" xfId="30580"/>
    <cellStyle name="Currency 2 3 5 2 6 3" xfId="56074"/>
    <cellStyle name="Currency 2 3 5 2 7" xfId="30581"/>
    <cellStyle name="Currency 2 3 5 2 8" xfId="30582"/>
    <cellStyle name="Currency 2 3 5 3" xfId="30583"/>
    <cellStyle name="Currency 2 3 5 3 2" xfId="30584"/>
    <cellStyle name="Currency 2 3 5 3 2 2" xfId="30585"/>
    <cellStyle name="Currency 2 3 5 3 2 2 2" xfId="30586"/>
    <cellStyle name="Currency 2 3 5 3 2 2 2 2" xfId="30587"/>
    <cellStyle name="Currency 2 3 5 3 2 2 2 3" xfId="56075"/>
    <cellStyle name="Currency 2 3 5 3 2 2 3" xfId="30588"/>
    <cellStyle name="Currency 2 3 5 3 2 2 4" xfId="30589"/>
    <cellStyle name="Currency 2 3 5 3 2 3" xfId="30590"/>
    <cellStyle name="Currency 2 3 5 3 2 3 2" xfId="30591"/>
    <cellStyle name="Currency 2 3 5 3 2 3 2 2" xfId="30592"/>
    <cellStyle name="Currency 2 3 5 3 2 3 2 3" xfId="56076"/>
    <cellStyle name="Currency 2 3 5 3 2 3 3" xfId="30593"/>
    <cellStyle name="Currency 2 3 5 3 2 3 4" xfId="30594"/>
    <cellStyle name="Currency 2 3 5 3 2 4" xfId="30595"/>
    <cellStyle name="Currency 2 3 5 3 2 4 2" xfId="30596"/>
    <cellStyle name="Currency 2 3 5 3 2 4 3" xfId="56077"/>
    <cellStyle name="Currency 2 3 5 3 2 5" xfId="30597"/>
    <cellStyle name="Currency 2 3 5 3 2 6" xfId="30598"/>
    <cellStyle name="Currency 2 3 5 3 3" xfId="30599"/>
    <cellStyle name="Currency 2 3 5 3 3 2" xfId="30600"/>
    <cellStyle name="Currency 2 3 5 3 3 2 2" xfId="30601"/>
    <cellStyle name="Currency 2 3 5 3 3 2 3" xfId="56078"/>
    <cellStyle name="Currency 2 3 5 3 3 3" xfId="30602"/>
    <cellStyle name="Currency 2 3 5 3 3 4" xfId="30603"/>
    <cellStyle name="Currency 2 3 5 3 4" xfId="30604"/>
    <cellStyle name="Currency 2 3 5 3 4 2" xfId="30605"/>
    <cellStyle name="Currency 2 3 5 3 4 2 2" xfId="30606"/>
    <cellStyle name="Currency 2 3 5 3 4 2 3" xfId="56079"/>
    <cellStyle name="Currency 2 3 5 3 4 3" xfId="30607"/>
    <cellStyle name="Currency 2 3 5 3 4 4" xfId="30608"/>
    <cellStyle name="Currency 2 3 5 3 5" xfId="30609"/>
    <cellStyle name="Currency 2 3 5 3 5 2" xfId="30610"/>
    <cellStyle name="Currency 2 3 5 3 5 3" xfId="56080"/>
    <cellStyle name="Currency 2 3 5 3 6" xfId="30611"/>
    <cellStyle name="Currency 2 3 5 3 7" xfId="30612"/>
    <cellStyle name="Currency 2 3 5 4" xfId="30613"/>
    <cellStyle name="Currency 2 3 5 4 2" xfId="30614"/>
    <cellStyle name="Currency 2 3 5 4 2 2" xfId="30615"/>
    <cellStyle name="Currency 2 3 5 4 2 2 2" xfId="30616"/>
    <cellStyle name="Currency 2 3 5 4 2 2 3" xfId="56081"/>
    <cellStyle name="Currency 2 3 5 4 2 3" xfId="30617"/>
    <cellStyle name="Currency 2 3 5 4 2 4" xfId="30618"/>
    <cellStyle name="Currency 2 3 5 4 3" xfId="30619"/>
    <cellStyle name="Currency 2 3 5 4 3 2" xfId="30620"/>
    <cellStyle name="Currency 2 3 5 4 3 2 2" xfId="30621"/>
    <cellStyle name="Currency 2 3 5 4 3 2 3" xfId="56082"/>
    <cellStyle name="Currency 2 3 5 4 3 3" xfId="30622"/>
    <cellStyle name="Currency 2 3 5 4 3 4" xfId="30623"/>
    <cellStyle name="Currency 2 3 5 4 4" xfId="30624"/>
    <cellStyle name="Currency 2 3 5 4 4 2" xfId="30625"/>
    <cellStyle name="Currency 2 3 5 4 4 3" xfId="56083"/>
    <cellStyle name="Currency 2 3 5 4 5" xfId="30626"/>
    <cellStyle name="Currency 2 3 5 4 6" xfId="30627"/>
    <cellStyle name="Currency 2 3 5 5" xfId="30628"/>
    <cellStyle name="Currency 2 3 5 5 2" xfId="30629"/>
    <cellStyle name="Currency 2 3 5 5 2 2" xfId="30630"/>
    <cellStyle name="Currency 2 3 5 5 2 2 2" xfId="30631"/>
    <cellStyle name="Currency 2 3 5 5 2 2 3" xfId="56084"/>
    <cellStyle name="Currency 2 3 5 5 2 3" xfId="30632"/>
    <cellStyle name="Currency 2 3 5 5 2 4" xfId="30633"/>
    <cellStyle name="Currency 2 3 5 5 3" xfId="30634"/>
    <cellStyle name="Currency 2 3 5 5 3 2" xfId="30635"/>
    <cellStyle name="Currency 2 3 5 5 3 3" xfId="56085"/>
    <cellStyle name="Currency 2 3 5 5 4" xfId="30636"/>
    <cellStyle name="Currency 2 3 5 5 5" xfId="30637"/>
    <cellStyle name="Currency 2 3 5 6" xfId="30638"/>
    <cellStyle name="Currency 2 3 5 6 2" xfId="30639"/>
    <cellStyle name="Currency 2 3 5 6 2 2" xfId="30640"/>
    <cellStyle name="Currency 2 3 5 6 2 3" xfId="56086"/>
    <cellStyle name="Currency 2 3 5 6 3" xfId="30641"/>
    <cellStyle name="Currency 2 3 5 6 4" xfId="30642"/>
    <cellStyle name="Currency 2 3 5 7" xfId="30643"/>
    <cellStyle name="Currency 2 3 5 7 2" xfId="30644"/>
    <cellStyle name="Currency 2 3 5 7 2 2" xfId="30645"/>
    <cellStyle name="Currency 2 3 5 7 2 3" xfId="56087"/>
    <cellStyle name="Currency 2 3 5 7 3" xfId="30646"/>
    <cellStyle name="Currency 2 3 5 7 4" xfId="30647"/>
    <cellStyle name="Currency 2 3 5 8" xfId="30648"/>
    <cellStyle name="Currency 2 3 5 8 2" xfId="30649"/>
    <cellStyle name="Currency 2 3 5 8 3" xfId="56088"/>
    <cellStyle name="Currency 2 3 5 9" xfId="30650"/>
    <cellStyle name="Currency 2 3 6" xfId="30651"/>
    <cellStyle name="Currency 2 3 6 10" xfId="30652"/>
    <cellStyle name="Currency 2 3 6 2" xfId="30653"/>
    <cellStyle name="Currency 2 3 6 2 2" xfId="30654"/>
    <cellStyle name="Currency 2 3 6 2 2 2" xfId="30655"/>
    <cellStyle name="Currency 2 3 6 2 2 2 2" xfId="30656"/>
    <cellStyle name="Currency 2 3 6 2 2 2 2 2" xfId="30657"/>
    <cellStyle name="Currency 2 3 6 2 2 2 2 2 2" xfId="30658"/>
    <cellStyle name="Currency 2 3 6 2 2 2 2 2 3" xfId="56089"/>
    <cellStyle name="Currency 2 3 6 2 2 2 2 3" xfId="30659"/>
    <cellStyle name="Currency 2 3 6 2 2 2 2 4" xfId="30660"/>
    <cellStyle name="Currency 2 3 6 2 2 2 3" xfId="30661"/>
    <cellStyle name="Currency 2 3 6 2 2 2 3 2" xfId="30662"/>
    <cellStyle name="Currency 2 3 6 2 2 2 3 2 2" xfId="30663"/>
    <cellStyle name="Currency 2 3 6 2 2 2 3 2 3" xfId="56090"/>
    <cellStyle name="Currency 2 3 6 2 2 2 3 3" xfId="30664"/>
    <cellStyle name="Currency 2 3 6 2 2 2 3 4" xfId="30665"/>
    <cellStyle name="Currency 2 3 6 2 2 2 4" xfId="30666"/>
    <cellStyle name="Currency 2 3 6 2 2 2 4 2" xfId="30667"/>
    <cellStyle name="Currency 2 3 6 2 2 2 4 3" xfId="56091"/>
    <cellStyle name="Currency 2 3 6 2 2 2 5" xfId="30668"/>
    <cellStyle name="Currency 2 3 6 2 2 2 6" xfId="30669"/>
    <cellStyle name="Currency 2 3 6 2 2 3" xfId="30670"/>
    <cellStyle name="Currency 2 3 6 2 2 3 2" xfId="30671"/>
    <cellStyle name="Currency 2 3 6 2 2 3 2 2" xfId="30672"/>
    <cellStyle name="Currency 2 3 6 2 2 3 2 3" xfId="56092"/>
    <cellStyle name="Currency 2 3 6 2 2 3 3" xfId="30673"/>
    <cellStyle name="Currency 2 3 6 2 2 3 4" xfId="30674"/>
    <cellStyle name="Currency 2 3 6 2 2 4" xfId="30675"/>
    <cellStyle name="Currency 2 3 6 2 2 4 2" xfId="30676"/>
    <cellStyle name="Currency 2 3 6 2 2 4 2 2" xfId="30677"/>
    <cellStyle name="Currency 2 3 6 2 2 4 2 3" xfId="56093"/>
    <cellStyle name="Currency 2 3 6 2 2 4 3" xfId="30678"/>
    <cellStyle name="Currency 2 3 6 2 2 4 4" xfId="30679"/>
    <cellStyle name="Currency 2 3 6 2 2 5" xfId="30680"/>
    <cellStyle name="Currency 2 3 6 2 2 5 2" xfId="30681"/>
    <cellStyle name="Currency 2 3 6 2 2 5 3" xfId="56094"/>
    <cellStyle name="Currency 2 3 6 2 2 6" xfId="30682"/>
    <cellStyle name="Currency 2 3 6 2 2 7" xfId="30683"/>
    <cellStyle name="Currency 2 3 6 2 3" xfId="30684"/>
    <cellStyle name="Currency 2 3 6 2 3 2" xfId="30685"/>
    <cellStyle name="Currency 2 3 6 2 3 2 2" xfId="30686"/>
    <cellStyle name="Currency 2 3 6 2 3 2 2 2" xfId="30687"/>
    <cellStyle name="Currency 2 3 6 2 3 2 2 3" xfId="56095"/>
    <cellStyle name="Currency 2 3 6 2 3 2 3" xfId="30688"/>
    <cellStyle name="Currency 2 3 6 2 3 2 4" xfId="30689"/>
    <cellStyle name="Currency 2 3 6 2 3 3" xfId="30690"/>
    <cellStyle name="Currency 2 3 6 2 3 3 2" xfId="30691"/>
    <cellStyle name="Currency 2 3 6 2 3 3 2 2" xfId="30692"/>
    <cellStyle name="Currency 2 3 6 2 3 3 2 3" xfId="56096"/>
    <cellStyle name="Currency 2 3 6 2 3 3 3" xfId="30693"/>
    <cellStyle name="Currency 2 3 6 2 3 3 4" xfId="30694"/>
    <cellStyle name="Currency 2 3 6 2 3 4" xfId="30695"/>
    <cellStyle name="Currency 2 3 6 2 3 4 2" xfId="30696"/>
    <cellStyle name="Currency 2 3 6 2 3 4 3" xfId="56097"/>
    <cellStyle name="Currency 2 3 6 2 3 5" xfId="30697"/>
    <cellStyle name="Currency 2 3 6 2 3 6" xfId="30698"/>
    <cellStyle name="Currency 2 3 6 2 4" xfId="30699"/>
    <cellStyle name="Currency 2 3 6 2 4 2" xfId="30700"/>
    <cellStyle name="Currency 2 3 6 2 4 2 2" xfId="30701"/>
    <cellStyle name="Currency 2 3 6 2 4 2 3" xfId="56098"/>
    <cellStyle name="Currency 2 3 6 2 4 3" xfId="30702"/>
    <cellStyle name="Currency 2 3 6 2 4 4" xfId="30703"/>
    <cellStyle name="Currency 2 3 6 2 5" xfId="30704"/>
    <cellStyle name="Currency 2 3 6 2 5 2" xfId="30705"/>
    <cellStyle name="Currency 2 3 6 2 5 2 2" xfId="30706"/>
    <cellStyle name="Currency 2 3 6 2 5 2 3" xfId="56099"/>
    <cellStyle name="Currency 2 3 6 2 5 3" xfId="30707"/>
    <cellStyle name="Currency 2 3 6 2 5 4" xfId="30708"/>
    <cellStyle name="Currency 2 3 6 2 6" xfId="30709"/>
    <cellStyle name="Currency 2 3 6 2 6 2" xfId="30710"/>
    <cellStyle name="Currency 2 3 6 2 6 3" xfId="56100"/>
    <cellStyle name="Currency 2 3 6 2 7" xfId="30711"/>
    <cellStyle name="Currency 2 3 6 2 8" xfId="30712"/>
    <cellStyle name="Currency 2 3 6 3" xfId="30713"/>
    <cellStyle name="Currency 2 3 6 3 2" xfId="30714"/>
    <cellStyle name="Currency 2 3 6 3 2 2" xfId="30715"/>
    <cellStyle name="Currency 2 3 6 3 2 2 2" xfId="30716"/>
    <cellStyle name="Currency 2 3 6 3 2 2 2 2" xfId="30717"/>
    <cellStyle name="Currency 2 3 6 3 2 2 2 3" xfId="56101"/>
    <cellStyle name="Currency 2 3 6 3 2 2 3" xfId="30718"/>
    <cellStyle name="Currency 2 3 6 3 2 2 4" xfId="30719"/>
    <cellStyle name="Currency 2 3 6 3 2 3" xfId="30720"/>
    <cellStyle name="Currency 2 3 6 3 2 3 2" xfId="30721"/>
    <cellStyle name="Currency 2 3 6 3 2 3 2 2" xfId="30722"/>
    <cellStyle name="Currency 2 3 6 3 2 3 2 3" xfId="56102"/>
    <cellStyle name="Currency 2 3 6 3 2 3 3" xfId="30723"/>
    <cellStyle name="Currency 2 3 6 3 2 3 4" xfId="30724"/>
    <cellStyle name="Currency 2 3 6 3 2 4" xfId="30725"/>
    <cellStyle name="Currency 2 3 6 3 2 4 2" xfId="30726"/>
    <cellStyle name="Currency 2 3 6 3 2 4 3" xfId="56103"/>
    <cellStyle name="Currency 2 3 6 3 2 5" xfId="30727"/>
    <cellStyle name="Currency 2 3 6 3 2 6" xfId="30728"/>
    <cellStyle name="Currency 2 3 6 3 3" xfId="30729"/>
    <cellStyle name="Currency 2 3 6 3 3 2" xfId="30730"/>
    <cellStyle name="Currency 2 3 6 3 3 2 2" xfId="30731"/>
    <cellStyle name="Currency 2 3 6 3 3 2 3" xfId="56104"/>
    <cellStyle name="Currency 2 3 6 3 3 3" xfId="30732"/>
    <cellStyle name="Currency 2 3 6 3 3 4" xfId="30733"/>
    <cellStyle name="Currency 2 3 6 3 4" xfId="30734"/>
    <cellStyle name="Currency 2 3 6 3 4 2" xfId="30735"/>
    <cellStyle name="Currency 2 3 6 3 4 2 2" xfId="30736"/>
    <cellStyle name="Currency 2 3 6 3 4 2 3" xfId="56105"/>
    <cellStyle name="Currency 2 3 6 3 4 3" xfId="30737"/>
    <cellStyle name="Currency 2 3 6 3 4 4" xfId="30738"/>
    <cellStyle name="Currency 2 3 6 3 5" xfId="30739"/>
    <cellStyle name="Currency 2 3 6 3 5 2" xfId="30740"/>
    <cellStyle name="Currency 2 3 6 3 5 3" xfId="56106"/>
    <cellStyle name="Currency 2 3 6 3 6" xfId="30741"/>
    <cellStyle name="Currency 2 3 6 3 7" xfId="30742"/>
    <cellStyle name="Currency 2 3 6 4" xfId="30743"/>
    <cellStyle name="Currency 2 3 6 4 2" xfId="30744"/>
    <cellStyle name="Currency 2 3 6 4 2 2" xfId="30745"/>
    <cellStyle name="Currency 2 3 6 4 2 2 2" xfId="30746"/>
    <cellStyle name="Currency 2 3 6 4 2 2 3" xfId="56107"/>
    <cellStyle name="Currency 2 3 6 4 2 3" xfId="30747"/>
    <cellStyle name="Currency 2 3 6 4 2 4" xfId="30748"/>
    <cellStyle name="Currency 2 3 6 4 3" xfId="30749"/>
    <cellStyle name="Currency 2 3 6 4 3 2" xfId="30750"/>
    <cellStyle name="Currency 2 3 6 4 3 2 2" xfId="30751"/>
    <cellStyle name="Currency 2 3 6 4 3 2 3" xfId="56108"/>
    <cellStyle name="Currency 2 3 6 4 3 3" xfId="30752"/>
    <cellStyle name="Currency 2 3 6 4 3 4" xfId="30753"/>
    <cellStyle name="Currency 2 3 6 4 4" xfId="30754"/>
    <cellStyle name="Currency 2 3 6 4 4 2" xfId="30755"/>
    <cellStyle name="Currency 2 3 6 4 4 3" xfId="56109"/>
    <cellStyle name="Currency 2 3 6 4 5" xfId="30756"/>
    <cellStyle name="Currency 2 3 6 4 6" xfId="30757"/>
    <cellStyle name="Currency 2 3 6 5" xfId="30758"/>
    <cellStyle name="Currency 2 3 6 5 2" xfId="30759"/>
    <cellStyle name="Currency 2 3 6 5 2 2" xfId="30760"/>
    <cellStyle name="Currency 2 3 6 5 2 2 2" xfId="30761"/>
    <cellStyle name="Currency 2 3 6 5 2 2 3" xfId="56110"/>
    <cellStyle name="Currency 2 3 6 5 2 3" xfId="30762"/>
    <cellStyle name="Currency 2 3 6 5 2 4" xfId="30763"/>
    <cellStyle name="Currency 2 3 6 5 3" xfId="30764"/>
    <cellStyle name="Currency 2 3 6 5 3 2" xfId="30765"/>
    <cellStyle name="Currency 2 3 6 5 3 3" xfId="56111"/>
    <cellStyle name="Currency 2 3 6 5 4" xfId="30766"/>
    <cellStyle name="Currency 2 3 6 5 5" xfId="30767"/>
    <cellStyle name="Currency 2 3 6 6" xfId="30768"/>
    <cellStyle name="Currency 2 3 6 6 2" xfId="30769"/>
    <cellStyle name="Currency 2 3 6 6 2 2" xfId="30770"/>
    <cellStyle name="Currency 2 3 6 6 2 3" xfId="56112"/>
    <cellStyle name="Currency 2 3 6 6 3" xfId="30771"/>
    <cellStyle name="Currency 2 3 6 6 4" xfId="30772"/>
    <cellStyle name="Currency 2 3 6 7" xfId="30773"/>
    <cellStyle name="Currency 2 3 6 7 2" xfId="30774"/>
    <cellStyle name="Currency 2 3 6 7 2 2" xfId="30775"/>
    <cellStyle name="Currency 2 3 6 7 2 3" xfId="56113"/>
    <cellStyle name="Currency 2 3 6 7 3" xfId="30776"/>
    <cellStyle name="Currency 2 3 6 7 4" xfId="30777"/>
    <cellStyle name="Currency 2 3 6 8" xfId="30778"/>
    <cellStyle name="Currency 2 3 6 8 2" xfId="30779"/>
    <cellStyle name="Currency 2 3 6 8 3" xfId="56114"/>
    <cellStyle name="Currency 2 3 6 9" xfId="30780"/>
    <cellStyle name="Currency 2 3 7" xfId="30781"/>
    <cellStyle name="Currency 2 3 7 10" xfId="30782"/>
    <cellStyle name="Currency 2 3 7 2" xfId="30783"/>
    <cellStyle name="Currency 2 3 7 2 2" xfId="30784"/>
    <cellStyle name="Currency 2 3 7 2 2 2" xfId="30785"/>
    <cellStyle name="Currency 2 3 7 2 2 2 2" xfId="30786"/>
    <cellStyle name="Currency 2 3 7 2 2 2 2 2" xfId="30787"/>
    <cellStyle name="Currency 2 3 7 2 2 2 2 2 2" xfId="30788"/>
    <cellStyle name="Currency 2 3 7 2 2 2 2 2 3" xfId="56115"/>
    <cellStyle name="Currency 2 3 7 2 2 2 2 3" xfId="30789"/>
    <cellStyle name="Currency 2 3 7 2 2 2 2 4" xfId="30790"/>
    <cellStyle name="Currency 2 3 7 2 2 2 3" xfId="30791"/>
    <cellStyle name="Currency 2 3 7 2 2 2 3 2" xfId="30792"/>
    <cellStyle name="Currency 2 3 7 2 2 2 3 2 2" xfId="30793"/>
    <cellStyle name="Currency 2 3 7 2 2 2 3 2 3" xfId="56116"/>
    <cellStyle name="Currency 2 3 7 2 2 2 3 3" xfId="30794"/>
    <cellStyle name="Currency 2 3 7 2 2 2 3 4" xfId="30795"/>
    <cellStyle name="Currency 2 3 7 2 2 2 4" xfId="30796"/>
    <cellStyle name="Currency 2 3 7 2 2 2 4 2" xfId="30797"/>
    <cellStyle name="Currency 2 3 7 2 2 2 4 3" xfId="56117"/>
    <cellStyle name="Currency 2 3 7 2 2 2 5" xfId="30798"/>
    <cellStyle name="Currency 2 3 7 2 2 2 6" xfId="30799"/>
    <cellStyle name="Currency 2 3 7 2 2 3" xfId="30800"/>
    <cellStyle name="Currency 2 3 7 2 2 3 2" xfId="30801"/>
    <cellStyle name="Currency 2 3 7 2 2 3 2 2" xfId="30802"/>
    <cellStyle name="Currency 2 3 7 2 2 3 2 3" xfId="56118"/>
    <cellStyle name="Currency 2 3 7 2 2 3 3" xfId="30803"/>
    <cellStyle name="Currency 2 3 7 2 2 3 4" xfId="30804"/>
    <cellStyle name="Currency 2 3 7 2 2 4" xfId="30805"/>
    <cellStyle name="Currency 2 3 7 2 2 4 2" xfId="30806"/>
    <cellStyle name="Currency 2 3 7 2 2 4 2 2" xfId="30807"/>
    <cellStyle name="Currency 2 3 7 2 2 4 2 3" xfId="56119"/>
    <cellStyle name="Currency 2 3 7 2 2 4 3" xfId="30808"/>
    <cellStyle name="Currency 2 3 7 2 2 4 4" xfId="30809"/>
    <cellStyle name="Currency 2 3 7 2 2 5" xfId="30810"/>
    <cellStyle name="Currency 2 3 7 2 2 5 2" xfId="30811"/>
    <cellStyle name="Currency 2 3 7 2 2 5 3" xfId="56120"/>
    <cellStyle name="Currency 2 3 7 2 2 6" xfId="30812"/>
    <cellStyle name="Currency 2 3 7 2 2 7" xfId="30813"/>
    <cellStyle name="Currency 2 3 7 2 3" xfId="30814"/>
    <cellStyle name="Currency 2 3 7 2 3 2" xfId="30815"/>
    <cellStyle name="Currency 2 3 7 2 3 2 2" xfId="30816"/>
    <cellStyle name="Currency 2 3 7 2 3 2 2 2" xfId="30817"/>
    <cellStyle name="Currency 2 3 7 2 3 2 2 3" xfId="56121"/>
    <cellStyle name="Currency 2 3 7 2 3 2 3" xfId="30818"/>
    <cellStyle name="Currency 2 3 7 2 3 2 4" xfId="30819"/>
    <cellStyle name="Currency 2 3 7 2 3 3" xfId="30820"/>
    <cellStyle name="Currency 2 3 7 2 3 3 2" xfId="30821"/>
    <cellStyle name="Currency 2 3 7 2 3 3 2 2" xfId="30822"/>
    <cellStyle name="Currency 2 3 7 2 3 3 2 3" xfId="56122"/>
    <cellStyle name="Currency 2 3 7 2 3 3 3" xfId="30823"/>
    <cellStyle name="Currency 2 3 7 2 3 3 4" xfId="30824"/>
    <cellStyle name="Currency 2 3 7 2 3 4" xfId="30825"/>
    <cellStyle name="Currency 2 3 7 2 3 4 2" xfId="30826"/>
    <cellStyle name="Currency 2 3 7 2 3 4 3" xfId="56123"/>
    <cellStyle name="Currency 2 3 7 2 3 5" xfId="30827"/>
    <cellStyle name="Currency 2 3 7 2 3 6" xfId="30828"/>
    <cellStyle name="Currency 2 3 7 2 4" xfId="30829"/>
    <cellStyle name="Currency 2 3 7 2 4 2" xfId="30830"/>
    <cellStyle name="Currency 2 3 7 2 4 2 2" xfId="30831"/>
    <cellStyle name="Currency 2 3 7 2 4 2 3" xfId="56124"/>
    <cellStyle name="Currency 2 3 7 2 4 3" xfId="30832"/>
    <cellStyle name="Currency 2 3 7 2 4 4" xfId="30833"/>
    <cellStyle name="Currency 2 3 7 2 5" xfId="30834"/>
    <cellStyle name="Currency 2 3 7 2 5 2" xfId="30835"/>
    <cellStyle name="Currency 2 3 7 2 5 2 2" xfId="30836"/>
    <cellStyle name="Currency 2 3 7 2 5 2 3" xfId="56125"/>
    <cellStyle name="Currency 2 3 7 2 5 3" xfId="30837"/>
    <cellStyle name="Currency 2 3 7 2 5 4" xfId="30838"/>
    <cellStyle name="Currency 2 3 7 2 6" xfId="30839"/>
    <cellStyle name="Currency 2 3 7 2 6 2" xfId="30840"/>
    <cellStyle name="Currency 2 3 7 2 6 3" xfId="56126"/>
    <cellStyle name="Currency 2 3 7 2 7" xfId="30841"/>
    <cellStyle name="Currency 2 3 7 2 8" xfId="30842"/>
    <cellStyle name="Currency 2 3 7 3" xfId="30843"/>
    <cellStyle name="Currency 2 3 7 3 2" xfId="30844"/>
    <cellStyle name="Currency 2 3 7 3 2 2" xfId="30845"/>
    <cellStyle name="Currency 2 3 7 3 2 2 2" xfId="30846"/>
    <cellStyle name="Currency 2 3 7 3 2 2 2 2" xfId="30847"/>
    <cellStyle name="Currency 2 3 7 3 2 2 2 3" xfId="56127"/>
    <cellStyle name="Currency 2 3 7 3 2 2 3" xfId="30848"/>
    <cellStyle name="Currency 2 3 7 3 2 2 4" xfId="30849"/>
    <cellStyle name="Currency 2 3 7 3 2 3" xfId="30850"/>
    <cellStyle name="Currency 2 3 7 3 2 3 2" xfId="30851"/>
    <cellStyle name="Currency 2 3 7 3 2 3 2 2" xfId="30852"/>
    <cellStyle name="Currency 2 3 7 3 2 3 2 3" xfId="56128"/>
    <cellStyle name="Currency 2 3 7 3 2 3 3" xfId="30853"/>
    <cellStyle name="Currency 2 3 7 3 2 3 4" xfId="30854"/>
    <cellStyle name="Currency 2 3 7 3 2 4" xfId="30855"/>
    <cellStyle name="Currency 2 3 7 3 2 4 2" xfId="30856"/>
    <cellStyle name="Currency 2 3 7 3 2 4 3" xfId="56129"/>
    <cellStyle name="Currency 2 3 7 3 2 5" xfId="30857"/>
    <cellStyle name="Currency 2 3 7 3 2 6" xfId="30858"/>
    <cellStyle name="Currency 2 3 7 3 3" xfId="30859"/>
    <cellStyle name="Currency 2 3 7 3 3 2" xfId="30860"/>
    <cellStyle name="Currency 2 3 7 3 3 2 2" xfId="30861"/>
    <cellStyle name="Currency 2 3 7 3 3 2 3" xfId="56130"/>
    <cellStyle name="Currency 2 3 7 3 3 3" xfId="30862"/>
    <cellStyle name="Currency 2 3 7 3 3 4" xfId="30863"/>
    <cellStyle name="Currency 2 3 7 3 4" xfId="30864"/>
    <cellStyle name="Currency 2 3 7 3 4 2" xfId="30865"/>
    <cellStyle name="Currency 2 3 7 3 4 2 2" xfId="30866"/>
    <cellStyle name="Currency 2 3 7 3 4 2 3" xfId="56131"/>
    <cellStyle name="Currency 2 3 7 3 4 3" xfId="30867"/>
    <cellStyle name="Currency 2 3 7 3 4 4" xfId="30868"/>
    <cellStyle name="Currency 2 3 7 3 5" xfId="30869"/>
    <cellStyle name="Currency 2 3 7 3 5 2" xfId="30870"/>
    <cellStyle name="Currency 2 3 7 3 5 3" xfId="56132"/>
    <cellStyle name="Currency 2 3 7 3 6" xfId="30871"/>
    <cellStyle name="Currency 2 3 7 3 7" xfId="30872"/>
    <cellStyle name="Currency 2 3 7 4" xfId="30873"/>
    <cellStyle name="Currency 2 3 7 4 2" xfId="30874"/>
    <cellStyle name="Currency 2 3 7 4 2 2" xfId="30875"/>
    <cellStyle name="Currency 2 3 7 4 2 2 2" xfId="30876"/>
    <cellStyle name="Currency 2 3 7 4 2 2 3" xfId="56133"/>
    <cellStyle name="Currency 2 3 7 4 2 3" xfId="30877"/>
    <cellStyle name="Currency 2 3 7 4 2 4" xfId="30878"/>
    <cellStyle name="Currency 2 3 7 4 3" xfId="30879"/>
    <cellStyle name="Currency 2 3 7 4 3 2" xfId="30880"/>
    <cellStyle name="Currency 2 3 7 4 3 2 2" xfId="30881"/>
    <cellStyle name="Currency 2 3 7 4 3 2 3" xfId="56134"/>
    <cellStyle name="Currency 2 3 7 4 3 3" xfId="30882"/>
    <cellStyle name="Currency 2 3 7 4 3 4" xfId="30883"/>
    <cellStyle name="Currency 2 3 7 4 4" xfId="30884"/>
    <cellStyle name="Currency 2 3 7 4 4 2" xfId="30885"/>
    <cellStyle name="Currency 2 3 7 4 4 3" xfId="56135"/>
    <cellStyle name="Currency 2 3 7 4 5" xfId="30886"/>
    <cellStyle name="Currency 2 3 7 4 6" xfId="30887"/>
    <cellStyle name="Currency 2 3 7 5" xfId="30888"/>
    <cellStyle name="Currency 2 3 7 5 2" xfId="30889"/>
    <cellStyle name="Currency 2 3 7 5 2 2" xfId="30890"/>
    <cellStyle name="Currency 2 3 7 5 2 2 2" xfId="30891"/>
    <cellStyle name="Currency 2 3 7 5 2 2 3" xfId="56136"/>
    <cellStyle name="Currency 2 3 7 5 2 3" xfId="30892"/>
    <cellStyle name="Currency 2 3 7 5 2 4" xfId="30893"/>
    <cellStyle name="Currency 2 3 7 5 3" xfId="30894"/>
    <cellStyle name="Currency 2 3 7 5 3 2" xfId="30895"/>
    <cellStyle name="Currency 2 3 7 5 3 3" xfId="56137"/>
    <cellStyle name="Currency 2 3 7 5 4" xfId="30896"/>
    <cellStyle name="Currency 2 3 7 5 5" xfId="30897"/>
    <cellStyle name="Currency 2 3 7 6" xfId="30898"/>
    <cellStyle name="Currency 2 3 7 6 2" xfId="30899"/>
    <cellStyle name="Currency 2 3 7 6 2 2" xfId="30900"/>
    <cellStyle name="Currency 2 3 7 6 2 3" xfId="56138"/>
    <cellStyle name="Currency 2 3 7 6 3" xfId="30901"/>
    <cellStyle name="Currency 2 3 7 6 4" xfId="30902"/>
    <cellStyle name="Currency 2 3 7 7" xfId="30903"/>
    <cellStyle name="Currency 2 3 7 7 2" xfId="30904"/>
    <cellStyle name="Currency 2 3 7 7 2 2" xfId="30905"/>
    <cellStyle name="Currency 2 3 7 7 2 3" xfId="56139"/>
    <cellStyle name="Currency 2 3 7 7 3" xfId="30906"/>
    <cellStyle name="Currency 2 3 7 7 4" xfId="30907"/>
    <cellStyle name="Currency 2 3 7 8" xfId="30908"/>
    <cellStyle name="Currency 2 3 7 8 2" xfId="30909"/>
    <cellStyle name="Currency 2 3 7 8 3" xfId="56140"/>
    <cellStyle name="Currency 2 3 7 9" xfId="30910"/>
    <cellStyle name="Currency 2 3 8" xfId="30911"/>
    <cellStyle name="Currency 2 3 8 2" xfId="30912"/>
    <cellStyle name="Currency 2 3 8 2 2" xfId="30913"/>
    <cellStyle name="Currency 2 3 8 2 2 2" xfId="30914"/>
    <cellStyle name="Currency 2 3 8 2 2 2 2" xfId="30915"/>
    <cellStyle name="Currency 2 3 8 2 2 2 2 2" xfId="30916"/>
    <cellStyle name="Currency 2 3 8 2 2 2 2 3" xfId="56141"/>
    <cellStyle name="Currency 2 3 8 2 2 2 3" xfId="30917"/>
    <cellStyle name="Currency 2 3 8 2 2 2 4" xfId="30918"/>
    <cellStyle name="Currency 2 3 8 2 2 3" xfId="30919"/>
    <cellStyle name="Currency 2 3 8 2 2 3 2" xfId="30920"/>
    <cellStyle name="Currency 2 3 8 2 2 3 2 2" xfId="30921"/>
    <cellStyle name="Currency 2 3 8 2 2 3 2 3" xfId="56142"/>
    <cellStyle name="Currency 2 3 8 2 2 3 3" xfId="30922"/>
    <cellStyle name="Currency 2 3 8 2 2 3 4" xfId="30923"/>
    <cellStyle name="Currency 2 3 8 2 2 4" xfId="30924"/>
    <cellStyle name="Currency 2 3 8 2 2 4 2" xfId="30925"/>
    <cellStyle name="Currency 2 3 8 2 2 4 3" xfId="56143"/>
    <cellStyle name="Currency 2 3 8 2 2 5" xfId="30926"/>
    <cellStyle name="Currency 2 3 8 2 2 6" xfId="30927"/>
    <cellStyle name="Currency 2 3 8 2 3" xfId="30928"/>
    <cellStyle name="Currency 2 3 8 2 3 2" xfId="30929"/>
    <cellStyle name="Currency 2 3 8 2 3 2 2" xfId="30930"/>
    <cellStyle name="Currency 2 3 8 2 3 2 3" xfId="56144"/>
    <cellStyle name="Currency 2 3 8 2 3 3" xfId="30931"/>
    <cellStyle name="Currency 2 3 8 2 3 4" xfId="30932"/>
    <cellStyle name="Currency 2 3 8 2 4" xfId="30933"/>
    <cellStyle name="Currency 2 3 8 2 4 2" xfId="30934"/>
    <cellStyle name="Currency 2 3 8 2 4 2 2" xfId="30935"/>
    <cellStyle name="Currency 2 3 8 2 4 2 3" xfId="56145"/>
    <cellStyle name="Currency 2 3 8 2 4 3" xfId="30936"/>
    <cellStyle name="Currency 2 3 8 2 4 4" xfId="30937"/>
    <cellStyle name="Currency 2 3 8 2 5" xfId="30938"/>
    <cellStyle name="Currency 2 3 8 2 5 2" xfId="30939"/>
    <cellStyle name="Currency 2 3 8 2 5 3" xfId="56146"/>
    <cellStyle name="Currency 2 3 8 2 6" xfId="30940"/>
    <cellStyle name="Currency 2 3 8 2 7" xfId="30941"/>
    <cellStyle name="Currency 2 3 8 3" xfId="30942"/>
    <cellStyle name="Currency 2 3 8 3 2" xfId="30943"/>
    <cellStyle name="Currency 2 3 8 3 2 2" xfId="30944"/>
    <cellStyle name="Currency 2 3 8 3 2 2 2" xfId="30945"/>
    <cellStyle name="Currency 2 3 8 3 2 2 3" xfId="56147"/>
    <cellStyle name="Currency 2 3 8 3 2 3" xfId="30946"/>
    <cellStyle name="Currency 2 3 8 3 2 4" xfId="30947"/>
    <cellStyle name="Currency 2 3 8 3 3" xfId="30948"/>
    <cellStyle name="Currency 2 3 8 3 3 2" xfId="30949"/>
    <cellStyle name="Currency 2 3 8 3 3 2 2" xfId="30950"/>
    <cellStyle name="Currency 2 3 8 3 3 2 3" xfId="56148"/>
    <cellStyle name="Currency 2 3 8 3 3 3" xfId="30951"/>
    <cellStyle name="Currency 2 3 8 3 3 4" xfId="30952"/>
    <cellStyle name="Currency 2 3 8 3 4" xfId="30953"/>
    <cellStyle name="Currency 2 3 8 3 4 2" xfId="30954"/>
    <cellStyle name="Currency 2 3 8 3 4 3" xfId="56149"/>
    <cellStyle name="Currency 2 3 8 3 5" xfId="30955"/>
    <cellStyle name="Currency 2 3 8 3 6" xfId="30956"/>
    <cellStyle name="Currency 2 3 8 4" xfId="30957"/>
    <cellStyle name="Currency 2 3 8 4 2" xfId="30958"/>
    <cellStyle name="Currency 2 3 8 4 2 2" xfId="30959"/>
    <cellStyle name="Currency 2 3 8 4 2 3" xfId="56150"/>
    <cellStyle name="Currency 2 3 8 4 3" xfId="30960"/>
    <cellStyle name="Currency 2 3 8 4 4" xfId="30961"/>
    <cellStyle name="Currency 2 3 8 5" xfId="30962"/>
    <cellStyle name="Currency 2 3 8 5 2" xfId="30963"/>
    <cellStyle name="Currency 2 3 8 5 2 2" xfId="30964"/>
    <cellStyle name="Currency 2 3 8 5 2 3" xfId="56151"/>
    <cellStyle name="Currency 2 3 8 5 3" xfId="30965"/>
    <cellStyle name="Currency 2 3 8 5 4" xfId="30966"/>
    <cellStyle name="Currency 2 3 8 6" xfId="30967"/>
    <cellStyle name="Currency 2 3 8 6 2" xfId="30968"/>
    <cellStyle name="Currency 2 3 8 6 3" xfId="56152"/>
    <cellStyle name="Currency 2 3 8 7" xfId="30969"/>
    <cellStyle name="Currency 2 3 8 8" xfId="30970"/>
    <cellStyle name="Currency 2 3 9" xfId="30971"/>
    <cellStyle name="Currency 2 3 9 2" xfId="30972"/>
    <cellStyle name="Currency 2 3 9 2 2" xfId="30973"/>
    <cellStyle name="Currency 2 3 9 2 2 2" xfId="30974"/>
    <cellStyle name="Currency 2 3 9 2 2 2 2" xfId="30975"/>
    <cellStyle name="Currency 2 3 9 2 2 2 3" xfId="56153"/>
    <cellStyle name="Currency 2 3 9 2 2 3" xfId="30976"/>
    <cellStyle name="Currency 2 3 9 2 2 4" xfId="30977"/>
    <cellStyle name="Currency 2 3 9 2 3" xfId="30978"/>
    <cellStyle name="Currency 2 3 9 2 3 2" xfId="30979"/>
    <cellStyle name="Currency 2 3 9 2 3 2 2" xfId="30980"/>
    <cellStyle name="Currency 2 3 9 2 3 2 3" xfId="56154"/>
    <cellStyle name="Currency 2 3 9 2 3 3" xfId="30981"/>
    <cellStyle name="Currency 2 3 9 2 3 4" xfId="30982"/>
    <cellStyle name="Currency 2 3 9 2 4" xfId="30983"/>
    <cellStyle name="Currency 2 3 9 2 4 2" xfId="30984"/>
    <cellStyle name="Currency 2 3 9 2 4 3" xfId="56155"/>
    <cellStyle name="Currency 2 3 9 2 5" xfId="30985"/>
    <cellStyle name="Currency 2 3 9 2 6" xfId="30986"/>
    <cellStyle name="Currency 2 3 9 3" xfId="30987"/>
    <cellStyle name="Currency 2 3 9 3 2" xfId="30988"/>
    <cellStyle name="Currency 2 3 9 3 2 2" xfId="30989"/>
    <cellStyle name="Currency 2 3 9 3 2 3" xfId="56156"/>
    <cellStyle name="Currency 2 3 9 3 3" xfId="30990"/>
    <cellStyle name="Currency 2 3 9 3 4" xfId="30991"/>
    <cellStyle name="Currency 2 3 9 4" xfId="30992"/>
    <cellStyle name="Currency 2 3 9 4 2" xfId="30993"/>
    <cellStyle name="Currency 2 3 9 4 2 2" xfId="30994"/>
    <cellStyle name="Currency 2 3 9 4 2 3" xfId="56157"/>
    <cellStyle name="Currency 2 3 9 4 3" xfId="30995"/>
    <cellStyle name="Currency 2 3 9 4 4" xfId="30996"/>
    <cellStyle name="Currency 2 3 9 5" xfId="30997"/>
    <cellStyle name="Currency 2 3 9 5 2" xfId="30998"/>
    <cellStyle name="Currency 2 3 9 5 3" xfId="56158"/>
    <cellStyle name="Currency 2 3 9 6" xfId="30999"/>
    <cellStyle name="Currency 2 3 9 7" xfId="31000"/>
    <cellStyle name="Currency 2 4" xfId="31001"/>
    <cellStyle name="Currency 2 4 10" xfId="31002"/>
    <cellStyle name="Currency 2 4 10 2" xfId="31003"/>
    <cellStyle name="Currency 2 4 10 2 2" xfId="31004"/>
    <cellStyle name="Currency 2 4 10 2 2 2" xfId="31005"/>
    <cellStyle name="Currency 2 4 10 2 2 3" xfId="56159"/>
    <cellStyle name="Currency 2 4 10 2 3" xfId="31006"/>
    <cellStyle name="Currency 2 4 10 2 4" xfId="31007"/>
    <cellStyle name="Currency 2 4 10 3" xfId="31008"/>
    <cellStyle name="Currency 2 4 10 3 2" xfId="31009"/>
    <cellStyle name="Currency 2 4 10 3 3" xfId="56160"/>
    <cellStyle name="Currency 2 4 10 4" xfId="31010"/>
    <cellStyle name="Currency 2 4 10 5" xfId="31011"/>
    <cellStyle name="Currency 2 4 11" xfId="31012"/>
    <cellStyle name="Currency 2 4 11 2" xfId="31013"/>
    <cellStyle name="Currency 2 4 11 2 2" xfId="31014"/>
    <cellStyle name="Currency 2 4 11 2 3" xfId="56161"/>
    <cellStyle name="Currency 2 4 11 3" xfId="31015"/>
    <cellStyle name="Currency 2 4 11 4" xfId="31016"/>
    <cellStyle name="Currency 2 4 12" xfId="31017"/>
    <cellStyle name="Currency 2 4 12 2" xfId="31018"/>
    <cellStyle name="Currency 2 4 12 2 2" xfId="31019"/>
    <cellStyle name="Currency 2 4 12 2 3" xfId="56162"/>
    <cellStyle name="Currency 2 4 12 3" xfId="31020"/>
    <cellStyle name="Currency 2 4 12 4" xfId="31021"/>
    <cellStyle name="Currency 2 4 13" xfId="31022"/>
    <cellStyle name="Currency 2 4 13 2" xfId="31023"/>
    <cellStyle name="Currency 2 4 13 3" xfId="56163"/>
    <cellStyle name="Currency 2 4 14" xfId="31024"/>
    <cellStyle name="Currency 2 4 15" xfId="31025"/>
    <cellStyle name="Currency 2 4 2" xfId="31026"/>
    <cellStyle name="Currency 2 4 2 10" xfId="31027"/>
    <cellStyle name="Currency 2 4 2 11" xfId="31028"/>
    <cellStyle name="Currency 2 4 2 2" xfId="31029"/>
    <cellStyle name="Currency 2 4 2 2 10" xfId="31030"/>
    <cellStyle name="Currency 2 4 2 2 2" xfId="31031"/>
    <cellStyle name="Currency 2 4 2 2 2 2" xfId="31032"/>
    <cellStyle name="Currency 2 4 2 2 2 2 2" xfId="31033"/>
    <cellStyle name="Currency 2 4 2 2 2 2 2 2" xfId="31034"/>
    <cellStyle name="Currency 2 4 2 2 2 2 2 2 2" xfId="31035"/>
    <cellStyle name="Currency 2 4 2 2 2 2 2 2 2 2" xfId="31036"/>
    <cellStyle name="Currency 2 4 2 2 2 2 2 2 2 3" xfId="56164"/>
    <cellStyle name="Currency 2 4 2 2 2 2 2 2 3" xfId="31037"/>
    <cellStyle name="Currency 2 4 2 2 2 2 2 2 4" xfId="31038"/>
    <cellStyle name="Currency 2 4 2 2 2 2 2 3" xfId="31039"/>
    <cellStyle name="Currency 2 4 2 2 2 2 2 3 2" xfId="31040"/>
    <cellStyle name="Currency 2 4 2 2 2 2 2 3 2 2" xfId="31041"/>
    <cellStyle name="Currency 2 4 2 2 2 2 2 3 2 3" xfId="56165"/>
    <cellStyle name="Currency 2 4 2 2 2 2 2 3 3" xfId="31042"/>
    <cellStyle name="Currency 2 4 2 2 2 2 2 3 4" xfId="31043"/>
    <cellStyle name="Currency 2 4 2 2 2 2 2 4" xfId="31044"/>
    <cellStyle name="Currency 2 4 2 2 2 2 2 4 2" xfId="31045"/>
    <cellStyle name="Currency 2 4 2 2 2 2 2 4 3" xfId="56166"/>
    <cellStyle name="Currency 2 4 2 2 2 2 2 5" xfId="31046"/>
    <cellStyle name="Currency 2 4 2 2 2 2 2 6" xfId="31047"/>
    <cellStyle name="Currency 2 4 2 2 2 2 3" xfId="31048"/>
    <cellStyle name="Currency 2 4 2 2 2 2 3 2" xfId="31049"/>
    <cellStyle name="Currency 2 4 2 2 2 2 3 2 2" xfId="31050"/>
    <cellStyle name="Currency 2 4 2 2 2 2 3 2 3" xfId="56167"/>
    <cellStyle name="Currency 2 4 2 2 2 2 3 3" xfId="31051"/>
    <cellStyle name="Currency 2 4 2 2 2 2 3 4" xfId="31052"/>
    <cellStyle name="Currency 2 4 2 2 2 2 4" xfId="31053"/>
    <cellStyle name="Currency 2 4 2 2 2 2 4 2" xfId="31054"/>
    <cellStyle name="Currency 2 4 2 2 2 2 4 2 2" xfId="31055"/>
    <cellStyle name="Currency 2 4 2 2 2 2 4 2 3" xfId="56168"/>
    <cellStyle name="Currency 2 4 2 2 2 2 4 3" xfId="31056"/>
    <cellStyle name="Currency 2 4 2 2 2 2 4 4" xfId="31057"/>
    <cellStyle name="Currency 2 4 2 2 2 2 5" xfId="31058"/>
    <cellStyle name="Currency 2 4 2 2 2 2 5 2" xfId="31059"/>
    <cellStyle name="Currency 2 4 2 2 2 2 5 3" xfId="56169"/>
    <cellStyle name="Currency 2 4 2 2 2 2 6" xfId="31060"/>
    <cellStyle name="Currency 2 4 2 2 2 2 7" xfId="31061"/>
    <cellStyle name="Currency 2 4 2 2 2 3" xfId="31062"/>
    <cellStyle name="Currency 2 4 2 2 2 3 2" xfId="31063"/>
    <cellStyle name="Currency 2 4 2 2 2 3 2 2" xfId="31064"/>
    <cellStyle name="Currency 2 4 2 2 2 3 2 2 2" xfId="31065"/>
    <cellStyle name="Currency 2 4 2 2 2 3 2 2 3" xfId="56170"/>
    <cellStyle name="Currency 2 4 2 2 2 3 2 3" xfId="31066"/>
    <cellStyle name="Currency 2 4 2 2 2 3 2 4" xfId="31067"/>
    <cellStyle name="Currency 2 4 2 2 2 3 3" xfId="31068"/>
    <cellStyle name="Currency 2 4 2 2 2 3 3 2" xfId="31069"/>
    <cellStyle name="Currency 2 4 2 2 2 3 3 2 2" xfId="31070"/>
    <cellStyle name="Currency 2 4 2 2 2 3 3 2 3" xfId="56171"/>
    <cellStyle name="Currency 2 4 2 2 2 3 3 3" xfId="31071"/>
    <cellStyle name="Currency 2 4 2 2 2 3 3 4" xfId="31072"/>
    <cellStyle name="Currency 2 4 2 2 2 3 4" xfId="31073"/>
    <cellStyle name="Currency 2 4 2 2 2 3 4 2" xfId="31074"/>
    <cellStyle name="Currency 2 4 2 2 2 3 4 3" xfId="56172"/>
    <cellStyle name="Currency 2 4 2 2 2 3 5" xfId="31075"/>
    <cellStyle name="Currency 2 4 2 2 2 3 6" xfId="31076"/>
    <cellStyle name="Currency 2 4 2 2 2 4" xfId="31077"/>
    <cellStyle name="Currency 2 4 2 2 2 4 2" xfId="31078"/>
    <cellStyle name="Currency 2 4 2 2 2 4 2 2" xfId="31079"/>
    <cellStyle name="Currency 2 4 2 2 2 4 2 3" xfId="56173"/>
    <cellStyle name="Currency 2 4 2 2 2 4 3" xfId="31080"/>
    <cellStyle name="Currency 2 4 2 2 2 4 4" xfId="31081"/>
    <cellStyle name="Currency 2 4 2 2 2 5" xfId="31082"/>
    <cellStyle name="Currency 2 4 2 2 2 5 2" xfId="31083"/>
    <cellStyle name="Currency 2 4 2 2 2 5 2 2" xfId="31084"/>
    <cellStyle name="Currency 2 4 2 2 2 5 2 3" xfId="56174"/>
    <cellStyle name="Currency 2 4 2 2 2 5 3" xfId="31085"/>
    <cellStyle name="Currency 2 4 2 2 2 5 4" xfId="31086"/>
    <cellStyle name="Currency 2 4 2 2 2 6" xfId="31087"/>
    <cellStyle name="Currency 2 4 2 2 2 6 2" xfId="31088"/>
    <cellStyle name="Currency 2 4 2 2 2 6 3" xfId="56175"/>
    <cellStyle name="Currency 2 4 2 2 2 7" xfId="31089"/>
    <cellStyle name="Currency 2 4 2 2 2 8" xfId="31090"/>
    <cellStyle name="Currency 2 4 2 2 3" xfId="31091"/>
    <cellStyle name="Currency 2 4 2 2 3 2" xfId="31092"/>
    <cellStyle name="Currency 2 4 2 2 3 2 2" xfId="31093"/>
    <cellStyle name="Currency 2 4 2 2 3 2 2 2" xfId="31094"/>
    <cellStyle name="Currency 2 4 2 2 3 2 2 2 2" xfId="31095"/>
    <cellStyle name="Currency 2 4 2 2 3 2 2 2 3" xfId="56176"/>
    <cellStyle name="Currency 2 4 2 2 3 2 2 3" xfId="31096"/>
    <cellStyle name="Currency 2 4 2 2 3 2 2 4" xfId="31097"/>
    <cellStyle name="Currency 2 4 2 2 3 2 3" xfId="31098"/>
    <cellStyle name="Currency 2 4 2 2 3 2 3 2" xfId="31099"/>
    <cellStyle name="Currency 2 4 2 2 3 2 3 2 2" xfId="31100"/>
    <cellStyle name="Currency 2 4 2 2 3 2 3 2 3" xfId="56177"/>
    <cellStyle name="Currency 2 4 2 2 3 2 3 3" xfId="31101"/>
    <cellStyle name="Currency 2 4 2 2 3 2 3 4" xfId="31102"/>
    <cellStyle name="Currency 2 4 2 2 3 2 4" xfId="31103"/>
    <cellStyle name="Currency 2 4 2 2 3 2 4 2" xfId="31104"/>
    <cellStyle name="Currency 2 4 2 2 3 2 4 3" xfId="56178"/>
    <cellStyle name="Currency 2 4 2 2 3 2 5" xfId="31105"/>
    <cellStyle name="Currency 2 4 2 2 3 2 6" xfId="31106"/>
    <cellStyle name="Currency 2 4 2 2 3 3" xfId="31107"/>
    <cellStyle name="Currency 2 4 2 2 3 3 2" xfId="31108"/>
    <cellStyle name="Currency 2 4 2 2 3 3 2 2" xfId="31109"/>
    <cellStyle name="Currency 2 4 2 2 3 3 2 3" xfId="56179"/>
    <cellStyle name="Currency 2 4 2 2 3 3 3" xfId="31110"/>
    <cellStyle name="Currency 2 4 2 2 3 3 4" xfId="31111"/>
    <cellStyle name="Currency 2 4 2 2 3 4" xfId="31112"/>
    <cellStyle name="Currency 2 4 2 2 3 4 2" xfId="31113"/>
    <cellStyle name="Currency 2 4 2 2 3 4 2 2" xfId="31114"/>
    <cellStyle name="Currency 2 4 2 2 3 4 2 3" xfId="56180"/>
    <cellStyle name="Currency 2 4 2 2 3 4 3" xfId="31115"/>
    <cellStyle name="Currency 2 4 2 2 3 4 4" xfId="31116"/>
    <cellStyle name="Currency 2 4 2 2 3 5" xfId="31117"/>
    <cellStyle name="Currency 2 4 2 2 3 5 2" xfId="31118"/>
    <cellStyle name="Currency 2 4 2 2 3 5 3" xfId="56181"/>
    <cellStyle name="Currency 2 4 2 2 3 6" xfId="31119"/>
    <cellStyle name="Currency 2 4 2 2 3 7" xfId="31120"/>
    <cellStyle name="Currency 2 4 2 2 4" xfId="31121"/>
    <cellStyle name="Currency 2 4 2 2 4 2" xfId="31122"/>
    <cellStyle name="Currency 2 4 2 2 4 2 2" xfId="31123"/>
    <cellStyle name="Currency 2 4 2 2 4 2 2 2" xfId="31124"/>
    <cellStyle name="Currency 2 4 2 2 4 2 2 3" xfId="56182"/>
    <cellStyle name="Currency 2 4 2 2 4 2 3" xfId="31125"/>
    <cellStyle name="Currency 2 4 2 2 4 2 4" xfId="31126"/>
    <cellStyle name="Currency 2 4 2 2 4 3" xfId="31127"/>
    <cellStyle name="Currency 2 4 2 2 4 3 2" xfId="31128"/>
    <cellStyle name="Currency 2 4 2 2 4 3 2 2" xfId="31129"/>
    <cellStyle name="Currency 2 4 2 2 4 3 2 3" xfId="56183"/>
    <cellStyle name="Currency 2 4 2 2 4 3 3" xfId="31130"/>
    <cellStyle name="Currency 2 4 2 2 4 3 4" xfId="31131"/>
    <cellStyle name="Currency 2 4 2 2 4 4" xfId="31132"/>
    <cellStyle name="Currency 2 4 2 2 4 4 2" xfId="31133"/>
    <cellStyle name="Currency 2 4 2 2 4 4 3" xfId="56184"/>
    <cellStyle name="Currency 2 4 2 2 4 5" xfId="31134"/>
    <cellStyle name="Currency 2 4 2 2 4 6" xfId="31135"/>
    <cellStyle name="Currency 2 4 2 2 5" xfId="31136"/>
    <cellStyle name="Currency 2 4 2 2 5 2" xfId="31137"/>
    <cellStyle name="Currency 2 4 2 2 5 2 2" xfId="31138"/>
    <cellStyle name="Currency 2 4 2 2 5 2 2 2" xfId="31139"/>
    <cellStyle name="Currency 2 4 2 2 5 2 2 3" xfId="56185"/>
    <cellStyle name="Currency 2 4 2 2 5 2 3" xfId="31140"/>
    <cellStyle name="Currency 2 4 2 2 5 2 4" xfId="31141"/>
    <cellStyle name="Currency 2 4 2 2 5 3" xfId="31142"/>
    <cellStyle name="Currency 2 4 2 2 5 3 2" xfId="31143"/>
    <cellStyle name="Currency 2 4 2 2 5 3 3" xfId="56186"/>
    <cellStyle name="Currency 2 4 2 2 5 4" xfId="31144"/>
    <cellStyle name="Currency 2 4 2 2 5 5" xfId="31145"/>
    <cellStyle name="Currency 2 4 2 2 6" xfId="31146"/>
    <cellStyle name="Currency 2 4 2 2 6 2" xfId="31147"/>
    <cellStyle name="Currency 2 4 2 2 6 2 2" xfId="31148"/>
    <cellStyle name="Currency 2 4 2 2 6 2 3" xfId="56187"/>
    <cellStyle name="Currency 2 4 2 2 6 3" xfId="31149"/>
    <cellStyle name="Currency 2 4 2 2 6 4" xfId="31150"/>
    <cellStyle name="Currency 2 4 2 2 7" xfId="31151"/>
    <cellStyle name="Currency 2 4 2 2 7 2" xfId="31152"/>
    <cellStyle name="Currency 2 4 2 2 7 2 2" xfId="31153"/>
    <cellStyle name="Currency 2 4 2 2 7 2 3" xfId="56188"/>
    <cellStyle name="Currency 2 4 2 2 7 3" xfId="31154"/>
    <cellStyle name="Currency 2 4 2 2 7 4" xfId="31155"/>
    <cellStyle name="Currency 2 4 2 2 8" xfId="31156"/>
    <cellStyle name="Currency 2 4 2 2 8 2" xfId="31157"/>
    <cellStyle name="Currency 2 4 2 2 8 3" xfId="56189"/>
    <cellStyle name="Currency 2 4 2 2 9" xfId="31158"/>
    <cellStyle name="Currency 2 4 2 3" xfId="31159"/>
    <cellStyle name="Currency 2 4 2 3 2" xfId="31160"/>
    <cellStyle name="Currency 2 4 2 3 2 2" xfId="31161"/>
    <cellStyle name="Currency 2 4 2 3 2 2 2" xfId="31162"/>
    <cellStyle name="Currency 2 4 2 3 2 2 2 2" xfId="31163"/>
    <cellStyle name="Currency 2 4 2 3 2 2 2 2 2" xfId="31164"/>
    <cellStyle name="Currency 2 4 2 3 2 2 2 2 3" xfId="56190"/>
    <cellStyle name="Currency 2 4 2 3 2 2 2 3" xfId="31165"/>
    <cellStyle name="Currency 2 4 2 3 2 2 2 4" xfId="31166"/>
    <cellStyle name="Currency 2 4 2 3 2 2 3" xfId="31167"/>
    <cellStyle name="Currency 2 4 2 3 2 2 3 2" xfId="31168"/>
    <cellStyle name="Currency 2 4 2 3 2 2 3 2 2" xfId="31169"/>
    <cellStyle name="Currency 2 4 2 3 2 2 3 2 3" xfId="56191"/>
    <cellStyle name="Currency 2 4 2 3 2 2 3 3" xfId="31170"/>
    <cellStyle name="Currency 2 4 2 3 2 2 3 4" xfId="31171"/>
    <cellStyle name="Currency 2 4 2 3 2 2 4" xfId="31172"/>
    <cellStyle name="Currency 2 4 2 3 2 2 4 2" xfId="31173"/>
    <cellStyle name="Currency 2 4 2 3 2 2 4 3" xfId="56192"/>
    <cellStyle name="Currency 2 4 2 3 2 2 5" xfId="31174"/>
    <cellStyle name="Currency 2 4 2 3 2 2 6" xfId="31175"/>
    <cellStyle name="Currency 2 4 2 3 2 3" xfId="31176"/>
    <cellStyle name="Currency 2 4 2 3 2 3 2" xfId="31177"/>
    <cellStyle name="Currency 2 4 2 3 2 3 2 2" xfId="31178"/>
    <cellStyle name="Currency 2 4 2 3 2 3 2 3" xfId="56193"/>
    <cellStyle name="Currency 2 4 2 3 2 3 3" xfId="31179"/>
    <cellStyle name="Currency 2 4 2 3 2 3 4" xfId="31180"/>
    <cellStyle name="Currency 2 4 2 3 2 4" xfId="31181"/>
    <cellStyle name="Currency 2 4 2 3 2 4 2" xfId="31182"/>
    <cellStyle name="Currency 2 4 2 3 2 4 2 2" xfId="31183"/>
    <cellStyle name="Currency 2 4 2 3 2 4 2 3" xfId="56194"/>
    <cellStyle name="Currency 2 4 2 3 2 4 3" xfId="31184"/>
    <cellStyle name="Currency 2 4 2 3 2 4 4" xfId="31185"/>
    <cellStyle name="Currency 2 4 2 3 2 5" xfId="31186"/>
    <cellStyle name="Currency 2 4 2 3 2 5 2" xfId="31187"/>
    <cellStyle name="Currency 2 4 2 3 2 5 3" xfId="56195"/>
    <cellStyle name="Currency 2 4 2 3 2 6" xfId="31188"/>
    <cellStyle name="Currency 2 4 2 3 2 7" xfId="31189"/>
    <cellStyle name="Currency 2 4 2 3 3" xfId="31190"/>
    <cellStyle name="Currency 2 4 2 3 3 2" xfId="31191"/>
    <cellStyle name="Currency 2 4 2 3 3 2 2" xfId="31192"/>
    <cellStyle name="Currency 2 4 2 3 3 2 2 2" xfId="31193"/>
    <cellStyle name="Currency 2 4 2 3 3 2 2 3" xfId="56196"/>
    <cellStyle name="Currency 2 4 2 3 3 2 3" xfId="31194"/>
    <cellStyle name="Currency 2 4 2 3 3 2 4" xfId="31195"/>
    <cellStyle name="Currency 2 4 2 3 3 3" xfId="31196"/>
    <cellStyle name="Currency 2 4 2 3 3 3 2" xfId="31197"/>
    <cellStyle name="Currency 2 4 2 3 3 3 2 2" xfId="31198"/>
    <cellStyle name="Currency 2 4 2 3 3 3 2 3" xfId="56197"/>
    <cellStyle name="Currency 2 4 2 3 3 3 3" xfId="31199"/>
    <cellStyle name="Currency 2 4 2 3 3 3 4" xfId="31200"/>
    <cellStyle name="Currency 2 4 2 3 3 4" xfId="31201"/>
    <cellStyle name="Currency 2 4 2 3 3 4 2" xfId="31202"/>
    <cellStyle name="Currency 2 4 2 3 3 4 3" xfId="56198"/>
    <cellStyle name="Currency 2 4 2 3 3 5" xfId="31203"/>
    <cellStyle name="Currency 2 4 2 3 3 6" xfId="31204"/>
    <cellStyle name="Currency 2 4 2 3 4" xfId="31205"/>
    <cellStyle name="Currency 2 4 2 3 4 2" xfId="31206"/>
    <cellStyle name="Currency 2 4 2 3 4 2 2" xfId="31207"/>
    <cellStyle name="Currency 2 4 2 3 4 2 2 2" xfId="31208"/>
    <cellStyle name="Currency 2 4 2 3 4 2 2 3" xfId="56199"/>
    <cellStyle name="Currency 2 4 2 3 4 2 3" xfId="31209"/>
    <cellStyle name="Currency 2 4 2 3 4 2 4" xfId="31210"/>
    <cellStyle name="Currency 2 4 2 3 4 3" xfId="31211"/>
    <cellStyle name="Currency 2 4 2 3 4 3 2" xfId="31212"/>
    <cellStyle name="Currency 2 4 2 3 4 3 3" xfId="56200"/>
    <cellStyle name="Currency 2 4 2 3 4 4" xfId="31213"/>
    <cellStyle name="Currency 2 4 2 3 4 5" xfId="31214"/>
    <cellStyle name="Currency 2 4 2 3 5" xfId="31215"/>
    <cellStyle name="Currency 2 4 2 3 5 2" xfId="31216"/>
    <cellStyle name="Currency 2 4 2 3 5 2 2" xfId="31217"/>
    <cellStyle name="Currency 2 4 2 3 5 2 3" xfId="56201"/>
    <cellStyle name="Currency 2 4 2 3 5 3" xfId="31218"/>
    <cellStyle name="Currency 2 4 2 3 5 4" xfId="31219"/>
    <cellStyle name="Currency 2 4 2 3 6" xfId="31220"/>
    <cellStyle name="Currency 2 4 2 3 6 2" xfId="31221"/>
    <cellStyle name="Currency 2 4 2 3 6 2 2" xfId="31222"/>
    <cellStyle name="Currency 2 4 2 3 6 2 3" xfId="56202"/>
    <cellStyle name="Currency 2 4 2 3 6 3" xfId="31223"/>
    <cellStyle name="Currency 2 4 2 3 6 4" xfId="31224"/>
    <cellStyle name="Currency 2 4 2 3 7" xfId="31225"/>
    <cellStyle name="Currency 2 4 2 3 7 2" xfId="31226"/>
    <cellStyle name="Currency 2 4 2 3 7 3" xfId="56203"/>
    <cellStyle name="Currency 2 4 2 3 8" xfId="31227"/>
    <cellStyle name="Currency 2 4 2 3 9" xfId="31228"/>
    <cellStyle name="Currency 2 4 2 4" xfId="31229"/>
    <cellStyle name="Currency 2 4 2 4 2" xfId="31230"/>
    <cellStyle name="Currency 2 4 2 4 2 2" xfId="31231"/>
    <cellStyle name="Currency 2 4 2 4 2 2 2" xfId="31232"/>
    <cellStyle name="Currency 2 4 2 4 2 2 2 2" xfId="31233"/>
    <cellStyle name="Currency 2 4 2 4 2 2 2 3" xfId="56204"/>
    <cellStyle name="Currency 2 4 2 4 2 2 3" xfId="31234"/>
    <cellStyle name="Currency 2 4 2 4 2 2 4" xfId="31235"/>
    <cellStyle name="Currency 2 4 2 4 2 3" xfId="31236"/>
    <cellStyle name="Currency 2 4 2 4 2 3 2" xfId="31237"/>
    <cellStyle name="Currency 2 4 2 4 2 3 2 2" xfId="31238"/>
    <cellStyle name="Currency 2 4 2 4 2 3 2 3" xfId="56205"/>
    <cellStyle name="Currency 2 4 2 4 2 3 3" xfId="31239"/>
    <cellStyle name="Currency 2 4 2 4 2 3 4" xfId="31240"/>
    <cellStyle name="Currency 2 4 2 4 2 4" xfId="31241"/>
    <cellStyle name="Currency 2 4 2 4 2 4 2" xfId="31242"/>
    <cellStyle name="Currency 2 4 2 4 2 4 3" xfId="56206"/>
    <cellStyle name="Currency 2 4 2 4 2 5" xfId="31243"/>
    <cellStyle name="Currency 2 4 2 4 2 6" xfId="31244"/>
    <cellStyle name="Currency 2 4 2 4 3" xfId="31245"/>
    <cellStyle name="Currency 2 4 2 4 3 2" xfId="31246"/>
    <cellStyle name="Currency 2 4 2 4 3 2 2" xfId="31247"/>
    <cellStyle name="Currency 2 4 2 4 3 2 3" xfId="56207"/>
    <cellStyle name="Currency 2 4 2 4 3 3" xfId="31248"/>
    <cellStyle name="Currency 2 4 2 4 3 4" xfId="31249"/>
    <cellStyle name="Currency 2 4 2 4 4" xfId="31250"/>
    <cellStyle name="Currency 2 4 2 4 4 2" xfId="31251"/>
    <cellStyle name="Currency 2 4 2 4 4 2 2" xfId="31252"/>
    <cellStyle name="Currency 2 4 2 4 4 2 3" xfId="56208"/>
    <cellStyle name="Currency 2 4 2 4 4 3" xfId="31253"/>
    <cellStyle name="Currency 2 4 2 4 4 4" xfId="31254"/>
    <cellStyle name="Currency 2 4 2 4 5" xfId="31255"/>
    <cellStyle name="Currency 2 4 2 4 5 2" xfId="31256"/>
    <cellStyle name="Currency 2 4 2 4 5 3" xfId="56209"/>
    <cellStyle name="Currency 2 4 2 4 6" xfId="31257"/>
    <cellStyle name="Currency 2 4 2 4 7" xfId="31258"/>
    <cellStyle name="Currency 2 4 2 5" xfId="31259"/>
    <cellStyle name="Currency 2 4 2 5 2" xfId="31260"/>
    <cellStyle name="Currency 2 4 2 5 2 2" xfId="31261"/>
    <cellStyle name="Currency 2 4 2 5 2 2 2" xfId="31262"/>
    <cellStyle name="Currency 2 4 2 5 2 2 3" xfId="56210"/>
    <cellStyle name="Currency 2 4 2 5 2 3" xfId="31263"/>
    <cellStyle name="Currency 2 4 2 5 2 4" xfId="31264"/>
    <cellStyle name="Currency 2 4 2 5 3" xfId="31265"/>
    <cellStyle name="Currency 2 4 2 5 3 2" xfId="31266"/>
    <cellStyle name="Currency 2 4 2 5 3 2 2" xfId="31267"/>
    <cellStyle name="Currency 2 4 2 5 3 2 3" xfId="56211"/>
    <cellStyle name="Currency 2 4 2 5 3 3" xfId="31268"/>
    <cellStyle name="Currency 2 4 2 5 3 4" xfId="31269"/>
    <cellStyle name="Currency 2 4 2 5 4" xfId="31270"/>
    <cellStyle name="Currency 2 4 2 5 4 2" xfId="31271"/>
    <cellStyle name="Currency 2 4 2 5 4 3" xfId="56212"/>
    <cellStyle name="Currency 2 4 2 5 5" xfId="31272"/>
    <cellStyle name="Currency 2 4 2 5 6" xfId="31273"/>
    <cellStyle name="Currency 2 4 2 6" xfId="31274"/>
    <cellStyle name="Currency 2 4 2 6 2" xfId="31275"/>
    <cellStyle name="Currency 2 4 2 6 2 2" xfId="31276"/>
    <cellStyle name="Currency 2 4 2 6 2 2 2" xfId="31277"/>
    <cellStyle name="Currency 2 4 2 6 2 2 3" xfId="56213"/>
    <cellStyle name="Currency 2 4 2 6 2 3" xfId="31278"/>
    <cellStyle name="Currency 2 4 2 6 2 4" xfId="31279"/>
    <cellStyle name="Currency 2 4 2 6 3" xfId="31280"/>
    <cellStyle name="Currency 2 4 2 6 3 2" xfId="31281"/>
    <cellStyle name="Currency 2 4 2 6 3 3" xfId="56214"/>
    <cellStyle name="Currency 2 4 2 6 4" xfId="31282"/>
    <cellStyle name="Currency 2 4 2 6 5" xfId="31283"/>
    <cellStyle name="Currency 2 4 2 7" xfId="31284"/>
    <cellStyle name="Currency 2 4 2 7 2" xfId="31285"/>
    <cellStyle name="Currency 2 4 2 7 2 2" xfId="31286"/>
    <cellStyle name="Currency 2 4 2 7 2 3" xfId="56215"/>
    <cellStyle name="Currency 2 4 2 7 3" xfId="31287"/>
    <cellStyle name="Currency 2 4 2 7 4" xfId="31288"/>
    <cellStyle name="Currency 2 4 2 8" xfId="31289"/>
    <cellStyle name="Currency 2 4 2 8 2" xfId="31290"/>
    <cellStyle name="Currency 2 4 2 8 2 2" xfId="31291"/>
    <cellStyle name="Currency 2 4 2 8 2 3" xfId="56216"/>
    <cellStyle name="Currency 2 4 2 8 3" xfId="31292"/>
    <cellStyle name="Currency 2 4 2 8 4" xfId="31293"/>
    <cellStyle name="Currency 2 4 2 9" xfId="31294"/>
    <cellStyle name="Currency 2 4 2 9 2" xfId="31295"/>
    <cellStyle name="Currency 2 4 2 9 3" xfId="56217"/>
    <cellStyle name="Currency 2 4 3" xfId="31296"/>
    <cellStyle name="Currency 2 4 3 10" xfId="31297"/>
    <cellStyle name="Currency 2 4 3 11" xfId="31298"/>
    <cellStyle name="Currency 2 4 3 2" xfId="31299"/>
    <cellStyle name="Currency 2 4 3 2 10" xfId="31300"/>
    <cellStyle name="Currency 2 4 3 2 2" xfId="31301"/>
    <cellStyle name="Currency 2 4 3 2 2 2" xfId="31302"/>
    <cellStyle name="Currency 2 4 3 2 2 2 2" xfId="31303"/>
    <cellStyle name="Currency 2 4 3 2 2 2 2 2" xfId="31304"/>
    <cellStyle name="Currency 2 4 3 2 2 2 2 2 2" xfId="31305"/>
    <cellStyle name="Currency 2 4 3 2 2 2 2 2 2 2" xfId="31306"/>
    <cellStyle name="Currency 2 4 3 2 2 2 2 2 2 3" xfId="56218"/>
    <cellStyle name="Currency 2 4 3 2 2 2 2 2 3" xfId="31307"/>
    <cellStyle name="Currency 2 4 3 2 2 2 2 2 4" xfId="31308"/>
    <cellStyle name="Currency 2 4 3 2 2 2 2 3" xfId="31309"/>
    <cellStyle name="Currency 2 4 3 2 2 2 2 3 2" xfId="31310"/>
    <cellStyle name="Currency 2 4 3 2 2 2 2 3 2 2" xfId="31311"/>
    <cellStyle name="Currency 2 4 3 2 2 2 2 3 2 3" xfId="56219"/>
    <cellStyle name="Currency 2 4 3 2 2 2 2 3 3" xfId="31312"/>
    <cellStyle name="Currency 2 4 3 2 2 2 2 3 4" xfId="31313"/>
    <cellStyle name="Currency 2 4 3 2 2 2 2 4" xfId="31314"/>
    <cellStyle name="Currency 2 4 3 2 2 2 2 4 2" xfId="31315"/>
    <cellStyle name="Currency 2 4 3 2 2 2 2 4 3" xfId="56220"/>
    <cellStyle name="Currency 2 4 3 2 2 2 2 5" xfId="31316"/>
    <cellStyle name="Currency 2 4 3 2 2 2 2 6" xfId="31317"/>
    <cellStyle name="Currency 2 4 3 2 2 2 3" xfId="31318"/>
    <cellStyle name="Currency 2 4 3 2 2 2 3 2" xfId="31319"/>
    <cellStyle name="Currency 2 4 3 2 2 2 3 2 2" xfId="31320"/>
    <cellStyle name="Currency 2 4 3 2 2 2 3 2 3" xfId="56221"/>
    <cellStyle name="Currency 2 4 3 2 2 2 3 3" xfId="31321"/>
    <cellStyle name="Currency 2 4 3 2 2 2 3 4" xfId="31322"/>
    <cellStyle name="Currency 2 4 3 2 2 2 4" xfId="31323"/>
    <cellStyle name="Currency 2 4 3 2 2 2 4 2" xfId="31324"/>
    <cellStyle name="Currency 2 4 3 2 2 2 4 2 2" xfId="31325"/>
    <cellStyle name="Currency 2 4 3 2 2 2 4 2 3" xfId="56222"/>
    <cellStyle name="Currency 2 4 3 2 2 2 4 3" xfId="31326"/>
    <cellStyle name="Currency 2 4 3 2 2 2 4 4" xfId="31327"/>
    <cellStyle name="Currency 2 4 3 2 2 2 5" xfId="31328"/>
    <cellStyle name="Currency 2 4 3 2 2 2 5 2" xfId="31329"/>
    <cellStyle name="Currency 2 4 3 2 2 2 5 3" xfId="56223"/>
    <cellStyle name="Currency 2 4 3 2 2 2 6" xfId="31330"/>
    <cellStyle name="Currency 2 4 3 2 2 2 7" xfId="31331"/>
    <cellStyle name="Currency 2 4 3 2 2 3" xfId="31332"/>
    <cellStyle name="Currency 2 4 3 2 2 3 2" xfId="31333"/>
    <cellStyle name="Currency 2 4 3 2 2 3 2 2" xfId="31334"/>
    <cellStyle name="Currency 2 4 3 2 2 3 2 2 2" xfId="31335"/>
    <cellStyle name="Currency 2 4 3 2 2 3 2 2 3" xfId="56224"/>
    <cellStyle name="Currency 2 4 3 2 2 3 2 3" xfId="31336"/>
    <cellStyle name="Currency 2 4 3 2 2 3 2 4" xfId="31337"/>
    <cellStyle name="Currency 2 4 3 2 2 3 3" xfId="31338"/>
    <cellStyle name="Currency 2 4 3 2 2 3 3 2" xfId="31339"/>
    <cellStyle name="Currency 2 4 3 2 2 3 3 2 2" xfId="31340"/>
    <cellStyle name="Currency 2 4 3 2 2 3 3 2 3" xfId="56225"/>
    <cellStyle name="Currency 2 4 3 2 2 3 3 3" xfId="31341"/>
    <cellStyle name="Currency 2 4 3 2 2 3 3 4" xfId="31342"/>
    <cellStyle name="Currency 2 4 3 2 2 3 4" xfId="31343"/>
    <cellStyle name="Currency 2 4 3 2 2 3 4 2" xfId="31344"/>
    <cellStyle name="Currency 2 4 3 2 2 3 4 3" xfId="56226"/>
    <cellStyle name="Currency 2 4 3 2 2 3 5" xfId="31345"/>
    <cellStyle name="Currency 2 4 3 2 2 3 6" xfId="31346"/>
    <cellStyle name="Currency 2 4 3 2 2 4" xfId="31347"/>
    <cellStyle name="Currency 2 4 3 2 2 4 2" xfId="31348"/>
    <cellStyle name="Currency 2 4 3 2 2 4 2 2" xfId="31349"/>
    <cellStyle name="Currency 2 4 3 2 2 4 2 3" xfId="56227"/>
    <cellStyle name="Currency 2 4 3 2 2 4 3" xfId="31350"/>
    <cellStyle name="Currency 2 4 3 2 2 4 4" xfId="31351"/>
    <cellStyle name="Currency 2 4 3 2 2 5" xfId="31352"/>
    <cellStyle name="Currency 2 4 3 2 2 5 2" xfId="31353"/>
    <cellStyle name="Currency 2 4 3 2 2 5 2 2" xfId="31354"/>
    <cellStyle name="Currency 2 4 3 2 2 5 2 3" xfId="56228"/>
    <cellStyle name="Currency 2 4 3 2 2 5 3" xfId="31355"/>
    <cellStyle name="Currency 2 4 3 2 2 5 4" xfId="31356"/>
    <cellStyle name="Currency 2 4 3 2 2 6" xfId="31357"/>
    <cellStyle name="Currency 2 4 3 2 2 6 2" xfId="31358"/>
    <cellStyle name="Currency 2 4 3 2 2 6 3" xfId="56229"/>
    <cellStyle name="Currency 2 4 3 2 2 7" xfId="31359"/>
    <cellStyle name="Currency 2 4 3 2 2 8" xfId="31360"/>
    <cellStyle name="Currency 2 4 3 2 3" xfId="31361"/>
    <cellStyle name="Currency 2 4 3 2 3 2" xfId="31362"/>
    <cellStyle name="Currency 2 4 3 2 3 2 2" xfId="31363"/>
    <cellStyle name="Currency 2 4 3 2 3 2 2 2" xfId="31364"/>
    <cellStyle name="Currency 2 4 3 2 3 2 2 2 2" xfId="31365"/>
    <cellStyle name="Currency 2 4 3 2 3 2 2 2 3" xfId="56230"/>
    <cellStyle name="Currency 2 4 3 2 3 2 2 3" xfId="31366"/>
    <cellStyle name="Currency 2 4 3 2 3 2 2 4" xfId="31367"/>
    <cellStyle name="Currency 2 4 3 2 3 2 3" xfId="31368"/>
    <cellStyle name="Currency 2 4 3 2 3 2 3 2" xfId="31369"/>
    <cellStyle name="Currency 2 4 3 2 3 2 3 2 2" xfId="31370"/>
    <cellStyle name="Currency 2 4 3 2 3 2 3 2 3" xfId="56231"/>
    <cellStyle name="Currency 2 4 3 2 3 2 3 3" xfId="31371"/>
    <cellStyle name="Currency 2 4 3 2 3 2 3 4" xfId="31372"/>
    <cellStyle name="Currency 2 4 3 2 3 2 4" xfId="31373"/>
    <cellStyle name="Currency 2 4 3 2 3 2 4 2" xfId="31374"/>
    <cellStyle name="Currency 2 4 3 2 3 2 4 3" xfId="56232"/>
    <cellStyle name="Currency 2 4 3 2 3 2 5" xfId="31375"/>
    <cellStyle name="Currency 2 4 3 2 3 2 6" xfId="31376"/>
    <cellStyle name="Currency 2 4 3 2 3 3" xfId="31377"/>
    <cellStyle name="Currency 2 4 3 2 3 3 2" xfId="31378"/>
    <cellStyle name="Currency 2 4 3 2 3 3 2 2" xfId="31379"/>
    <cellStyle name="Currency 2 4 3 2 3 3 2 3" xfId="56233"/>
    <cellStyle name="Currency 2 4 3 2 3 3 3" xfId="31380"/>
    <cellStyle name="Currency 2 4 3 2 3 3 4" xfId="31381"/>
    <cellStyle name="Currency 2 4 3 2 3 4" xfId="31382"/>
    <cellStyle name="Currency 2 4 3 2 3 4 2" xfId="31383"/>
    <cellStyle name="Currency 2 4 3 2 3 4 2 2" xfId="31384"/>
    <cellStyle name="Currency 2 4 3 2 3 4 2 3" xfId="56234"/>
    <cellStyle name="Currency 2 4 3 2 3 4 3" xfId="31385"/>
    <cellStyle name="Currency 2 4 3 2 3 4 4" xfId="31386"/>
    <cellStyle name="Currency 2 4 3 2 3 5" xfId="31387"/>
    <cellStyle name="Currency 2 4 3 2 3 5 2" xfId="31388"/>
    <cellStyle name="Currency 2 4 3 2 3 5 3" xfId="56235"/>
    <cellStyle name="Currency 2 4 3 2 3 6" xfId="31389"/>
    <cellStyle name="Currency 2 4 3 2 3 7" xfId="31390"/>
    <cellStyle name="Currency 2 4 3 2 4" xfId="31391"/>
    <cellStyle name="Currency 2 4 3 2 4 2" xfId="31392"/>
    <cellStyle name="Currency 2 4 3 2 4 2 2" xfId="31393"/>
    <cellStyle name="Currency 2 4 3 2 4 2 2 2" xfId="31394"/>
    <cellStyle name="Currency 2 4 3 2 4 2 2 3" xfId="56236"/>
    <cellStyle name="Currency 2 4 3 2 4 2 3" xfId="31395"/>
    <cellStyle name="Currency 2 4 3 2 4 2 4" xfId="31396"/>
    <cellStyle name="Currency 2 4 3 2 4 3" xfId="31397"/>
    <cellStyle name="Currency 2 4 3 2 4 3 2" xfId="31398"/>
    <cellStyle name="Currency 2 4 3 2 4 3 2 2" xfId="31399"/>
    <cellStyle name="Currency 2 4 3 2 4 3 2 3" xfId="56237"/>
    <cellStyle name="Currency 2 4 3 2 4 3 3" xfId="31400"/>
    <cellStyle name="Currency 2 4 3 2 4 3 4" xfId="31401"/>
    <cellStyle name="Currency 2 4 3 2 4 4" xfId="31402"/>
    <cellStyle name="Currency 2 4 3 2 4 4 2" xfId="31403"/>
    <cellStyle name="Currency 2 4 3 2 4 4 3" xfId="56238"/>
    <cellStyle name="Currency 2 4 3 2 4 5" xfId="31404"/>
    <cellStyle name="Currency 2 4 3 2 4 6" xfId="31405"/>
    <cellStyle name="Currency 2 4 3 2 5" xfId="31406"/>
    <cellStyle name="Currency 2 4 3 2 5 2" xfId="31407"/>
    <cellStyle name="Currency 2 4 3 2 5 2 2" xfId="31408"/>
    <cellStyle name="Currency 2 4 3 2 5 2 2 2" xfId="31409"/>
    <cellStyle name="Currency 2 4 3 2 5 2 2 3" xfId="56239"/>
    <cellStyle name="Currency 2 4 3 2 5 2 3" xfId="31410"/>
    <cellStyle name="Currency 2 4 3 2 5 2 4" xfId="31411"/>
    <cellStyle name="Currency 2 4 3 2 5 3" xfId="31412"/>
    <cellStyle name="Currency 2 4 3 2 5 3 2" xfId="31413"/>
    <cellStyle name="Currency 2 4 3 2 5 3 3" xfId="56240"/>
    <cellStyle name="Currency 2 4 3 2 5 4" xfId="31414"/>
    <cellStyle name="Currency 2 4 3 2 5 5" xfId="31415"/>
    <cellStyle name="Currency 2 4 3 2 6" xfId="31416"/>
    <cellStyle name="Currency 2 4 3 2 6 2" xfId="31417"/>
    <cellStyle name="Currency 2 4 3 2 6 2 2" xfId="31418"/>
    <cellStyle name="Currency 2 4 3 2 6 2 3" xfId="56241"/>
    <cellStyle name="Currency 2 4 3 2 6 3" xfId="31419"/>
    <cellStyle name="Currency 2 4 3 2 6 4" xfId="31420"/>
    <cellStyle name="Currency 2 4 3 2 7" xfId="31421"/>
    <cellStyle name="Currency 2 4 3 2 7 2" xfId="31422"/>
    <cellStyle name="Currency 2 4 3 2 7 2 2" xfId="31423"/>
    <cellStyle name="Currency 2 4 3 2 7 2 3" xfId="56242"/>
    <cellStyle name="Currency 2 4 3 2 7 3" xfId="31424"/>
    <cellStyle name="Currency 2 4 3 2 7 4" xfId="31425"/>
    <cellStyle name="Currency 2 4 3 2 8" xfId="31426"/>
    <cellStyle name="Currency 2 4 3 2 8 2" xfId="31427"/>
    <cellStyle name="Currency 2 4 3 2 8 3" xfId="56243"/>
    <cellStyle name="Currency 2 4 3 2 9" xfId="31428"/>
    <cellStyle name="Currency 2 4 3 3" xfId="31429"/>
    <cellStyle name="Currency 2 4 3 3 2" xfId="31430"/>
    <cellStyle name="Currency 2 4 3 3 2 2" xfId="31431"/>
    <cellStyle name="Currency 2 4 3 3 2 2 2" xfId="31432"/>
    <cellStyle name="Currency 2 4 3 3 2 2 2 2" xfId="31433"/>
    <cellStyle name="Currency 2 4 3 3 2 2 2 2 2" xfId="31434"/>
    <cellStyle name="Currency 2 4 3 3 2 2 2 2 3" xfId="56244"/>
    <cellStyle name="Currency 2 4 3 3 2 2 2 3" xfId="31435"/>
    <cellStyle name="Currency 2 4 3 3 2 2 2 4" xfId="31436"/>
    <cellStyle name="Currency 2 4 3 3 2 2 3" xfId="31437"/>
    <cellStyle name="Currency 2 4 3 3 2 2 3 2" xfId="31438"/>
    <cellStyle name="Currency 2 4 3 3 2 2 3 2 2" xfId="31439"/>
    <cellStyle name="Currency 2 4 3 3 2 2 3 2 3" xfId="56245"/>
    <cellStyle name="Currency 2 4 3 3 2 2 3 3" xfId="31440"/>
    <cellStyle name="Currency 2 4 3 3 2 2 3 4" xfId="31441"/>
    <cellStyle name="Currency 2 4 3 3 2 2 4" xfId="31442"/>
    <cellStyle name="Currency 2 4 3 3 2 2 4 2" xfId="31443"/>
    <cellStyle name="Currency 2 4 3 3 2 2 4 3" xfId="56246"/>
    <cellStyle name="Currency 2 4 3 3 2 2 5" xfId="31444"/>
    <cellStyle name="Currency 2 4 3 3 2 2 6" xfId="31445"/>
    <cellStyle name="Currency 2 4 3 3 2 3" xfId="31446"/>
    <cellStyle name="Currency 2 4 3 3 2 3 2" xfId="31447"/>
    <cellStyle name="Currency 2 4 3 3 2 3 2 2" xfId="31448"/>
    <cellStyle name="Currency 2 4 3 3 2 3 2 3" xfId="56247"/>
    <cellStyle name="Currency 2 4 3 3 2 3 3" xfId="31449"/>
    <cellStyle name="Currency 2 4 3 3 2 3 4" xfId="31450"/>
    <cellStyle name="Currency 2 4 3 3 2 4" xfId="31451"/>
    <cellStyle name="Currency 2 4 3 3 2 4 2" xfId="31452"/>
    <cellStyle name="Currency 2 4 3 3 2 4 2 2" xfId="31453"/>
    <cellStyle name="Currency 2 4 3 3 2 4 2 3" xfId="56248"/>
    <cellStyle name="Currency 2 4 3 3 2 4 3" xfId="31454"/>
    <cellStyle name="Currency 2 4 3 3 2 4 4" xfId="31455"/>
    <cellStyle name="Currency 2 4 3 3 2 5" xfId="31456"/>
    <cellStyle name="Currency 2 4 3 3 2 5 2" xfId="31457"/>
    <cellStyle name="Currency 2 4 3 3 2 5 3" xfId="56249"/>
    <cellStyle name="Currency 2 4 3 3 2 6" xfId="31458"/>
    <cellStyle name="Currency 2 4 3 3 2 7" xfId="31459"/>
    <cellStyle name="Currency 2 4 3 3 3" xfId="31460"/>
    <cellStyle name="Currency 2 4 3 3 3 2" xfId="31461"/>
    <cellStyle name="Currency 2 4 3 3 3 2 2" xfId="31462"/>
    <cellStyle name="Currency 2 4 3 3 3 2 2 2" xfId="31463"/>
    <cellStyle name="Currency 2 4 3 3 3 2 2 3" xfId="56250"/>
    <cellStyle name="Currency 2 4 3 3 3 2 3" xfId="31464"/>
    <cellStyle name="Currency 2 4 3 3 3 2 4" xfId="31465"/>
    <cellStyle name="Currency 2 4 3 3 3 3" xfId="31466"/>
    <cellStyle name="Currency 2 4 3 3 3 3 2" xfId="31467"/>
    <cellStyle name="Currency 2 4 3 3 3 3 2 2" xfId="31468"/>
    <cellStyle name="Currency 2 4 3 3 3 3 2 3" xfId="56251"/>
    <cellStyle name="Currency 2 4 3 3 3 3 3" xfId="31469"/>
    <cellStyle name="Currency 2 4 3 3 3 3 4" xfId="31470"/>
    <cellStyle name="Currency 2 4 3 3 3 4" xfId="31471"/>
    <cellStyle name="Currency 2 4 3 3 3 4 2" xfId="31472"/>
    <cellStyle name="Currency 2 4 3 3 3 4 3" xfId="56252"/>
    <cellStyle name="Currency 2 4 3 3 3 5" xfId="31473"/>
    <cellStyle name="Currency 2 4 3 3 3 6" xfId="31474"/>
    <cellStyle name="Currency 2 4 3 3 4" xfId="31475"/>
    <cellStyle name="Currency 2 4 3 3 4 2" xfId="31476"/>
    <cellStyle name="Currency 2 4 3 3 4 2 2" xfId="31477"/>
    <cellStyle name="Currency 2 4 3 3 4 2 3" xfId="56253"/>
    <cellStyle name="Currency 2 4 3 3 4 3" xfId="31478"/>
    <cellStyle name="Currency 2 4 3 3 4 4" xfId="31479"/>
    <cellStyle name="Currency 2 4 3 3 5" xfId="31480"/>
    <cellStyle name="Currency 2 4 3 3 5 2" xfId="31481"/>
    <cellStyle name="Currency 2 4 3 3 5 2 2" xfId="31482"/>
    <cellStyle name="Currency 2 4 3 3 5 2 3" xfId="56254"/>
    <cellStyle name="Currency 2 4 3 3 5 3" xfId="31483"/>
    <cellStyle name="Currency 2 4 3 3 5 4" xfId="31484"/>
    <cellStyle name="Currency 2 4 3 3 6" xfId="31485"/>
    <cellStyle name="Currency 2 4 3 3 6 2" xfId="31486"/>
    <cellStyle name="Currency 2 4 3 3 6 3" xfId="56255"/>
    <cellStyle name="Currency 2 4 3 3 7" xfId="31487"/>
    <cellStyle name="Currency 2 4 3 3 8" xfId="31488"/>
    <cellStyle name="Currency 2 4 3 4" xfId="31489"/>
    <cellStyle name="Currency 2 4 3 4 2" xfId="31490"/>
    <cellStyle name="Currency 2 4 3 4 2 2" xfId="31491"/>
    <cellStyle name="Currency 2 4 3 4 2 2 2" xfId="31492"/>
    <cellStyle name="Currency 2 4 3 4 2 2 2 2" xfId="31493"/>
    <cellStyle name="Currency 2 4 3 4 2 2 2 3" xfId="56256"/>
    <cellStyle name="Currency 2 4 3 4 2 2 3" xfId="31494"/>
    <cellStyle name="Currency 2 4 3 4 2 2 4" xfId="31495"/>
    <cellStyle name="Currency 2 4 3 4 2 3" xfId="31496"/>
    <cellStyle name="Currency 2 4 3 4 2 3 2" xfId="31497"/>
    <cellStyle name="Currency 2 4 3 4 2 3 2 2" xfId="31498"/>
    <cellStyle name="Currency 2 4 3 4 2 3 2 3" xfId="56257"/>
    <cellStyle name="Currency 2 4 3 4 2 3 3" xfId="31499"/>
    <cellStyle name="Currency 2 4 3 4 2 3 4" xfId="31500"/>
    <cellStyle name="Currency 2 4 3 4 2 4" xfId="31501"/>
    <cellStyle name="Currency 2 4 3 4 2 4 2" xfId="31502"/>
    <cellStyle name="Currency 2 4 3 4 2 4 3" xfId="56258"/>
    <cellStyle name="Currency 2 4 3 4 2 5" xfId="31503"/>
    <cellStyle name="Currency 2 4 3 4 2 6" xfId="31504"/>
    <cellStyle name="Currency 2 4 3 4 3" xfId="31505"/>
    <cellStyle name="Currency 2 4 3 4 3 2" xfId="31506"/>
    <cellStyle name="Currency 2 4 3 4 3 2 2" xfId="31507"/>
    <cellStyle name="Currency 2 4 3 4 3 2 3" xfId="56259"/>
    <cellStyle name="Currency 2 4 3 4 3 3" xfId="31508"/>
    <cellStyle name="Currency 2 4 3 4 3 4" xfId="31509"/>
    <cellStyle name="Currency 2 4 3 4 4" xfId="31510"/>
    <cellStyle name="Currency 2 4 3 4 4 2" xfId="31511"/>
    <cellStyle name="Currency 2 4 3 4 4 2 2" xfId="31512"/>
    <cellStyle name="Currency 2 4 3 4 4 2 3" xfId="56260"/>
    <cellStyle name="Currency 2 4 3 4 4 3" xfId="31513"/>
    <cellStyle name="Currency 2 4 3 4 4 4" xfId="31514"/>
    <cellStyle name="Currency 2 4 3 4 5" xfId="31515"/>
    <cellStyle name="Currency 2 4 3 4 5 2" xfId="31516"/>
    <cellStyle name="Currency 2 4 3 4 5 3" xfId="56261"/>
    <cellStyle name="Currency 2 4 3 4 6" xfId="31517"/>
    <cellStyle name="Currency 2 4 3 4 7" xfId="31518"/>
    <cellStyle name="Currency 2 4 3 5" xfId="31519"/>
    <cellStyle name="Currency 2 4 3 5 2" xfId="31520"/>
    <cellStyle name="Currency 2 4 3 5 2 2" xfId="31521"/>
    <cellStyle name="Currency 2 4 3 5 2 2 2" xfId="31522"/>
    <cellStyle name="Currency 2 4 3 5 2 2 3" xfId="56262"/>
    <cellStyle name="Currency 2 4 3 5 2 3" xfId="31523"/>
    <cellStyle name="Currency 2 4 3 5 2 4" xfId="31524"/>
    <cellStyle name="Currency 2 4 3 5 3" xfId="31525"/>
    <cellStyle name="Currency 2 4 3 5 3 2" xfId="31526"/>
    <cellStyle name="Currency 2 4 3 5 3 2 2" xfId="31527"/>
    <cellStyle name="Currency 2 4 3 5 3 2 3" xfId="56263"/>
    <cellStyle name="Currency 2 4 3 5 3 3" xfId="31528"/>
    <cellStyle name="Currency 2 4 3 5 3 4" xfId="31529"/>
    <cellStyle name="Currency 2 4 3 5 4" xfId="31530"/>
    <cellStyle name="Currency 2 4 3 5 4 2" xfId="31531"/>
    <cellStyle name="Currency 2 4 3 5 4 3" xfId="56264"/>
    <cellStyle name="Currency 2 4 3 5 5" xfId="31532"/>
    <cellStyle name="Currency 2 4 3 5 6" xfId="31533"/>
    <cellStyle name="Currency 2 4 3 6" xfId="31534"/>
    <cellStyle name="Currency 2 4 3 6 2" xfId="31535"/>
    <cellStyle name="Currency 2 4 3 6 2 2" xfId="31536"/>
    <cellStyle name="Currency 2 4 3 6 2 2 2" xfId="31537"/>
    <cellStyle name="Currency 2 4 3 6 2 2 3" xfId="56265"/>
    <cellStyle name="Currency 2 4 3 6 2 3" xfId="31538"/>
    <cellStyle name="Currency 2 4 3 6 2 4" xfId="31539"/>
    <cellStyle name="Currency 2 4 3 6 3" xfId="31540"/>
    <cellStyle name="Currency 2 4 3 6 3 2" xfId="31541"/>
    <cellStyle name="Currency 2 4 3 6 3 3" xfId="56266"/>
    <cellStyle name="Currency 2 4 3 6 4" xfId="31542"/>
    <cellStyle name="Currency 2 4 3 6 5" xfId="31543"/>
    <cellStyle name="Currency 2 4 3 7" xfId="31544"/>
    <cellStyle name="Currency 2 4 3 7 2" xfId="31545"/>
    <cellStyle name="Currency 2 4 3 7 2 2" xfId="31546"/>
    <cellStyle name="Currency 2 4 3 7 2 3" xfId="56267"/>
    <cellStyle name="Currency 2 4 3 7 3" xfId="31547"/>
    <cellStyle name="Currency 2 4 3 7 4" xfId="31548"/>
    <cellStyle name="Currency 2 4 3 8" xfId="31549"/>
    <cellStyle name="Currency 2 4 3 8 2" xfId="31550"/>
    <cellStyle name="Currency 2 4 3 8 2 2" xfId="31551"/>
    <cellStyle name="Currency 2 4 3 8 2 3" xfId="56268"/>
    <cellStyle name="Currency 2 4 3 8 3" xfId="31552"/>
    <cellStyle name="Currency 2 4 3 8 4" xfId="31553"/>
    <cellStyle name="Currency 2 4 3 9" xfId="31554"/>
    <cellStyle name="Currency 2 4 3 9 2" xfId="31555"/>
    <cellStyle name="Currency 2 4 3 9 3" xfId="56269"/>
    <cellStyle name="Currency 2 4 4" xfId="31556"/>
    <cellStyle name="Currency 2 4 4 10" xfId="31557"/>
    <cellStyle name="Currency 2 4 4 2" xfId="31558"/>
    <cellStyle name="Currency 2 4 4 2 2" xfId="31559"/>
    <cellStyle name="Currency 2 4 4 2 2 2" xfId="31560"/>
    <cellStyle name="Currency 2 4 4 2 2 2 2" xfId="31561"/>
    <cellStyle name="Currency 2 4 4 2 2 2 2 2" xfId="31562"/>
    <cellStyle name="Currency 2 4 4 2 2 2 2 2 2" xfId="31563"/>
    <cellStyle name="Currency 2 4 4 2 2 2 2 2 3" xfId="56270"/>
    <cellStyle name="Currency 2 4 4 2 2 2 2 3" xfId="31564"/>
    <cellStyle name="Currency 2 4 4 2 2 2 2 4" xfId="31565"/>
    <cellStyle name="Currency 2 4 4 2 2 2 3" xfId="31566"/>
    <cellStyle name="Currency 2 4 4 2 2 2 3 2" xfId="31567"/>
    <cellStyle name="Currency 2 4 4 2 2 2 3 2 2" xfId="31568"/>
    <cellStyle name="Currency 2 4 4 2 2 2 3 2 3" xfId="56271"/>
    <cellStyle name="Currency 2 4 4 2 2 2 3 3" xfId="31569"/>
    <cellStyle name="Currency 2 4 4 2 2 2 3 4" xfId="31570"/>
    <cellStyle name="Currency 2 4 4 2 2 2 4" xfId="31571"/>
    <cellStyle name="Currency 2 4 4 2 2 2 4 2" xfId="31572"/>
    <cellStyle name="Currency 2 4 4 2 2 2 4 3" xfId="56272"/>
    <cellStyle name="Currency 2 4 4 2 2 2 5" xfId="31573"/>
    <cellStyle name="Currency 2 4 4 2 2 2 6" xfId="31574"/>
    <cellStyle name="Currency 2 4 4 2 2 3" xfId="31575"/>
    <cellStyle name="Currency 2 4 4 2 2 3 2" xfId="31576"/>
    <cellStyle name="Currency 2 4 4 2 2 3 2 2" xfId="31577"/>
    <cellStyle name="Currency 2 4 4 2 2 3 2 3" xfId="56273"/>
    <cellStyle name="Currency 2 4 4 2 2 3 3" xfId="31578"/>
    <cellStyle name="Currency 2 4 4 2 2 3 4" xfId="31579"/>
    <cellStyle name="Currency 2 4 4 2 2 4" xfId="31580"/>
    <cellStyle name="Currency 2 4 4 2 2 4 2" xfId="31581"/>
    <cellStyle name="Currency 2 4 4 2 2 4 2 2" xfId="31582"/>
    <cellStyle name="Currency 2 4 4 2 2 4 2 3" xfId="56274"/>
    <cellStyle name="Currency 2 4 4 2 2 4 3" xfId="31583"/>
    <cellStyle name="Currency 2 4 4 2 2 4 4" xfId="31584"/>
    <cellStyle name="Currency 2 4 4 2 2 5" xfId="31585"/>
    <cellStyle name="Currency 2 4 4 2 2 5 2" xfId="31586"/>
    <cellStyle name="Currency 2 4 4 2 2 5 3" xfId="56275"/>
    <cellStyle name="Currency 2 4 4 2 2 6" xfId="31587"/>
    <cellStyle name="Currency 2 4 4 2 2 7" xfId="31588"/>
    <cellStyle name="Currency 2 4 4 2 3" xfId="31589"/>
    <cellStyle name="Currency 2 4 4 2 3 2" xfId="31590"/>
    <cellStyle name="Currency 2 4 4 2 3 2 2" xfId="31591"/>
    <cellStyle name="Currency 2 4 4 2 3 2 2 2" xfId="31592"/>
    <cellStyle name="Currency 2 4 4 2 3 2 2 3" xfId="56276"/>
    <cellStyle name="Currency 2 4 4 2 3 2 3" xfId="31593"/>
    <cellStyle name="Currency 2 4 4 2 3 2 4" xfId="31594"/>
    <cellStyle name="Currency 2 4 4 2 3 3" xfId="31595"/>
    <cellStyle name="Currency 2 4 4 2 3 3 2" xfId="31596"/>
    <cellStyle name="Currency 2 4 4 2 3 3 2 2" xfId="31597"/>
    <cellStyle name="Currency 2 4 4 2 3 3 2 3" xfId="56277"/>
    <cellStyle name="Currency 2 4 4 2 3 3 3" xfId="31598"/>
    <cellStyle name="Currency 2 4 4 2 3 3 4" xfId="31599"/>
    <cellStyle name="Currency 2 4 4 2 3 4" xfId="31600"/>
    <cellStyle name="Currency 2 4 4 2 3 4 2" xfId="31601"/>
    <cellStyle name="Currency 2 4 4 2 3 4 3" xfId="56278"/>
    <cellStyle name="Currency 2 4 4 2 3 5" xfId="31602"/>
    <cellStyle name="Currency 2 4 4 2 3 6" xfId="31603"/>
    <cellStyle name="Currency 2 4 4 2 4" xfId="31604"/>
    <cellStyle name="Currency 2 4 4 2 4 2" xfId="31605"/>
    <cellStyle name="Currency 2 4 4 2 4 2 2" xfId="31606"/>
    <cellStyle name="Currency 2 4 4 2 4 2 3" xfId="56279"/>
    <cellStyle name="Currency 2 4 4 2 4 3" xfId="31607"/>
    <cellStyle name="Currency 2 4 4 2 4 4" xfId="31608"/>
    <cellStyle name="Currency 2 4 4 2 5" xfId="31609"/>
    <cellStyle name="Currency 2 4 4 2 5 2" xfId="31610"/>
    <cellStyle name="Currency 2 4 4 2 5 2 2" xfId="31611"/>
    <cellStyle name="Currency 2 4 4 2 5 2 3" xfId="56280"/>
    <cellStyle name="Currency 2 4 4 2 5 3" xfId="31612"/>
    <cellStyle name="Currency 2 4 4 2 5 4" xfId="31613"/>
    <cellStyle name="Currency 2 4 4 2 6" xfId="31614"/>
    <cellStyle name="Currency 2 4 4 2 6 2" xfId="31615"/>
    <cellStyle name="Currency 2 4 4 2 6 3" xfId="56281"/>
    <cellStyle name="Currency 2 4 4 2 7" xfId="31616"/>
    <cellStyle name="Currency 2 4 4 2 8" xfId="31617"/>
    <cellStyle name="Currency 2 4 4 3" xfId="31618"/>
    <cellStyle name="Currency 2 4 4 3 2" xfId="31619"/>
    <cellStyle name="Currency 2 4 4 3 2 2" xfId="31620"/>
    <cellStyle name="Currency 2 4 4 3 2 2 2" xfId="31621"/>
    <cellStyle name="Currency 2 4 4 3 2 2 2 2" xfId="31622"/>
    <cellStyle name="Currency 2 4 4 3 2 2 2 3" xfId="56282"/>
    <cellStyle name="Currency 2 4 4 3 2 2 3" xfId="31623"/>
    <cellStyle name="Currency 2 4 4 3 2 2 4" xfId="31624"/>
    <cellStyle name="Currency 2 4 4 3 2 3" xfId="31625"/>
    <cellStyle name="Currency 2 4 4 3 2 3 2" xfId="31626"/>
    <cellStyle name="Currency 2 4 4 3 2 3 2 2" xfId="31627"/>
    <cellStyle name="Currency 2 4 4 3 2 3 2 3" xfId="56283"/>
    <cellStyle name="Currency 2 4 4 3 2 3 3" xfId="31628"/>
    <cellStyle name="Currency 2 4 4 3 2 3 4" xfId="31629"/>
    <cellStyle name="Currency 2 4 4 3 2 4" xfId="31630"/>
    <cellStyle name="Currency 2 4 4 3 2 4 2" xfId="31631"/>
    <cellStyle name="Currency 2 4 4 3 2 4 3" xfId="56284"/>
    <cellStyle name="Currency 2 4 4 3 2 5" xfId="31632"/>
    <cellStyle name="Currency 2 4 4 3 2 6" xfId="31633"/>
    <cellStyle name="Currency 2 4 4 3 3" xfId="31634"/>
    <cellStyle name="Currency 2 4 4 3 3 2" xfId="31635"/>
    <cellStyle name="Currency 2 4 4 3 3 2 2" xfId="31636"/>
    <cellStyle name="Currency 2 4 4 3 3 2 3" xfId="56285"/>
    <cellStyle name="Currency 2 4 4 3 3 3" xfId="31637"/>
    <cellStyle name="Currency 2 4 4 3 3 4" xfId="31638"/>
    <cellStyle name="Currency 2 4 4 3 4" xfId="31639"/>
    <cellStyle name="Currency 2 4 4 3 4 2" xfId="31640"/>
    <cellStyle name="Currency 2 4 4 3 4 2 2" xfId="31641"/>
    <cellStyle name="Currency 2 4 4 3 4 2 3" xfId="56286"/>
    <cellStyle name="Currency 2 4 4 3 4 3" xfId="31642"/>
    <cellStyle name="Currency 2 4 4 3 4 4" xfId="31643"/>
    <cellStyle name="Currency 2 4 4 3 5" xfId="31644"/>
    <cellStyle name="Currency 2 4 4 3 5 2" xfId="31645"/>
    <cellStyle name="Currency 2 4 4 3 5 3" xfId="56287"/>
    <cellStyle name="Currency 2 4 4 3 6" xfId="31646"/>
    <cellStyle name="Currency 2 4 4 3 7" xfId="31647"/>
    <cellStyle name="Currency 2 4 4 4" xfId="31648"/>
    <cellStyle name="Currency 2 4 4 4 2" xfId="31649"/>
    <cellStyle name="Currency 2 4 4 4 2 2" xfId="31650"/>
    <cellStyle name="Currency 2 4 4 4 2 2 2" xfId="31651"/>
    <cellStyle name="Currency 2 4 4 4 2 2 3" xfId="56288"/>
    <cellStyle name="Currency 2 4 4 4 2 3" xfId="31652"/>
    <cellStyle name="Currency 2 4 4 4 2 4" xfId="31653"/>
    <cellStyle name="Currency 2 4 4 4 3" xfId="31654"/>
    <cellStyle name="Currency 2 4 4 4 3 2" xfId="31655"/>
    <cellStyle name="Currency 2 4 4 4 3 2 2" xfId="31656"/>
    <cellStyle name="Currency 2 4 4 4 3 2 3" xfId="56289"/>
    <cellStyle name="Currency 2 4 4 4 3 3" xfId="31657"/>
    <cellStyle name="Currency 2 4 4 4 3 4" xfId="31658"/>
    <cellStyle name="Currency 2 4 4 4 4" xfId="31659"/>
    <cellStyle name="Currency 2 4 4 4 4 2" xfId="31660"/>
    <cellStyle name="Currency 2 4 4 4 4 3" xfId="56290"/>
    <cellStyle name="Currency 2 4 4 4 5" xfId="31661"/>
    <cellStyle name="Currency 2 4 4 4 6" xfId="31662"/>
    <cellStyle name="Currency 2 4 4 5" xfId="31663"/>
    <cellStyle name="Currency 2 4 4 5 2" xfId="31664"/>
    <cellStyle name="Currency 2 4 4 5 2 2" xfId="31665"/>
    <cellStyle name="Currency 2 4 4 5 2 2 2" xfId="31666"/>
    <cellStyle name="Currency 2 4 4 5 2 2 3" xfId="56291"/>
    <cellStyle name="Currency 2 4 4 5 2 3" xfId="31667"/>
    <cellStyle name="Currency 2 4 4 5 2 4" xfId="31668"/>
    <cellStyle name="Currency 2 4 4 5 3" xfId="31669"/>
    <cellStyle name="Currency 2 4 4 5 3 2" xfId="31670"/>
    <cellStyle name="Currency 2 4 4 5 3 3" xfId="56292"/>
    <cellStyle name="Currency 2 4 4 5 4" xfId="31671"/>
    <cellStyle name="Currency 2 4 4 5 5" xfId="31672"/>
    <cellStyle name="Currency 2 4 4 6" xfId="31673"/>
    <cellStyle name="Currency 2 4 4 6 2" xfId="31674"/>
    <cellStyle name="Currency 2 4 4 6 2 2" xfId="31675"/>
    <cellStyle name="Currency 2 4 4 6 2 3" xfId="56293"/>
    <cellStyle name="Currency 2 4 4 6 3" xfId="31676"/>
    <cellStyle name="Currency 2 4 4 6 4" xfId="31677"/>
    <cellStyle name="Currency 2 4 4 7" xfId="31678"/>
    <cellStyle name="Currency 2 4 4 7 2" xfId="31679"/>
    <cellStyle name="Currency 2 4 4 7 2 2" xfId="31680"/>
    <cellStyle name="Currency 2 4 4 7 2 3" xfId="56294"/>
    <cellStyle name="Currency 2 4 4 7 3" xfId="31681"/>
    <cellStyle name="Currency 2 4 4 7 4" xfId="31682"/>
    <cellStyle name="Currency 2 4 4 8" xfId="31683"/>
    <cellStyle name="Currency 2 4 4 8 2" xfId="31684"/>
    <cellStyle name="Currency 2 4 4 8 3" xfId="56295"/>
    <cellStyle name="Currency 2 4 4 9" xfId="31685"/>
    <cellStyle name="Currency 2 4 5" xfId="31686"/>
    <cellStyle name="Currency 2 4 5 10" xfId="31687"/>
    <cellStyle name="Currency 2 4 5 2" xfId="31688"/>
    <cellStyle name="Currency 2 4 5 2 2" xfId="31689"/>
    <cellStyle name="Currency 2 4 5 2 2 2" xfId="31690"/>
    <cellStyle name="Currency 2 4 5 2 2 2 2" xfId="31691"/>
    <cellStyle name="Currency 2 4 5 2 2 2 2 2" xfId="31692"/>
    <cellStyle name="Currency 2 4 5 2 2 2 2 2 2" xfId="31693"/>
    <cellStyle name="Currency 2 4 5 2 2 2 2 2 3" xfId="56296"/>
    <cellStyle name="Currency 2 4 5 2 2 2 2 3" xfId="31694"/>
    <cellStyle name="Currency 2 4 5 2 2 2 2 4" xfId="31695"/>
    <cellStyle name="Currency 2 4 5 2 2 2 3" xfId="31696"/>
    <cellStyle name="Currency 2 4 5 2 2 2 3 2" xfId="31697"/>
    <cellStyle name="Currency 2 4 5 2 2 2 3 2 2" xfId="31698"/>
    <cellStyle name="Currency 2 4 5 2 2 2 3 2 3" xfId="56297"/>
    <cellStyle name="Currency 2 4 5 2 2 2 3 3" xfId="31699"/>
    <cellStyle name="Currency 2 4 5 2 2 2 3 4" xfId="31700"/>
    <cellStyle name="Currency 2 4 5 2 2 2 4" xfId="31701"/>
    <cellStyle name="Currency 2 4 5 2 2 2 4 2" xfId="31702"/>
    <cellStyle name="Currency 2 4 5 2 2 2 4 3" xfId="56298"/>
    <cellStyle name="Currency 2 4 5 2 2 2 5" xfId="31703"/>
    <cellStyle name="Currency 2 4 5 2 2 2 6" xfId="31704"/>
    <cellStyle name="Currency 2 4 5 2 2 3" xfId="31705"/>
    <cellStyle name="Currency 2 4 5 2 2 3 2" xfId="31706"/>
    <cellStyle name="Currency 2 4 5 2 2 3 2 2" xfId="31707"/>
    <cellStyle name="Currency 2 4 5 2 2 3 2 3" xfId="56299"/>
    <cellStyle name="Currency 2 4 5 2 2 3 3" xfId="31708"/>
    <cellStyle name="Currency 2 4 5 2 2 3 4" xfId="31709"/>
    <cellStyle name="Currency 2 4 5 2 2 4" xfId="31710"/>
    <cellStyle name="Currency 2 4 5 2 2 4 2" xfId="31711"/>
    <cellStyle name="Currency 2 4 5 2 2 4 2 2" xfId="31712"/>
    <cellStyle name="Currency 2 4 5 2 2 4 2 3" xfId="56300"/>
    <cellStyle name="Currency 2 4 5 2 2 4 3" xfId="31713"/>
    <cellStyle name="Currency 2 4 5 2 2 4 4" xfId="31714"/>
    <cellStyle name="Currency 2 4 5 2 2 5" xfId="31715"/>
    <cellStyle name="Currency 2 4 5 2 2 5 2" xfId="31716"/>
    <cellStyle name="Currency 2 4 5 2 2 5 3" xfId="56301"/>
    <cellStyle name="Currency 2 4 5 2 2 6" xfId="31717"/>
    <cellStyle name="Currency 2 4 5 2 2 7" xfId="31718"/>
    <cellStyle name="Currency 2 4 5 2 3" xfId="31719"/>
    <cellStyle name="Currency 2 4 5 2 3 2" xfId="31720"/>
    <cellStyle name="Currency 2 4 5 2 3 2 2" xfId="31721"/>
    <cellStyle name="Currency 2 4 5 2 3 2 2 2" xfId="31722"/>
    <cellStyle name="Currency 2 4 5 2 3 2 2 3" xfId="56302"/>
    <cellStyle name="Currency 2 4 5 2 3 2 3" xfId="31723"/>
    <cellStyle name="Currency 2 4 5 2 3 2 4" xfId="31724"/>
    <cellStyle name="Currency 2 4 5 2 3 3" xfId="31725"/>
    <cellStyle name="Currency 2 4 5 2 3 3 2" xfId="31726"/>
    <cellStyle name="Currency 2 4 5 2 3 3 2 2" xfId="31727"/>
    <cellStyle name="Currency 2 4 5 2 3 3 2 3" xfId="56303"/>
    <cellStyle name="Currency 2 4 5 2 3 3 3" xfId="31728"/>
    <cellStyle name="Currency 2 4 5 2 3 3 4" xfId="31729"/>
    <cellStyle name="Currency 2 4 5 2 3 4" xfId="31730"/>
    <cellStyle name="Currency 2 4 5 2 3 4 2" xfId="31731"/>
    <cellStyle name="Currency 2 4 5 2 3 4 3" xfId="56304"/>
    <cellStyle name="Currency 2 4 5 2 3 5" xfId="31732"/>
    <cellStyle name="Currency 2 4 5 2 3 6" xfId="31733"/>
    <cellStyle name="Currency 2 4 5 2 4" xfId="31734"/>
    <cellStyle name="Currency 2 4 5 2 4 2" xfId="31735"/>
    <cellStyle name="Currency 2 4 5 2 4 2 2" xfId="31736"/>
    <cellStyle name="Currency 2 4 5 2 4 2 3" xfId="56305"/>
    <cellStyle name="Currency 2 4 5 2 4 3" xfId="31737"/>
    <cellStyle name="Currency 2 4 5 2 4 4" xfId="31738"/>
    <cellStyle name="Currency 2 4 5 2 5" xfId="31739"/>
    <cellStyle name="Currency 2 4 5 2 5 2" xfId="31740"/>
    <cellStyle name="Currency 2 4 5 2 5 2 2" xfId="31741"/>
    <cellStyle name="Currency 2 4 5 2 5 2 3" xfId="56306"/>
    <cellStyle name="Currency 2 4 5 2 5 3" xfId="31742"/>
    <cellStyle name="Currency 2 4 5 2 5 4" xfId="31743"/>
    <cellStyle name="Currency 2 4 5 2 6" xfId="31744"/>
    <cellStyle name="Currency 2 4 5 2 6 2" xfId="31745"/>
    <cellStyle name="Currency 2 4 5 2 6 3" xfId="56307"/>
    <cellStyle name="Currency 2 4 5 2 7" xfId="31746"/>
    <cellStyle name="Currency 2 4 5 2 8" xfId="31747"/>
    <cellStyle name="Currency 2 4 5 3" xfId="31748"/>
    <cellStyle name="Currency 2 4 5 3 2" xfId="31749"/>
    <cellStyle name="Currency 2 4 5 3 2 2" xfId="31750"/>
    <cellStyle name="Currency 2 4 5 3 2 2 2" xfId="31751"/>
    <cellStyle name="Currency 2 4 5 3 2 2 2 2" xfId="31752"/>
    <cellStyle name="Currency 2 4 5 3 2 2 2 3" xfId="56308"/>
    <cellStyle name="Currency 2 4 5 3 2 2 3" xfId="31753"/>
    <cellStyle name="Currency 2 4 5 3 2 2 4" xfId="31754"/>
    <cellStyle name="Currency 2 4 5 3 2 3" xfId="31755"/>
    <cellStyle name="Currency 2 4 5 3 2 3 2" xfId="31756"/>
    <cellStyle name="Currency 2 4 5 3 2 3 2 2" xfId="31757"/>
    <cellStyle name="Currency 2 4 5 3 2 3 2 3" xfId="56309"/>
    <cellStyle name="Currency 2 4 5 3 2 3 3" xfId="31758"/>
    <cellStyle name="Currency 2 4 5 3 2 3 4" xfId="31759"/>
    <cellStyle name="Currency 2 4 5 3 2 4" xfId="31760"/>
    <cellStyle name="Currency 2 4 5 3 2 4 2" xfId="31761"/>
    <cellStyle name="Currency 2 4 5 3 2 4 3" xfId="56310"/>
    <cellStyle name="Currency 2 4 5 3 2 5" xfId="31762"/>
    <cellStyle name="Currency 2 4 5 3 2 6" xfId="31763"/>
    <cellStyle name="Currency 2 4 5 3 3" xfId="31764"/>
    <cellStyle name="Currency 2 4 5 3 3 2" xfId="31765"/>
    <cellStyle name="Currency 2 4 5 3 3 2 2" xfId="31766"/>
    <cellStyle name="Currency 2 4 5 3 3 2 3" xfId="56311"/>
    <cellStyle name="Currency 2 4 5 3 3 3" xfId="31767"/>
    <cellStyle name="Currency 2 4 5 3 3 4" xfId="31768"/>
    <cellStyle name="Currency 2 4 5 3 4" xfId="31769"/>
    <cellStyle name="Currency 2 4 5 3 4 2" xfId="31770"/>
    <cellStyle name="Currency 2 4 5 3 4 2 2" xfId="31771"/>
    <cellStyle name="Currency 2 4 5 3 4 2 3" xfId="56312"/>
    <cellStyle name="Currency 2 4 5 3 4 3" xfId="31772"/>
    <cellStyle name="Currency 2 4 5 3 4 4" xfId="31773"/>
    <cellStyle name="Currency 2 4 5 3 5" xfId="31774"/>
    <cellStyle name="Currency 2 4 5 3 5 2" xfId="31775"/>
    <cellStyle name="Currency 2 4 5 3 5 3" xfId="56313"/>
    <cellStyle name="Currency 2 4 5 3 6" xfId="31776"/>
    <cellStyle name="Currency 2 4 5 3 7" xfId="31777"/>
    <cellStyle name="Currency 2 4 5 4" xfId="31778"/>
    <cellStyle name="Currency 2 4 5 4 2" xfId="31779"/>
    <cellStyle name="Currency 2 4 5 4 2 2" xfId="31780"/>
    <cellStyle name="Currency 2 4 5 4 2 2 2" xfId="31781"/>
    <cellStyle name="Currency 2 4 5 4 2 2 3" xfId="56314"/>
    <cellStyle name="Currency 2 4 5 4 2 3" xfId="31782"/>
    <cellStyle name="Currency 2 4 5 4 2 4" xfId="31783"/>
    <cellStyle name="Currency 2 4 5 4 3" xfId="31784"/>
    <cellStyle name="Currency 2 4 5 4 3 2" xfId="31785"/>
    <cellStyle name="Currency 2 4 5 4 3 2 2" xfId="31786"/>
    <cellStyle name="Currency 2 4 5 4 3 2 3" xfId="56315"/>
    <cellStyle name="Currency 2 4 5 4 3 3" xfId="31787"/>
    <cellStyle name="Currency 2 4 5 4 3 4" xfId="31788"/>
    <cellStyle name="Currency 2 4 5 4 4" xfId="31789"/>
    <cellStyle name="Currency 2 4 5 4 4 2" xfId="31790"/>
    <cellStyle name="Currency 2 4 5 4 4 3" xfId="56316"/>
    <cellStyle name="Currency 2 4 5 4 5" xfId="31791"/>
    <cellStyle name="Currency 2 4 5 4 6" xfId="31792"/>
    <cellStyle name="Currency 2 4 5 5" xfId="31793"/>
    <cellStyle name="Currency 2 4 5 5 2" xfId="31794"/>
    <cellStyle name="Currency 2 4 5 5 2 2" xfId="31795"/>
    <cellStyle name="Currency 2 4 5 5 2 2 2" xfId="31796"/>
    <cellStyle name="Currency 2 4 5 5 2 2 3" xfId="56317"/>
    <cellStyle name="Currency 2 4 5 5 2 3" xfId="31797"/>
    <cellStyle name="Currency 2 4 5 5 2 4" xfId="31798"/>
    <cellStyle name="Currency 2 4 5 5 3" xfId="31799"/>
    <cellStyle name="Currency 2 4 5 5 3 2" xfId="31800"/>
    <cellStyle name="Currency 2 4 5 5 3 3" xfId="56318"/>
    <cellStyle name="Currency 2 4 5 5 4" xfId="31801"/>
    <cellStyle name="Currency 2 4 5 5 5" xfId="31802"/>
    <cellStyle name="Currency 2 4 5 6" xfId="31803"/>
    <cellStyle name="Currency 2 4 5 6 2" xfId="31804"/>
    <cellStyle name="Currency 2 4 5 6 2 2" xfId="31805"/>
    <cellStyle name="Currency 2 4 5 6 2 3" xfId="56319"/>
    <cellStyle name="Currency 2 4 5 6 3" xfId="31806"/>
    <cellStyle name="Currency 2 4 5 6 4" xfId="31807"/>
    <cellStyle name="Currency 2 4 5 7" xfId="31808"/>
    <cellStyle name="Currency 2 4 5 7 2" xfId="31809"/>
    <cellStyle name="Currency 2 4 5 7 2 2" xfId="31810"/>
    <cellStyle name="Currency 2 4 5 7 2 3" xfId="56320"/>
    <cellStyle name="Currency 2 4 5 7 3" xfId="31811"/>
    <cellStyle name="Currency 2 4 5 7 4" xfId="31812"/>
    <cellStyle name="Currency 2 4 5 8" xfId="31813"/>
    <cellStyle name="Currency 2 4 5 8 2" xfId="31814"/>
    <cellStyle name="Currency 2 4 5 8 3" xfId="56321"/>
    <cellStyle name="Currency 2 4 5 9" xfId="31815"/>
    <cellStyle name="Currency 2 4 6" xfId="31816"/>
    <cellStyle name="Currency 2 4 6 10" xfId="31817"/>
    <cellStyle name="Currency 2 4 6 2" xfId="31818"/>
    <cellStyle name="Currency 2 4 6 2 2" xfId="31819"/>
    <cellStyle name="Currency 2 4 6 2 2 2" xfId="31820"/>
    <cellStyle name="Currency 2 4 6 2 2 2 2" xfId="31821"/>
    <cellStyle name="Currency 2 4 6 2 2 2 2 2" xfId="31822"/>
    <cellStyle name="Currency 2 4 6 2 2 2 2 2 2" xfId="31823"/>
    <cellStyle name="Currency 2 4 6 2 2 2 2 2 3" xfId="56322"/>
    <cellStyle name="Currency 2 4 6 2 2 2 2 3" xfId="31824"/>
    <cellStyle name="Currency 2 4 6 2 2 2 2 4" xfId="31825"/>
    <cellStyle name="Currency 2 4 6 2 2 2 3" xfId="31826"/>
    <cellStyle name="Currency 2 4 6 2 2 2 3 2" xfId="31827"/>
    <cellStyle name="Currency 2 4 6 2 2 2 3 2 2" xfId="31828"/>
    <cellStyle name="Currency 2 4 6 2 2 2 3 2 3" xfId="56323"/>
    <cellStyle name="Currency 2 4 6 2 2 2 3 3" xfId="31829"/>
    <cellStyle name="Currency 2 4 6 2 2 2 3 4" xfId="31830"/>
    <cellStyle name="Currency 2 4 6 2 2 2 4" xfId="31831"/>
    <cellStyle name="Currency 2 4 6 2 2 2 4 2" xfId="31832"/>
    <cellStyle name="Currency 2 4 6 2 2 2 4 3" xfId="56324"/>
    <cellStyle name="Currency 2 4 6 2 2 2 5" xfId="31833"/>
    <cellStyle name="Currency 2 4 6 2 2 2 6" xfId="31834"/>
    <cellStyle name="Currency 2 4 6 2 2 3" xfId="31835"/>
    <cellStyle name="Currency 2 4 6 2 2 3 2" xfId="31836"/>
    <cellStyle name="Currency 2 4 6 2 2 3 2 2" xfId="31837"/>
    <cellStyle name="Currency 2 4 6 2 2 3 2 3" xfId="56325"/>
    <cellStyle name="Currency 2 4 6 2 2 3 3" xfId="31838"/>
    <cellStyle name="Currency 2 4 6 2 2 3 4" xfId="31839"/>
    <cellStyle name="Currency 2 4 6 2 2 4" xfId="31840"/>
    <cellStyle name="Currency 2 4 6 2 2 4 2" xfId="31841"/>
    <cellStyle name="Currency 2 4 6 2 2 4 2 2" xfId="31842"/>
    <cellStyle name="Currency 2 4 6 2 2 4 2 3" xfId="56326"/>
    <cellStyle name="Currency 2 4 6 2 2 4 3" xfId="31843"/>
    <cellStyle name="Currency 2 4 6 2 2 4 4" xfId="31844"/>
    <cellStyle name="Currency 2 4 6 2 2 5" xfId="31845"/>
    <cellStyle name="Currency 2 4 6 2 2 5 2" xfId="31846"/>
    <cellStyle name="Currency 2 4 6 2 2 5 3" xfId="56327"/>
    <cellStyle name="Currency 2 4 6 2 2 6" xfId="31847"/>
    <cellStyle name="Currency 2 4 6 2 2 7" xfId="31848"/>
    <cellStyle name="Currency 2 4 6 2 3" xfId="31849"/>
    <cellStyle name="Currency 2 4 6 2 3 2" xfId="31850"/>
    <cellStyle name="Currency 2 4 6 2 3 2 2" xfId="31851"/>
    <cellStyle name="Currency 2 4 6 2 3 2 2 2" xfId="31852"/>
    <cellStyle name="Currency 2 4 6 2 3 2 2 3" xfId="56328"/>
    <cellStyle name="Currency 2 4 6 2 3 2 3" xfId="31853"/>
    <cellStyle name="Currency 2 4 6 2 3 2 4" xfId="31854"/>
    <cellStyle name="Currency 2 4 6 2 3 3" xfId="31855"/>
    <cellStyle name="Currency 2 4 6 2 3 3 2" xfId="31856"/>
    <cellStyle name="Currency 2 4 6 2 3 3 2 2" xfId="31857"/>
    <cellStyle name="Currency 2 4 6 2 3 3 2 3" xfId="56329"/>
    <cellStyle name="Currency 2 4 6 2 3 3 3" xfId="31858"/>
    <cellStyle name="Currency 2 4 6 2 3 3 4" xfId="31859"/>
    <cellStyle name="Currency 2 4 6 2 3 4" xfId="31860"/>
    <cellStyle name="Currency 2 4 6 2 3 4 2" xfId="31861"/>
    <cellStyle name="Currency 2 4 6 2 3 4 3" xfId="56330"/>
    <cellStyle name="Currency 2 4 6 2 3 5" xfId="31862"/>
    <cellStyle name="Currency 2 4 6 2 3 6" xfId="31863"/>
    <cellStyle name="Currency 2 4 6 2 4" xfId="31864"/>
    <cellStyle name="Currency 2 4 6 2 4 2" xfId="31865"/>
    <cellStyle name="Currency 2 4 6 2 4 2 2" xfId="31866"/>
    <cellStyle name="Currency 2 4 6 2 4 2 3" xfId="56331"/>
    <cellStyle name="Currency 2 4 6 2 4 3" xfId="31867"/>
    <cellStyle name="Currency 2 4 6 2 4 4" xfId="31868"/>
    <cellStyle name="Currency 2 4 6 2 5" xfId="31869"/>
    <cellStyle name="Currency 2 4 6 2 5 2" xfId="31870"/>
    <cellStyle name="Currency 2 4 6 2 5 2 2" xfId="31871"/>
    <cellStyle name="Currency 2 4 6 2 5 2 3" xfId="56332"/>
    <cellStyle name="Currency 2 4 6 2 5 3" xfId="31872"/>
    <cellStyle name="Currency 2 4 6 2 5 4" xfId="31873"/>
    <cellStyle name="Currency 2 4 6 2 6" xfId="31874"/>
    <cellStyle name="Currency 2 4 6 2 6 2" xfId="31875"/>
    <cellStyle name="Currency 2 4 6 2 6 3" xfId="56333"/>
    <cellStyle name="Currency 2 4 6 2 7" xfId="31876"/>
    <cellStyle name="Currency 2 4 6 2 8" xfId="31877"/>
    <cellStyle name="Currency 2 4 6 3" xfId="31878"/>
    <cellStyle name="Currency 2 4 6 3 2" xfId="31879"/>
    <cellStyle name="Currency 2 4 6 3 2 2" xfId="31880"/>
    <cellStyle name="Currency 2 4 6 3 2 2 2" xfId="31881"/>
    <cellStyle name="Currency 2 4 6 3 2 2 2 2" xfId="31882"/>
    <cellStyle name="Currency 2 4 6 3 2 2 2 3" xfId="56334"/>
    <cellStyle name="Currency 2 4 6 3 2 2 3" xfId="31883"/>
    <cellStyle name="Currency 2 4 6 3 2 2 4" xfId="31884"/>
    <cellStyle name="Currency 2 4 6 3 2 3" xfId="31885"/>
    <cellStyle name="Currency 2 4 6 3 2 3 2" xfId="31886"/>
    <cellStyle name="Currency 2 4 6 3 2 3 2 2" xfId="31887"/>
    <cellStyle name="Currency 2 4 6 3 2 3 2 3" xfId="56335"/>
    <cellStyle name="Currency 2 4 6 3 2 3 3" xfId="31888"/>
    <cellStyle name="Currency 2 4 6 3 2 3 4" xfId="31889"/>
    <cellStyle name="Currency 2 4 6 3 2 4" xfId="31890"/>
    <cellStyle name="Currency 2 4 6 3 2 4 2" xfId="31891"/>
    <cellStyle name="Currency 2 4 6 3 2 4 3" xfId="56336"/>
    <cellStyle name="Currency 2 4 6 3 2 5" xfId="31892"/>
    <cellStyle name="Currency 2 4 6 3 2 6" xfId="31893"/>
    <cellStyle name="Currency 2 4 6 3 3" xfId="31894"/>
    <cellStyle name="Currency 2 4 6 3 3 2" xfId="31895"/>
    <cellStyle name="Currency 2 4 6 3 3 2 2" xfId="31896"/>
    <cellStyle name="Currency 2 4 6 3 3 2 3" xfId="56337"/>
    <cellStyle name="Currency 2 4 6 3 3 3" xfId="31897"/>
    <cellStyle name="Currency 2 4 6 3 3 4" xfId="31898"/>
    <cellStyle name="Currency 2 4 6 3 4" xfId="31899"/>
    <cellStyle name="Currency 2 4 6 3 4 2" xfId="31900"/>
    <cellStyle name="Currency 2 4 6 3 4 2 2" xfId="31901"/>
    <cellStyle name="Currency 2 4 6 3 4 2 3" xfId="56338"/>
    <cellStyle name="Currency 2 4 6 3 4 3" xfId="31902"/>
    <cellStyle name="Currency 2 4 6 3 4 4" xfId="31903"/>
    <cellStyle name="Currency 2 4 6 3 5" xfId="31904"/>
    <cellStyle name="Currency 2 4 6 3 5 2" xfId="31905"/>
    <cellStyle name="Currency 2 4 6 3 5 3" xfId="56339"/>
    <cellStyle name="Currency 2 4 6 3 6" xfId="31906"/>
    <cellStyle name="Currency 2 4 6 3 7" xfId="31907"/>
    <cellStyle name="Currency 2 4 6 4" xfId="31908"/>
    <cellStyle name="Currency 2 4 6 4 2" xfId="31909"/>
    <cellStyle name="Currency 2 4 6 4 2 2" xfId="31910"/>
    <cellStyle name="Currency 2 4 6 4 2 2 2" xfId="31911"/>
    <cellStyle name="Currency 2 4 6 4 2 2 3" xfId="56340"/>
    <cellStyle name="Currency 2 4 6 4 2 3" xfId="31912"/>
    <cellStyle name="Currency 2 4 6 4 2 4" xfId="31913"/>
    <cellStyle name="Currency 2 4 6 4 3" xfId="31914"/>
    <cellStyle name="Currency 2 4 6 4 3 2" xfId="31915"/>
    <cellStyle name="Currency 2 4 6 4 3 2 2" xfId="31916"/>
    <cellStyle name="Currency 2 4 6 4 3 2 3" xfId="56341"/>
    <cellStyle name="Currency 2 4 6 4 3 3" xfId="31917"/>
    <cellStyle name="Currency 2 4 6 4 3 4" xfId="31918"/>
    <cellStyle name="Currency 2 4 6 4 4" xfId="31919"/>
    <cellStyle name="Currency 2 4 6 4 4 2" xfId="31920"/>
    <cellStyle name="Currency 2 4 6 4 4 3" xfId="56342"/>
    <cellStyle name="Currency 2 4 6 4 5" xfId="31921"/>
    <cellStyle name="Currency 2 4 6 4 6" xfId="31922"/>
    <cellStyle name="Currency 2 4 6 5" xfId="31923"/>
    <cellStyle name="Currency 2 4 6 5 2" xfId="31924"/>
    <cellStyle name="Currency 2 4 6 5 2 2" xfId="31925"/>
    <cellStyle name="Currency 2 4 6 5 2 2 2" xfId="31926"/>
    <cellStyle name="Currency 2 4 6 5 2 2 3" xfId="56343"/>
    <cellStyle name="Currency 2 4 6 5 2 3" xfId="31927"/>
    <cellStyle name="Currency 2 4 6 5 2 4" xfId="31928"/>
    <cellStyle name="Currency 2 4 6 5 3" xfId="31929"/>
    <cellStyle name="Currency 2 4 6 5 3 2" xfId="31930"/>
    <cellStyle name="Currency 2 4 6 5 3 3" xfId="56344"/>
    <cellStyle name="Currency 2 4 6 5 4" xfId="31931"/>
    <cellStyle name="Currency 2 4 6 5 5" xfId="31932"/>
    <cellStyle name="Currency 2 4 6 6" xfId="31933"/>
    <cellStyle name="Currency 2 4 6 6 2" xfId="31934"/>
    <cellStyle name="Currency 2 4 6 6 2 2" xfId="31935"/>
    <cellStyle name="Currency 2 4 6 6 2 3" xfId="56345"/>
    <cellStyle name="Currency 2 4 6 6 3" xfId="31936"/>
    <cellStyle name="Currency 2 4 6 6 4" xfId="31937"/>
    <cellStyle name="Currency 2 4 6 7" xfId="31938"/>
    <cellStyle name="Currency 2 4 6 7 2" xfId="31939"/>
    <cellStyle name="Currency 2 4 6 7 2 2" xfId="31940"/>
    <cellStyle name="Currency 2 4 6 7 2 3" xfId="56346"/>
    <cellStyle name="Currency 2 4 6 7 3" xfId="31941"/>
    <cellStyle name="Currency 2 4 6 7 4" xfId="31942"/>
    <cellStyle name="Currency 2 4 6 8" xfId="31943"/>
    <cellStyle name="Currency 2 4 6 8 2" xfId="31944"/>
    <cellStyle name="Currency 2 4 6 8 3" xfId="56347"/>
    <cellStyle name="Currency 2 4 6 9" xfId="31945"/>
    <cellStyle name="Currency 2 4 7" xfId="31946"/>
    <cellStyle name="Currency 2 4 7 2" xfId="31947"/>
    <cellStyle name="Currency 2 4 7 2 2" xfId="31948"/>
    <cellStyle name="Currency 2 4 7 2 2 2" xfId="31949"/>
    <cellStyle name="Currency 2 4 7 2 2 2 2" xfId="31950"/>
    <cellStyle name="Currency 2 4 7 2 2 2 2 2" xfId="31951"/>
    <cellStyle name="Currency 2 4 7 2 2 2 2 3" xfId="56348"/>
    <cellStyle name="Currency 2 4 7 2 2 2 3" xfId="31952"/>
    <cellStyle name="Currency 2 4 7 2 2 2 4" xfId="31953"/>
    <cellStyle name="Currency 2 4 7 2 2 3" xfId="31954"/>
    <cellStyle name="Currency 2 4 7 2 2 3 2" xfId="31955"/>
    <cellStyle name="Currency 2 4 7 2 2 3 2 2" xfId="31956"/>
    <cellStyle name="Currency 2 4 7 2 2 3 2 3" xfId="56349"/>
    <cellStyle name="Currency 2 4 7 2 2 3 3" xfId="31957"/>
    <cellStyle name="Currency 2 4 7 2 2 3 4" xfId="31958"/>
    <cellStyle name="Currency 2 4 7 2 2 4" xfId="31959"/>
    <cellStyle name="Currency 2 4 7 2 2 4 2" xfId="31960"/>
    <cellStyle name="Currency 2 4 7 2 2 4 3" xfId="56350"/>
    <cellStyle name="Currency 2 4 7 2 2 5" xfId="31961"/>
    <cellStyle name="Currency 2 4 7 2 2 6" xfId="31962"/>
    <cellStyle name="Currency 2 4 7 2 3" xfId="31963"/>
    <cellStyle name="Currency 2 4 7 2 3 2" xfId="31964"/>
    <cellStyle name="Currency 2 4 7 2 3 2 2" xfId="31965"/>
    <cellStyle name="Currency 2 4 7 2 3 2 3" xfId="56351"/>
    <cellStyle name="Currency 2 4 7 2 3 3" xfId="31966"/>
    <cellStyle name="Currency 2 4 7 2 3 4" xfId="31967"/>
    <cellStyle name="Currency 2 4 7 2 4" xfId="31968"/>
    <cellStyle name="Currency 2 4 7 2 4 2" xfId="31969"/>
    <cellStyle name="Currency 2 4 7 2 4 2 2" xfId="31970"/>
    <cellStyle name="Currency 2 4 7 2 4 2 3" xfId="56352"/>
    <cellStyle name="Currency 2 4 7 2 4 3" xfId="31971"/>
    <cellStyle name="Currency 2 4 7 2 4 4" xfId="31972"/>
    <cellStyle name="Currency 2 4 7 2 5" xfId="31973"/>
    <cellStyle name="Currency 2 4 7 2 5 2" xfId="31974"/>
    <cellStyle name="Currency 2 4 7 2 5 3" xfId="56353"/>
    <cellStyle name="Currency 2 4 7 2 6" xfId="31975"/>
    <cellStyle name="Currency 2 4 7 2 7" xfId="31976"/>
    <cellStyle name="Currency 2 4 7 3" xfId="31977"/>
    <cellStyle name="Currency 2 4 7 3 2" xfId="31978"/>
    <cellStyle name="Currency 2 4 7 3 2 2" xfId="31979"/>
    <cellStyle name="Currency 2 4 7 3 2 2 2" xfId="31980"/>
    <cellStyle name="Currency 2 4 7 3 2 2 3" xfId="56354"/>
    <cellStyle name="Currency 2 4 7 3 2 3" xfId="31981"/>
    <cellStyle name="Currency 2 4 7 3 2 4" xfId="31982"/>
    <cellStyle name="Currency 2 4 7 3 3" xfId="31983"/>
    <cellStyle name="Currency 2 4 7 3 3 2" xfId="31984"/>
    <cellStyle name="Currency 2 4 7 3 3 2 2" xfId="31985"/>
    <cellStyle name="Currency 2 4 7 3 3 2 3" xfId="56355"/>
    <cellStyle name="Currency 2 4 7 3 3 3" xfId="31986"/>
    <cellStyle name="Currency 2 4 7 3 3 4" xfId="31987"/>
    <cellStyle name="Currency 2 4 7 3 4" xfId="31988"/>
    <cellStyle name="Currency 2 4 7 3 4 2" xfId="31989"/>
    <cellStyle name="Currency 2 4 7 3 4 3" xfId="56356"/>
    <cellStyle name="Currency 2 4 7 3 5" xfId="31990"/>
    <cellStyle name="Currency 2 4 7 3 6" xfId="31991"/>
    <cellStyle name="Currency 2 4 7 4" xfId="31992"/>
    <cellStyle name="Currency 2 4 7 4 2" xfId="31993"/>
    <cellStyle name="Currency 2 4 7 4 2 2" xfId="31994"/>
    <cellStyle name="Currency 2 4 7 4 2 3" xfId="56357"/>
    <cellStyle name="Currency 2 4 7 4 3" xfId="31995"/>
    <cellStyle name="Currency 2 4 7 4 4" xfId="31996"/>
    <cellStyle name="Currency 2 4 7 5" xfId="31997"/>
    <cellStyle name="Currency 2 4 7 5 2" xfId="31998"/>
    <cellStyle name="Currency 2 4 7 5 2 2" xfId="31999"/>
    <cellStyle name="Currency 2 4 7 5 2 3" xfId="56358"/>
    <cellStyle name="Currency 2 4 7 5 3" xfId="32000"/>
    <cellStyle name="Currency 2 4 7 5 4" xfId="32001"/>
    <cellStyle name="Currency 2 4 7 6" xfId="32002"/>
    <cellStyle name="Currency 2 4 7 6 2" xfId="32003"/>
    <cellStyle name="Currency 2 4 7 6 3" xfId="56359"/>
    <cellStyle name="Currency 2 4 7 7" xfId="32004"/>
    <cellStyle name="Currency 2 4 7 8" xfId="32005"/>
    <cellStyle name="Currency 2 4 8" xfId="32006"/>
    <cellStyle name="Currency 2 4 8 2" xfId="32007"/>
    <cellStyle name="Currency 2 4 8 2 2" xfId="32008"/>
    <cellStyle name="Currency 2 4 8 2 2 2" xfId="32009"/>
    <cellStyle name="Currency 2 4 8 2 2 2 2" xfId="32010"/>
    <cellStyle name="Currency 2 4 8 2 2 2 3" xfId="56360"/>
    <cellStyle name="Currency 2 4 8 2 2 3" xfId="32011"/>
    <cellStyle name="Currency 2 4 8 2 2 4" xfId="32012"/>
    <cellStyle name="Currency 2 4 8 2 3" xfId="32013"/>
    <cellStyle name="Currency 2 4 8 2 3 2" xfId="32014"/>
    <cellStyle name="Currency 2 4 8 2 3 2 2" xfId="32015"/>
    <cellStyle name="Currency 2 4 8 2 3 2 3" xfId="56361"/>
    <cellStyle name="Currency 2 4 8 2 3 3" xfId="32016"/>
    <cellStyle name="Currency 2 4 8 2 3 4" xfId="32017"/>
    <cellStyle name="Currency 2 4 8 2 4" xfId="32018"/>
    <cellStyle name="Currency 2 4 8 2 4 2" xfId="32019"/>
    <cellStyle name="Currency 2 4 8 2 4 3" xfId="56362"/>
    <cellStyle name="Currency 2 4 8 2 5" xfId="32020"/>
    <cellStyle name="Currency 2 4 8 2 6" xfId="32021"/>
    <cellStyle name="Currency 2 4 8 3" xfId="32022"/>
    <cellStyle name="Currency 2 4 8 3 2" xfId="32023"/>
    <cellStyle name="Currency 2 4 8 3 2 2" xfId="32024"/>
    <cellStyle name="Currency 2 4 8 3 2 3" xfId="56363"/>
    <cellStyle name="Currency 2 4 8 3 3" xfId="32025"/>
    <cellStyle name="Currency 2 4 8 3 4" xfId="32026"/>
    <cellStyle name="Currency 2 4 8 4" xfId="32027"/>
    <cellStyle name="Currency 2 4 8 4 2" xfId="32028"/>
    <cellStyle name="Currency 2 4 8 4 2 2" xfId="32029"/>
    <cellStyle name="Currency 2 4 8 4 2 3" xfId="56364"/>
    <cellStyle name="Currency 2 4 8 4 3" xfId="32030"/>
    <cellStyle name="Currency 2 4 8 4 4" xfId="32031"/>
    <cellStyle name="Currency 2 4 8 5" xfId="32032"/>
    <cellStyle name="Currency 2 4 8 5 2" xfId="32033"/>
    <cellStyle name="Currency 2 4 8 5 3" xfId="56365"/>
    <cellStyle name="Currency 2 4 8 6" xfId="32034"/>
    <cellStyle name="Currency 2 4 8 7" xfId="32035"/>
    <cellStyle name="Currency 2 4 9" xfId="32036"/>
    <cellStyle name="Currency 2 4 9 2" xfId="32037"/>
    <cellStyle name="Currency 2 4 9 2 2" xfId="32038"/>
    <cellStyle name="Currency 2 4 9 2 2 2" xfId="32039"/>
    <cellStyle name="Currency 2 4 9 2 2 3" xfId="56366"/>
    <cellStyle name="Currency 2 4 9 2 3" xfId="32040"/>
    <cellStyle name="Currency 2 4 9 2 4" xfId="32041"/>
    <cellStyle name="Currency 2 4 9 3" xfId="32042"/>
    <cellStyle name="Currency 2 4 9 3 2" xfId="32043"/>
    <cellStyle name="Currency 2 4 9 3 2 2" xfId="32044"/>
    <cellStyle name="Currency 2 4 9 3 2 3" xfId="56367"/>
    <cellStyle name="Currency 2 4 9 3 3" xfId="32045"/>
    <cellStyle name="Currency 2 4 9 3 4" xfId="32046"/>
    <cellStyle name="Currency 2 4 9 4" xfId="32047"/>
    <cellStyle name="Currency 2 4 9 4 2" xfId="32048"/>
    <cellStyle name="Currency 2 4 9 4 3" xfId="56368"/>
    <cellStyle name="Currency 2 4 9 5" xfId="32049"/>
    <cellStyle name="Currency 2 4 9 6" xfId="32050"/>
    <cellStyle name="Currency 2 5" xfId="32051"/>
    <cellStyle name="Currency 2 5 10" xfId="32052"/>
    <cellStyle name="Currency 2 5 10 2" xfId="32053"/>
    <cellStyle name="Currency 2 5 10 2 2" xfId="32054"/>
    <cellStyle name="Currency 2 5 10 2 3" xfId="56369"/>
    <cellStyle name="Currency 2 5 10 3" xfId="32055"/>
    <cellStyle name="Currency 2 5 10 4" xfId="32056"/>
    <cellStyle name="Currency 2 5 11" xfId="32057"/>
    <cellStyle name="Currency 2 5 11 2" xfId="32058"/>
    <cellStyle name="Currency 2 5 11 2 2" xfId="32059"/>
    <cellStyle name="Currency 2 5 11 2 3" xfId="56370"/>
    <cellStyle name="Currency 2 5 11 3" xfId="32060"/>
    <cellStyle name="Currency 2 5 11 4" xfId="32061"/>
    <cellStyle name="Currency 2 5 12" xfId="32062"/>
    <cellStyle name="Currency 2 5 12 2" xfId="32063"/>
    <cellStyle name="Currency 2 5 12 3" xfId="56371"/>
    <cellStyle name="Currency 2 5 13" xfId="32064"/>
    <cellStyle name="Currency 2 5 14" xfId="32065"/>
    <cellStyle name="Currency 2 5 2" xfId="32066"/>
    <cellStyle name="Currency 2 5 2 10" xfId="32067"/>
    <cellStyle name="Currency 2 5 2 11" xfId="32068"/>
    <cellStyle name="Currency 2 5 2 2" xfId="32069"/>
    <cellStyle name="Currency 2 5 2 2 10" xfId="32070"/>
    <cellStyle name="Currency 2 5 2 2 2" xfId="32071"/>
    <cellStyle name="Currency 2 5 2 2 2 2" xfId="32072"/>
    <cellStyle name="Currency 2 5 2 2 2 2 2" xfId="32073"/>
    <cellStyle name="Currency 2 5 2 2 2 2 2 2" xfId="32074"/>
    <cellStyle name="Currency 2 5 2 2 2 2 2 2 2" xfId="32075"/>
    <cellStyle name="Currency 2 5 2 2 2 2 2 2 2 2" xfId="32076"/>
    <cellStyle name="Currency 2 5 2 2 2 2 2 2 2 3" xfId="56372"/>
    <cellStyle name="Currency 2 5 2 2 2 2 2 2 3" xfId="32077"/>
    <cellStyle name="Currency 2 5 2 2 2 2 2 2 4" xfId="32078"/>
    <cellStyle name="Currency 2 5 2 2 2 2 2 3" xfId="32079"/>
    <cellStyle name="Currency 2 5 2 2 2 2 2 3 2" xfId="32080"/>
    <cellStyle name="Currency 2 5 2 2 2 2 2 3 2 2" xfId="32081"/>
    <cellStyle name="Currency 2 5 2 2 2 2 2 3 2 3" xfId="56373"/>
    <cellStyle name="Currency 2 5 2 2 2 2 2 3 3" xfId="32082"/>
    <cellStyle name="Currency 2 5 2 2 2 2 2 3 4" xfId="32083"/>
    <cellStyle name="Currency 2 5 2 2 2 2 2 4" xfId="32084"/>
    <cellStyle name="Currency 2 5 2 2 2 2 2 4 2" xfId="32085"/>
    <cellStyle name="Currency 2 5 2 2 2 2 2 4 3" xfId="56374"/>
    <cellStyle name="Currency 2 5 2 2 2 2 2 5" xfId="32086"/>
    <cellStyle name="Currency 2 5 2 2 2 2 2 6" xfId="32087"/>
    <cellStyle name="Currency 2 5 2 2 2 2 3" xfId="32088"/>
    <cellStyle name="Currency 2 5 2 2 2 2 3 2" xfId="32089"/>
    <cellStyle name="Currency 2 5 2 2 2 2 3 2 2" xfId="32090"/>
    <cellStyle name="Currency 2 5 2 2 2 2 3 2 3" xfId="56375"/>
    <cellStyle name="Currency 2 5 2 2 2 2 3 3" xfId="32091"/>
    <cellStyle name="Currency 2 5 2 2 2 2 3 4" xfId="32092"/>
    <cellStyle name="Currency 2 5 2 2 2 2 4" xfId="32093"/>
    <cellStyle name="Currency 2 5 2 2 2 2 4 2" xfId="32094"/>
    <cellStyle name="Currency 2 5 2 2 2 2 4 2 2" xfId="32095"/>
    <cellStyle name="Currency 2 5 2 2 2 2 4 2 3" xfId="56376"/>
    <cellStyle name="Currency 2 5 2 2 2 2 4 3" xfId="32096"/>
    <cellStyle name="Currency 2 5 2 2 2 2 4 4" xfId="32097"/>
    <cellStyle name="Currency 2 5 2 2 2 2 5" xfId="32098"/>
    <cellStyle name="Currency 2 5 2 2 2 2 5 2" xfId="32099"/>
    <cellStyle name="Currency 2 5 2 2 2 2 5 3" xfId="56377"/>
    <cellStyle name="Currency 2 5 2 2 2 2 6" xfId="32100"/>
    <cellStyle name="Currency 2 5 2 2 2 2 7" xfId="32101"/>
    <cellStyle name="Currency 2 5 2 2 2 3" xfId="32102"/>
    <cellStyle name="Currency 2 5 2 2 2 3 2" xfId="32103"/>
    <cellStyle name="Currency 2 5 2 2 2 3 2 2" xfId="32104"/>
    <cellStyle name="Currency 2 5 2 2 2 3 2 2 2" xfId="32105"/>
    <cellStyle name="Currency 2 5 2 2 2 3 2 2 3" xfId="56378"/>
    <cellStyle name="Currency 2 5 2 2 2 3 2 3" xfId="32106"/>
    <cellStyle name="Currency 2 5 2 2 2 3 2 4" xfId="32107"/>
    <cellStyle name="Currency 2 5 2 2 2 3 3" xfId="32108"/>
    <cellStyle name="Currency 2 5 2 2 2 3 3 2" xfId="32109"/>
    <cellStyle name="Currency 2 5 2 2 2 3 3 2 2" xfId="32110"/>
    <cellStyle name="Currency 2 5 2 2 2 3 3 2 3" xfId="56379"/>
    <cellStyle name="Currency 2 5 2 2 2 3 3 3" xfId="32111"/>
    <cellStyle name="Currency 2 5 2 2 2 3 3 4" xfId="32112"/>
    <cellStyle name="Currency 2 5 2 2 2 3 4" xfId="32113"/>
    <cellStyle name="Currency 2 5 2 2 2 3 4 2" xfId="32114"/>
    <cellStyle name="Currency 2 5 2 2 2 3 4 3" xfId="56380"/>
    <cellStyle name="Currency 2 5 2 2 2 3 5" xfId="32115"/>
    <cellStyle name="Currency 2 5 2 2 2 3 6" xfId="32116"/>
    <cellStyle name="Currency 2 5 2 2 2 4" xfId="32117"/>
    <cellStyle name="Currency 2 5 2 2 2 4 2" xfId="32118"/>
    <cellStyle name="Currency 2 5 2 2 2 4 2 2" xfId="32119"/>
    <cellStyle name="Currency 2 5 2 2 2 4 2 3" xfId="56381"/>
    <cellStyle name="Currency 2 5 2 2 2 4 3" xfId="32120"/>
    <cellStyle name="Currency 2 5 2 2 2 4 4" xfId="32121"/>
    <cellStyle name="Currency 2 5 2 2 2 5" xfId="32122"/>
    <cellStyle name="Currency 2 5 2 2 2 5 2" xfId="32123"/>
    <cellStyle name="Currency 2 5 2 2 2 5 2 2" xfId="32124"/>
    <cellStyle name="Currency 2 5 2 2 2 5 2 3" xfId="56382"/>
    <cellStyle name="Currency 2 5 2 2 2 5 3" xfId="32125"/>
    <cellStyle name="Currency 2 5 2 2 2 5 4" xfId="32126"/>
    <cellStyle name="Currency 2 5 2 2 2 6" xfId="32127"/>
    <cellStyle name="Currency 2 5 2 2 2 6 2" xfId="32128"/>
    <cellStyle name="Currency 2 5 2 2 2 6 3" xfId="56383"/>
    <cellStyle name="Currency 2 5 2 2 2 7" xfId="32129"/>
    <cellStyle name="Currency 2 5 2 2 2 8" xfId="32130"/>
    <cellStyle name="Currency 2 5 2 2 3" xfId="32131"/>
    <cellStyle name="Currency 2 5 2 2 3 2" xfId="32132"/>
    <cellStyle name="Currency 2 5 2 2 3 2 2" xfId="32133"/>
    <cellStyle name="Currency 2 5 2 2 3 2 2 2" xfId="32134"/>
    <cellStyle name="Currency 2 5 2 2 3 2 2 2 2" xfId="32135"/>
    <cellStyle name="Currency 2 5 2 2 3 2 2 2 3" xfId="56384"/>
    <cellStyle name="Currency 2 5 2 2 3 2 2 3" xfId="32136"/>
    <cellStyle name="Currency 2 5 2 2 3 2 2 4" xfId="32137"/>
    <cellStyle name="Currency 2 5 2 2 3 2 3" xfId="32138"/>
    <cellStyle name="Currency 2 5 2 2 3 2 3 2" xfId="32139"/>
    <cellStyle name="Currency 2 5 2 2 3 2 3 2 2" xfId="32140"/>
    <cellStyle name="Currency 2 5 2 2 3 2 3 2 3" xfId="56385"/>
    <cellStyle name="Currency 2 5 2 2 3 2 3 3" xfId="32141"/>
    <cellStyle name="Currency 2 5 2 2 3 2 3 4" xfId="32142"/>
    <cellStyle name="Currency 2 5 2 2 3 2 4" xfId="32143"/>
    <cellStyle name="Currency 2 5 2 2 3 2 4 2" xfId="32144"/>
    <cellStyle name="Currency 2 5 2 2 3 2 4 3" xfId="56386"/>
    <cellStyle name="Currency 2 5 2 2 3 2 5" xfId="32145"/>
    <cellStyle name="Currency 2 5 2 2 3 2 6" xfId="32146"/>
    <cellStyle name="Currency 2 5 2 2 3 3" xfId="32147"/>
    <cellStyle name="Currency 2 5 2 2 3 3 2" xfId="32148"/>
    <cellStyle name="Currency 2 5 2 2 3 3 2 2" xfId="32149"/>
    <cellStyle name="Currency 2 5 2 2 3 3 2 3" xfId="56387"/>
    <cellStyle name="Currency 2 5 2 2 3 3 3" xfId="32150"/>
    <cellStyle name="Currency 2 5 2 2 3 3 4" xfId="32151"/>
    <cellStyle name="Currency 2 5 2 2 3 4" xfId="32152"/>
    <cellStyle name="Currency 2 5 2 2 3 4 2" xfId="32153"/>
    <cellStyle name="Currency 2 5 2 2 3 4 2 2" xfId="32154"/>
    <cellStyle name="Currency 2 5 2 2 3 4 2 3" xfId="56388"/>
    <cellStyle name="Currency 2 5 2 2 3 4 3" xfId="32155"/>
    <cellStyle name="Currency 2 5 2 2 3 4 4" xfId="32156"/>
    <cellStyle name="Currency 2 5 2 2 3 5" xfId="32157"/>
    <cellStyle name="Currency 2 5 2 2 3 5 2" xfId="32158"/>
    <cellStyle name="Currency 2 5 2 2 3 5 3" xfId="56389"/>
    <cellStyle name="Currency 2 5 2 2 3 6" xfId="32159"/>
    <cellStyle name="Currency 2 5 2 2 3 7" xfId="32160"/>
    <cellStyle name="Currency 2 5 2 2 4" xfId="32161"/>
    <cellStyle name="Currency 2 5 2 2 4 2" xfId="32162"/>
    <cellStyle name="Currency 2 5 2 2 4 2 2" xfId="32163"/>
    <cellStyle name="Currency 2 5 2 2 4 2 2 2" xfId="32164"/>
    <cellStyle name="Currency 2 5 2 2 4 2 2 3" xfId="56390"/>
    <cellStyle name="Currency 2 5 2 2 4 2 3" xfId="32165"/>
    <cellStyle name="Currency 2 5 2 2 4 2 4" xfId="32166"/>
    <cellStyle name="Currency 2 5 2 2 4 3" xfId="32167"/>
    <cellStyle name="Currency 2 5 2 2 4 3 2" xfId="32168"/>
    <cellStyle name="Currency 2 5 2 2 4 3 2 2" xfId="32169"/>
    <cellStyle name="Currency 2 5 2 2 4 3 2 3" xfId="56391"/>
    <cellStyle name="Currency 2 5 2 2 4 3 3" xfId="32170"/>
    <cellStyle name="Currency 2 5 2 2 4 3 4" xfId="32171"/>
    <cellStyle name="Currency 2 5 2 2 4 4" xfId="32172"/>
    <cellStyle name="Currency 2 5 2 2 4 4 2" xfId="32173"/>
    <cellStyle name="Currency 2 5 2 2 4 4 3" xfId="56392"/>
    <cellStyle name="Currency 2 5 2 2 4 5" xfId="32174"/>
    <cellStyle name="Currency 2 5 2 2 4 6" xfId="32175"/>
    <cellStyle name="Currency 2 5 2 2 5" xfId="32176"/>
    <cellStyle name="Currency 2 5 2 2 5 2" xfId="32177"/>
    <cellStyle name="Currency 2 5 2 2 5 2 2" xfId="32178"/>
    <cellStyle name="Currency 2 5 2 2 5 2 2 2" xfId="32179"/>
    <cellStyle name="Currency 2 5 2 2 5 2 2 3" xfId="56393"/>
    <cellStyle name="Currency 2 5 2 2 5 2 3" xfId="32180"/>
    <cellStyle name="Currency 2 5 2 2 5 2 4" xfId="32181"/>
    <cellStyle name="Currency 2 5 2 2 5 3" xfId="32182"/>
    <cellStyle name="Currency 2 5 2 2 5 3 2" xfId="32183"/>
    <cellStyle name="Currency 2 5 2 2 5 3 3" xfId="56394"/>
    <cellStyle name="Currency 2 5 2 2 5 4" xfId="32184"/>
    <cellStyle name="Currency 2 5 2 2 5 5" xfId="32185"/>
    <cellStyle name="Currency 2 5 2 2 6" xfId="32186"/>
    <cellStyle name="Currency 2 5 2 2 6 2" xfId="32187"/>
    <cellStyle name="Currency 2 5 2 2 6 2 2" xfId="32188"/>
    <cellStyle name="Currency 2 5 2 2 6 2 3" xfId="56395"/>
    <cellStyle name="Currency 2 5 2 2 6 3" xfId="32189"/>
    <cellStyle name="Currency 2 5 2 2 6 4" xfId="32190"/>
    <cellStyle name="Currency 2 5 2 2 7" xfId="32191"/>
    <cellStyle name="Currency 2 5 2 2 7 2" xfId="32192"/>
    <cellStyle name="Currency 2 5 2 2 7 2 2" xfId="32193"/>
    <cellStyle name="Currency 2 5 2 2 7 2 3" xfId="56396"/>
    <cellStyle name="Currency 2 5 2 2 7 3" xfId="32194"/>
    <cellStyle name="Currency 2 5 2 2 7 4" xfId="32195"/>
    <cellStyle name="Currency 2 5 2 2 8" xfId="32196"/>
    <cellStyle name="Currency 2 5 2 2 8 2" xfId="32197"/>
    <cellStyle name="Currency 2 5 2 2 8 3" xfId="56397"/>
    <cellStyle name="Currency 2 5 2 2 9" xfId="32198"/>
    <cellStyle name="Currency 2 5 2 3" xfId="32199"/>
    <cellStyle name="Currency 2 5 2 3 2" xfId="32200"/>
    <cellStyle name="Currency 2 5 2 3 2 2" xfId="32201"/>
    <cellStyle name="Currency 2 5 2 3 2 2 2" xfId="32202"/>
    <cellStyle name="Currency 2 5 2 3 2 2 2 2" xfId="32203"/>
    <cellStyle name="Currency 2 5 2 3 2 2 2 2 2" xfId="32204"/>
    <cellStyle name="Currency 2 5 2 3 2 2 2 2 3" xfId="56398"/>
    <cellStyle name="Currency 2 5 2 3 2 2 2 3" xfId="32205"/>
    <cellStyle name="Currency 2 5 2 3 2 2 2 4" xfId="32206"/>
    <cellStyle name="Currency 2 5 2 3 2 2 3" xfId="32207"/>
    <cellStyle name="Currency 2 5 2 3 2 2 3 2" xfId="32208"/>
    <cellStyle name="Currency 2 5 2 3 2 2 3 2 2" xfId="32209"/>
    <cellStyle name="Currency 2 5 2 3 2 2 3 2 3" xfId="56399"/>
    <cellStyle name="Currency 2 5 2 3 2 2 3 3" xfId="32210"/>
    <cellStyle name="Currency 2 5 2 3 2 2 3 4" xfId="32211"/>
    <cellStyle name="Currency 2 5 2 3 2 2 4" xfId="32212"/>
    <cellStyle name="Currency 2 5 2 3 2 2 4 2" xfId="32213"/>
    <cellStyle name="Currency 2 5 2 3 2 2 4 3" xfId="56400"/>
    <cellStyle name="Currency 2 5 2 3 2 2 5" xfId="32214"/>
    <cellStyle name="Currency 2 5 2 3 2 2 6" xfId="32215"/>
    <cellStyle name="Currency 2 5 2 3 2 3" xfId="32216"/>
    <cellStyle name="Currency 2 5 2 3 2 3 2" xfId="32217"/>
    <cellStyle name="Currency 2 5 2 3 2 3 2 2" xfId="32218"/>
    <cellStyle name="Currency 2 5 2 3 2 3 2 3" xfId="56401"/>
    <cellStyle name="Currency 2 5 2 3 2 3 3" xfId="32219"/>
    <cellStyle name="Currency 2 5 2 3 2 3 4" xfId="32220"/>
    <cellStyle name="Currency 2 5 2 3 2 4" xfId="32221"/>
    <cellStyle name="Currency 2 5 2 3 2 4 2" xfId="32222"/>
    <cellStyle name="Currency 2 5 2 3 2 4 2 2" xfId="32223"/>
    <cellStyle name="Currency 2 5 2 3 2 4 2 3" xfId="56402"/>
    <cellStyle name="Currency 2 5 2 3 2 4 3" xfId="32224"/>
    <cellStyle name="Currency 2 5 2 3 2 4 4" xfId="32225"/>
    <cellStyle name="Currency 2 5 2 3 2 5" xfId="32226"/>
    <cellStyle name="Currency 2 5 2 3 2 5 2" xfId="32227"/>
    <cellStyle name="Currency 2 5 2 3 2 5 3" xfId="56403"/>
    <cellStyle name="Currency 2 5 2 3 2 6" xfId="32228"/>
    <cellStyle name="Currency 2 5 2 3 2 7" xfId="32229"/>
    <cellStyle name="Currency 2 5 2 3 3" xfId="32230"/>
    <cellStyle name="Currency 2 5 2 3 3 2" xfId="32231"/>
    <cellStyle name="Currency 2 5 2 3 3 2 2" xfId="32232"/>
    <cellStyle name="Currency 2 5 2 3 3 2 2 2" xfId="32233"/>
    <cellStyle name="Currency 2 5 2 3 3 2 2 3" xfId="56404"/>
    <cellStyle name="Currency 2 5 2 3 3 2 3" xfId="32234"/>
    <cellStyle name="Currency 2 5 2 3 3 2 4" xfId="32235"/>
    <cellStyle name="Currency 2 5 2 3 3 3" xfId="32236"/>
    <cellStyle name="Currency 2 5 2 3 3 3 2" xfId="32237"/>
    <cellStyle name="Currency 2 5 2 3 3 3 2 2" xfId="32238"/>
    <cellStyle name="Currency 2 5 2 3 3 3 2 3" xfId="56405"/>
    <cellStyle name="Currency 2 5 2 3 3 3 3" xfId="32239"/>
    <cellStyle name="Currency 2 5 2 3 3 3 4" xfId="32240"/>
    <cellStyle name="Currency 2 5 2 3 3 4" xfId="32241"/>
    <cellStyle name="Currency 2 5 2 3 3 4 2" xfId="32242"/>
    <cellStyle name="Currency 2 5 2 3 3 4 3" xfId="56406"/>
    <cellStyle name="Currency 2 5 2 3 3 5" xfId="32243"/>
    <cellStyle name="Currency 2 5 2 3 3 6" xfId="32244"/>
    <cellStyle name="Currency 2 5 2 3 4" xfId="32245"/>
    <cellStyle name="Currency 2 5 2 3 4 2" xfId="32246"/>
    <cellStyle name="Currency 2 5 2 3 4 2 2" xfId="32247"/>
    <cellStyle name="Currency 2 5 2 3 4 2 3" xfId="56407"/>
    <cellStyle name="Currency 2 5 2 3 4 3" xfId="32248"/>
    <cellStyle name="Currency 2 5 2 3 4 4" xfId="32249"/>
    <cellStyle name="Currency 2 5 2 3 5" xfId="32250"/>
    <cellStyle name="Currency 2 5 2 3 5 2" xfId="32251"/>
    <cellStyle name="Currency 2 5 2 3 5 2 2" xfId="32252"/>
    <cellStyle name="Currency 2 5 2 3 5 2 3" xfId="56408"/>
    <cellStyle name="Currency 2 5 2 3 5 3" xfId="32253"/>
    <cellStyle name="Currency 2 5 2 3 5 4" xfId="32254"/>
    <cellStyle name="Currency 2 5 2 3 6" xfId="32255"/>
    <cellStyle name="Currency 2 5 2 3 6 2" xfId="32256"/>
    <cellStyle name="Currency 2 5 2 3 6 3" xfId="56409"/>
    <cellStyle name="Currency 2 5 2 3 7" xfId="32257"/>
    <cellStyle name="Currency 2 5 2 3 8" xfId="32258"/>
    <cellStyle name="Currency 2 5 2 4" xfId="32259"/>
    <cellStyle name="Currency 2 5 2 4 2" xfId="32260"/>
    <cellStyle name="Currency 2 5 2 4 2 2" xfId="32261"/>
    <cellStyle name="Currency 2 5 2 4 2 2 2" xfId="32262"/>
    <cellStyle name="Currency 2 5 2 4 2 2 2 2" xfId="32263"/>
    <cellStyle name="Currency 2 5 2 4 2 2 2 3" xfId="56410"/>
    <cellStyle name="Currency 2 5 2 4 2 2 3" xfId="32264"/>
    <cellStyle name="Currency 2 5 2 4 2 2 4" xfId="32265"/>
    <cellStyle name="Currency 2 5 2 4 2 3" xfId="32266"/>
    <cellStyle name="Currency 2 5 2 4 2 3 2" xfId="32267"/>
    <cellStyle name="Currency 2 5 2 4 2 3 2 2" xfId="32268"/>
    <cellStyle name="Currency 2 5 2 4 2 3 2 3" xfId="56411"/>
    <cellStyle name="Currency 2 5 2 4 2 3 3" xfId="32269"/>
    <cellStyle name="Currency 2 5 2 4 2 3 4" xfId="32270"/>
    <cellStyle name="Currency 2 5 2 4 2 4" xfId="32271"/>
    <cellStyle name="Currency 2 5 2 4 2 4 2" xfId="32272"/>
    <cellStyle name="Currency 2 5 2 4 2 4 3" xfId="56412"/>
    <cellStyle name="Currency 2 5 2 4 2 5" xfId="32273"/>
    <cellStyle name="Currency 2 5 2 4 2 6" xfId="32274"/>
    <cellStyle name="Currency 2 5 2 4 3" xfId="32275"/>
    <cellStyle name="Currency 2 5 2 4 3 2" xfId="32276"/>
    <cellStyle name="Currency 2 5 2 4 3 2 2" xfId="32277"/>
    <cellStyle name="Currency 2 5 2 4 3 2 3" xfId="56413"/>
    <cellStyle name="Currency 2 5 2 4 3 3" xfId="32278"/>
    <cellStyle name="Currency 2 5 2 4 3 4" xfId="32279"/>
    <cellStyle name="Currency 2 5 2 4 4" xfId="32280"/>
    <cellStyle name="Currency 2 5 2 4 4 2" xfId="32281"/>
    <cellStyle name="Currency 2 5 2 4 4 2 2" xfId="32282"/>
    <cellStyle name="Currency 2 5 2 4 4 2 3" xfId="56414"/>
    <cellStyle name="Currency 2 5 2 4 4 3" xfId="32283"/>
    <cellStyle name="Currency 2 5 2 4 4 4" xfId="32284"/>
    <cellStyle name="Currency 2 5 2 4 5" xfId="32285"/>
    <cellStyle name="Currency 2 5 2 4 5 2" xfId="32286"/>
    <cellStyle name="Currency 2 5 2 4 5 3" xfId="56415"/>
    <cellStyle name="Currency 2 5 2 4 6" xfId="32287"/>
    <cellStyle name="Currency 2 5 2 4 7" xfId="32288"/>
    <cellStyle name="Currency 2 5 2 5" xfId="32289"/>
    <cellStyle name="Currency 2 5 2 5 2" xfId="32290"/>
    <cellStyle name="Currency 2 5 2 5 2 2" xfId="32291"/>
    <cellStyle name="Currency 2 5 2 5 2 2 2" xfId="32292"/>
    <cellStyle name="Currency 2 5 2 5 2 2 3" xfId="56416"/>
    <cellStyle name="Currency 2 5 2 5 2 3" xfId="32293"/>
    <cellStyle name="Currency 2 5 2 5 2 4" xfId="32294"/>
    <cellStyle name="Currency 2 5 2 5 3" xfId="32295"/>
    <cellStyle name="Currency 2 5 2 5 3 2" xfId="32296"/>
    <cellStyle name="Currency 2 5 2 5 3 2 2" xfId="32297"/>
    <cellStyle name="Currency 2 5 2 5 3 2 3" xfId="56417"/>
    <cellStyle name="Currency 2 5 2 5 3 3" xfId="32298"/>
    <cellStyle name="Currency 2 5 2 5 3 4" xfId="32299"/>
    <cellStyle name="Currency 2 5 2 5 4" xfId="32300"/>
    <cellStyle name="Currency 2 5 2 5 4 2" xfId="32301"/>
    <cellStyle name="Currency 2 5 2 5 4 3" xfId="56418"/>
    <cellStyle name="Currency 2 5 2 5 5" xfId="32302"/>
    <cellStyle name="Currency 2 5 2 5 6" xfId="32303"/>
    <cellStyle name="Currency 2 5 2 6" xfId="32304"/>
    <cellStyle name="Currency 2 5 2 6 2" xfId="32305"/>
    <cellStyle name="Currency 2 5 2 6 2 2" xfId="32306"/>
    <cellStyle name="Currency 2 5 2 6 2 2 2" xfId="32307"/>
    <cellStyle name="Currency 2 5 2 6 2 2 3" xfId="56419"/>
    <cellStyle name="Currency 2 5 2 6 2 3" xfId="32308"/>
    <cellStyle name="Currency 2 5 2 6 2 4" xfId="32309"/>
    <cellStyle name="Currency 2 5 2 6 3" xfId="32310"/>
    <cellStyle name="Currency 2 5 2 6 3 2" xfId="32311"/>
    <cellStyle name="Currency 2 5 2 6 3 3" xfId="56420"/>
    <cellStyle name="Currency 2 5 2 6 4" xfId="32312"/>
    <cellStyle name="Currency 2 5 2 6 5" xfId="32313"/>
    <cellStyle name="Currency 2 5 2 7" xfId="32314"/>
    <cellStyle name="Currency 2 5 2 7 2" xfId="32315"/>
    <cellStyle name="Currency 2 5 2 7 2 2" xfId="32316"/>
    <cellStyle name="Currency 2 5 2 7 2 3" xfId="56421"/>
    <cellStyle name="Currency 2 5 2 7 3" xfId="32317"/>
    <cellStyle name="Currency 2 5 2 7 4" xfId="32318"/>
    <cellStyle name="Currency 2 5 2 8" xfId="32319"/>
    <cellStyle name="Currency 2 5 2 8 2" xfId="32320"/>
    <cellStyle name="Currency 2 5 2 8 2 2" xfId="32321"/>
    <cellStyle name="Currency 2 5 2 8 2 3" xfId="56422"/>
    <cellStyle name="Currency 2 5 2 8 3" xfId="32322"/>
    <cellStyle name="Currency 2 5 2 8 4" xfId="32323"/>
    <cellStyle name="Currency 2 5 2 9" xfId="32324"/>
    <cellStyle name="Currency 2 5 2 9 2" xfId="32325"/>
    <cellStyle name="Currency 2 5 2 9 3" xfId="56423"/>
    <cellStyle name="Currency 2 5 3" xfId="32326"/>
    <cellStyle name="Currency 2 5 3 10" xfId="32327"/>
    <cellStyle name="Currency 2 5 3 2" xfId="32328"/>
    <cellStyle name="Currency 2 5 3 2 2" xfId="32329"/>
    <cellStyle name="Currency 2 5 3 2 2 2" xfId="32330"/>
    <cellStyle name="Currency 2 5 3 2 2 2 2" xfId="32331"/>
    <cellStyle name="Currency 2 5 3 2 2 2 2 2" xfId="32332"/>
    <cellStyle name="Currency 2 5 3 2 2 2 2 2 2" xfId="32333"/>
    <cellStyle name="Currency 2 5 3 2 2 2 2 2 3" xfId="56424"/>
    <cellStyle name="Currency 2 5 3 2 2 2 2 3" xfId="32334"/>
    <cellStyle name="Currency 2 5 3 2 2 2 2 4" xfId="32335"/>
    <cellStyle name="Currency 2 5 3 2 2 2 3" xfId="32336"/>
    <cellStyle name="Currency 2 5 3 2 2 2 3 2" xfId="32337"/>
    <cellStyle name="Currency 2 5 3 2 2 2 3 2 2" xfId="32338"/>
    <cellStyle name="Currency 2 5 3 2 2 2 3 2 3" xfId="56425"/>
    <cellStyle name="Currency 2 5 3 2 2 2 3 3" xfId="32339"/>
    <cellStyle name="Currency 2 5 3 2 2 2 3 4" xfId="32340"/>
    <cellStyle name="Currency 2 5 3 2 2 2 4" xfId="32341"/>
    <cellStyle name="Currency 2 5 3 2 2 2 4 2" xfId="32342"/>
    <cellStyle name="Currency 2 5 3 2 2 2 4 3" xfId="56426"/>
    <cellStyle name="Currency 2 5 3 2 2 2 5" xfId="32343"/>
    <cellStyle name="Currency 2 5 3 2 2 2 6" xfId="32344"/>
    <cellStyle name="Currency 2 5 3 2 2 3" xfId="32345"/>
    <cellStyle name="Currency 2 5 3 2 2 3 2" xfId="32346"/>
    <cellStyle name="Currency 2 5 3 2 2 3 2 2" xfId="32347"/>
    <cellStyle name="Currency 2 5 3 2 2 3 2 3" xfId="56427"/>
    <cellStyle name="Currency 2 5 3 2 2 3 3" xfId="32348"/>
    <cellStyle name="Currency 2 5 3 2 2 3 4" xfId="32349"/>
    <cellStyle name="Currency 2 5 3 2 2 4" xfId="32350"/>
    <cellStyle name="Currency 2 5 3 2 2 4 2" xfId="32351"/>
    <cellStyle name="Currency 2 5 3 2 2 4 2 2" xfId="32352"/>
    <cellStyle name="Currency 2 5 3 2 2 4 2 3" xfId="56428"/>
    <cellStyle name="Currency 2 5 3 2 2 4 3" xfId="32353"/>
    <cellStyle name="Currency 2 5 3 2 2 4 4" xfId="32354"/>
    <cellStyle name="Currency 2 5 3 2 2 5" xfId="32355"/>
    <cellStyle name="Currency 2 5 3 2 2 5 2" xfId="32356"/>
    <cellStyle name="Currency 2 5 3 2 2 5 3" xfId="56429"/>
    <cellStyle name="Currency 2 5 3 2 2 6" xfId="32357"/>
    <cellStyle name="Currency 2 5 3 2 2 7" xfId="32358"/>
    <cellStyle name="Currency 2 5 3 2 3" xfId="32359"/>
    <cellStyle name="Currency 2 5 3 2 3 2" xfId="32360"/>
    <cellStyle name="Currency 2 5 3 2 3 2 2" xfId="32361"/>
    <cellStyle name="Currency 2 5 3 2 3 2 2 2" xfId="32362"/>
    <cellStyle name="Currency 2 5 3 2 3 2 2 3" xfId="56430"/>
    <cellStyle name="Currency 2 5 3 2 3 2 3" xfId="32363"/>
    <cellStyle name="Currency 2 5 3 2 3 2 4" xfId="32364"/>
    <cellStyle name="Currency 2 5 3 2 3 3" xfId="32365"/>
    <cellStyle name="Currency 2 5 3 2 3 3 2" xfId="32366"/>
    <cellStyle name="Currency 2 5 3 2 3 3 2 2" xfId="32367"/>
    <cellStyle name="Currency 2 5 3 2 3 3 2 3" xfId="56431"/>
    <cellStyle name="Currency 2 5 3 2 3 3 3" xfId="32368"/>
    <cellStyle name="Currency 2 5 3 2 3 3 4" xfId="32369"/>
    <cellStyle name="Currency 2 5 3 2 3 4" xfId="32370"/>
    <cellStyle name="Currency 2 5 3 2 3 4 2" xfId="32371"/>
    <cellStyle name="Currency 2 5 3 2 3 4 3" xfId="56432"/>
    <cellStyle name="Currency 2 5 3 2 3 5" xfId="32372"/>
    <cellStyle name="Currency 2 5 3 2 3 6" xfId="32373"/>
    <cellStyle name="Currency 2 5 3 2 4" xfId="32374"/>
    <cellStyle name="Currency 2 5 3 2 4 2" xfId="32375"/>
    <cellStyle name="Currency 2 5 3 2 4 2 2" xfId="32376"/>
    <cellStyle name="Currency 2 5 3 2 4 2 3" xfId="56433"/>
    <cellStyle name="Currency 2 5 3 2 4 3" xfId="32377"/>
    <cellStyle name="Currency 2 5 3 2 4 4" xfId="32378"/>
    <cellStyle name="Currency 2 5 3 2 5" xfId="32379"/>
    <cellStyle name="Currency 2 5 3 2 5 2" xfId="32380"/>
    <cellStyle name="Currency 2 5 3 2 5 2 2" xfId="32381"/>
    <cellStyle name="Currency 2 5 3 2 5 2 3" xfId="56434"/>
    <cellStyle name="Currency 2 5 3 2 5 3" xfId="32382"/>
    <cellStyle name="Currency 2 5 3 2 5 4" xfId="32383"/>
    <cellStyle name="Currency 2 5 3 2 6" xfId="32384"/>
    <cellStyle name="Currency 2 5 3 2 6 2" xfId="32385"/>
    <cellStyle name="Currency 2 5 3 2 6 3" xfId="56435"/>
    <cellStyle name="Currency 2 5 3 2 7" xfId="32386"/>
    <cellStyle name="Currency 2 5 3 2 8" xfId="32387"/>
    <cellStyle name="Currency 2 5 3 3" xfId="32388"/>
    <cellStyle name="Currency 2 5 3 3 2" xfId="32389"/>
    <cellStyle name="Currency 2 5 3 3 2 2" xfId="32390"/>
    <cellStyle name="Currency 2 5 3 3 2 2 2" xfId="32391"/>
    <cellStyle name="Currency 2 5 3 3 2 2 2 2" xfId="32392"/>
    <cellStyle name="Currency 2 5 3 3 2 2 2 3" xfId="56436"/>
    <cellStyle name="Currency 2 5 3 3 2 2 3" xfId="32393"/>
    <cellStyle name="Currency 2 5 3 3 2 2 4" xfId="32394"/>
    <cellStyle name="Currency 2 5 3 3 2 3" xfId="32395"/>
    <cellStyle name="Currency 2 5 3 3 2 3 2" xfId="32396"/>
    <cellStyle name="Currency 2 5 3 3 2 3 2 2" xfId="32397"/>
    <cellStyle name="Currency 2 5 3 3 2 3 2 3" xfId="56437"/>
    <cellStyle name="Currency 2 5 3 3 2 3 3" xfId="32398"/>
    <cellStyle name="Currency 2 5 3 3 2 3 4" xfId="32399"/>
    <cellStyle name="Currency 2 5 3 3 2 4" xfId="32400"/>
    <cellStyle name="Currency 2 5 3 3 2 4 2" xfId="32401"/>
    <cellStyle name="Currency 2 5 3 3 2 4 3" xfId="56438"/>
    <cellStyle name="Currency 2 5 3 3 2 5" xfId="32402"/>
    <cellStyle name="Currency 2 5 3 3 2 6" xfId="32403"/>
    <cellStyle name="Currency 2 5 3 3 3" xfId="32404"/>
    <cellStyle name="Currency 2 5 3 3 3 2" xfId="32405"/>
    <cellStyle name="Currency 2 5 3 3 3 2 2" xfId="32406"/>
    <cellStyle name="Currency 2 5 3 3 3 2 3" xfId="56439"/>
    <cellStyle name="Currency 2 5 3 3 3 3" xfId="32407"/>
    <cellStyle name="Currency 2 5 3 3 3 4" xfId="32408"/>
    <cellStyle name="Currency 2 5 3 3 4" xfId="32409"/>
    <cellStyle name="Currency 2 5 3 3 4 2" xfId="32410"/>
    <cellStyle name="Currency 2 5 3 3 4 2 2" xfId="32411"/>
    <cellStyle name="Currency 2 5 3 3 4 2 3" xfId="56440"/>
    <cellStyle name="Currency 2 5 3 3 4 3" xfId="32412"/>
    <cellStyle name="Currency 2 5 3 3 4 4" xfId="32413"/>
    <cellStyle name="Currency 2 5 3 3 5" xfId="32414"/>
    <cellStyle name="Currency 2 5 3 3 5 2" xfId="32415"/>
    <cellStyle name="Currency 2 5 3 3 5 3" xfId="56441"/>
    <cellStyle name="Currency 2 5 3 3 6" xfId="32416"/>
    <cellStyle name="Currency 2 5 3 3 7" xfId="32417"/>
    <cellStyle name="Currency 2 5 3 4" xfId="32418"/>
    <cellStyle name="Currency 2 5 3 4 2" xfId="32419"/>
    <cellStyle name="Currency 2 5 3 4 2 2" xfId="32420"/>
    <cellStyle name="Currency 2 5 3 4 2 2 2" xfId="32421"/>
    <cellStyle name="Currency 2 5 3 4 2 2 3" xfId="56442"/>
    <cellStyle name="Currency 2 5 3 4 2 3" xfId="32422"/>
    <cellStyle name="Currency 2 5 3 4 2 4" xfId="32423"/>
    <cellStyle name="Currency 2 5 3 4 3" xfId="32424"/>
    <cellStyle name="Currency 2 5 3 4 3 2" xfId="32425"/>
    <cellStyle name="Currency 2 5 3 4 3 2 2" xfId="32426"/>
    <cellStyle name="Currency 2 5 3 4 3 2 3" xfId="56443"/>
    <cellStyle name="Currency 2 5 3 4 3 3" xfId="32427"/>
    <cellStyle name="Currency 2 5 3 4 3 4" xfId="32428"/>
    <cellStyle name="Currency 2 5 3 4 4" xfId="32429"/>
    <cellStyle name="Currency 2 5 3 4 4 2" xfId="32430"/>
    <cellStyle name="Currency 2 5 3 4 4 3" xfId="56444"/>
    <cellStyle name="Currency 2 5 3 4 5" xfId="32431"/>
    <cellStyle name="Currency 2 5 3 4 6" xfId="32432"/>
    <cellStyle name="Currency 2 5 3 5" xfId="32433"/>
    <cellStyle name="Currency 2 5 3 5 2" xfId="32434"/>
    <cellStyle name="Currency 2 5 3 5 2 2" xfId="32435"/>
    <cellStyle name="Currency 2 5 3 5 2 2 2" xfId="32436"/>
    <cellStyle name="Currency 2 5 3 5 2 2 3" xfId="56445"/>
    <cellStyle name="Currency 2 5 3 5 2 3" xfId="32437"/>
    <cellStyle name="Currency 2 5 3 5 2 4" xfId="32438"/>
    <cellStyle name="Currency 2 5 3 5 3" xfId="32439"/>
    <cellStyle name="Currency 2 5 3 5 3 2" xfId="32440"/>
    <cellStyle name="Currency 2 5 3 5 3 3" xfId="56446"/>
    <cellStyle name="Currency 2 5 3 5 4" xfId="32441"/>
    <cellStyle name="Currency 2 5 3 5 5" xfId="32442"/>
    <cellStyle name="Currency 2 5 3 6" xfId="32443"/>
    <cellStyle name="Currency 2 5 3 6 2" xfId="32444"/>
    <cellStyle name="Currency 2 5 3 6 2 2" xfId="32445"/>
    <cellStyle name="Currency 2 5 3 6 2 3" xfId="56447"/>
    <cellStyle name="Currency 2 5 3 6 3" xfId="32446"/>
    <cellStyle name="Currency 2 5 3 6 4" xfId="32447"/>
    <cellStyle name="Currency 2 5 3 7" xfId="32448"/>
    <cellStyle name="Currency 2 5 3 7 2" xfId="32449"/>
    <cellStyle name="Currency 2 5 3 7 2 2" xfId="32450"/>
    <cellStyle name="Currency 2 5 3 7 2 3" xfId="56448"/>
    <cellStyle name="Currency 2 5 3 7 3" xfId="32451"/>
    <cellStyle name="Currency 2 5 3 7 4" xfId="32452"/>
    <cellStyle name="Currency 2 5 3 8" xfId="32453"/>
    <cellStyle name="Currency 2 5 3 8 2" xfId="32454"/>
    <cellStyle name="Currency 2 5 3 8 3" xfId="56449"/>
    <cellStyle name="Currency 2 5 3 9" xfId="32455"/>
    <cellStyle name="Currency 2 5 4" xfId="32456"/>
    <cellStyle name="Currency 2 5 4 10" xfId="32457"/>
    <cellStyle name="Currency 2 5 4 2" xfId="32458"/>
    <cellStyle name="Currency 2 5 4 2 2" xfId="32459"/>
    <cellStyle name="Currency 2 5 4 2 2 2" xfId="32460"/>
    <cellStyle name="Currency 2 5 4 2 2 2 2" xfId="32461"/>
    <cellStyle name="Currency 2 5 4 2 2 2 2 2" xfId="32462"/>
    <cellStyle name="Currency 2 5 4 2 2 2 2 2 2" xfId="32463"/>
    <cellStyle name="Currency 2 5 4 2 2 2 2 2 3" xfId="56450"/>
    <cellStyle name="Currency 2 5 4 2 2 2 2 3" xfId="32464"/>
    <cellStyle name="Currency 2 5 4 2 2 2 2 4" xfId="32465"/>
    <cellStyle name="Currency 2 5 4 2 2 2 3" xfId="32466"/>
    <cellStyle name="Currency 2 5 4 2 2 2 3 2" xfId="32467"/>
    <cellStyle name="Currency 2 5 4 2 2 2 3 2 2" xfId="32468"/>
    <cellStyle name="Currency 2 5 4 2 2 2 3 2 3" xfId="56451"/>
    <cellStyle name="Currency 2 5 4 2 2 2 3 3" xfId="32469"/>
    <cellStyle name="Currency 2 5 4 2 2 2 3 4" xfId="32470"/>
    <cellStyle name="Currency 2 5 4 2 2 2 4" xfId="32471"/>
    <cellStyle name="Currency 2 5 4 2 2 2 4 2" xfId="32472"/>
    <cellStyle name="Currency 2 5 4 2 2 2 4 3" xfId="56452"/>
    <cellStyle name="Currency 2 5 4 2 2 2 5" xfId="32473"/>
    <cellStyle name="Currency 2 5 4 2 2 2 6" xfId="32474"/>
    <cellStyle name="Currency 2 5 4 2 2 3" xfId="32475"/>
    <cellStyle name="Currency 2 5 4 2 2 3 2" xfId="32476"/>
    <cellStyle name="Currency 2 5 4 2 2 3 2 2" xfId="32477"/>
    <cellStyle name="Currency 2 5 4 2 2 3 2 3" xfId="56453"/>
    <cellStyle name="Currency 2 5 4 2 2 3 3" xfId="32478"/>
    <cellStyle name="Currency 2 5 4 2 2 3 4" xfId="32479"/>
    <cellStyle name="Currency 2 5 4 2 2 4" xfId="32480"/>
    <cellStyle name="Currency 2 5 4 2 2 4 2" xfId="32481"/>
    <cellStyle name="Currency 2 5 4 2 2 4 2 2" xfId="32482"/>
    <cellStyle name="Currency 2 5 4 2 2 4 2 3" xfId="56454"/>
    <cellStyle name="Currency 2 5 4 2 2 4 3" xfId="32483"/>
    <cellStyle name="Currency 2 5 4 2 2 4 4" xfId="32484"/>
    <cellStyle name="Currency 2 5 4 2 2 5" xfId="32485"/>
    <cellStyle name="Currency 2 5 4 2 2 5 2" xfId="32486"/>
    <cellStyle name="Currency 2 5 4 2 2 5 3" xfId="56455"/>
    <cellStyle name="Currency 2 5 4 2 2 6" xfId="32487"/>
    <cellStyle name="Currency 2 5 4 2 2 7" xfId="32488"/>
    <cellStyle name="Currency 2 5 4 2 3" xfId="32489"/>
    <cellStyle name="Currency 2 5 4 2 3 2" xfId="32490"/>
    <cellStyle name="Currency 2 5 4 2 3 2 2" xfId="32491"/>
    <cellStyle name="Currency 2 5 4 2 3 2 2 2" xfId="32492"/>
    <cellStyle name="Currency 2 5 4 2 3 2 2 3" xfId="56456"/>
    <cellStyle name="Currency 2 5 4 2 3 2 3" xfId="32493"/>
    <cellStyle name="Currency 2 5 4 2 3 2 4" xfId="32494"/>
    <cellStyle name="Currency 2 5 4 2 3 3" xfId="32495"/>
    <cellStyle name="Currency 2 5 4 2 3 3 2" xfId="32496"/>
    <cellStyle name="Currency 2 5 4 2 3 3 2 2" xfId="32497"/>
    <cellStyle name="Currency 2 5 4 2 3 3 2 3" xfId="56457"/>
    <cellStyle name="Currency 2 5 4 2 3 3 3" xfId="32498"/>
    <cellStyle name="Currency 2 5 4 2 3 3 4" xfId="32499"/>
    <cellStyle name="Currency 2 5 4 2 3 4" xfId="32500"/>
    <cellStyle name="Currency 2 5 4 2 3 4 2" xfId="32501"/>
    <cellStyle name="Currency 2 5 4 2 3 4 3" xfId="56458"/>
    <cellStyle name="Currency 2 5 4 2 3 5" xfId="32502"/>
    <cellStyle name="Currency 2 5 4 2 3 6" xfId="32503"/>
    <cellStyle name="Currency 2 5 4 2 4" xfId="32504"/>
    <cellStyle name="Currency 2 5 4 2 4 2" xfId="32505"/>
    <cellStyle name="Currency 2 5 4 2 4 2 2" xfId="32506"/>
    <cellStyle name="Currency 2 5 4 2 4 2 3" xfId="56459"/>
    <cellStyle name="Currency 2 5 4 2 4 3" xfId="32507"/>
    <cellStyle name="Currency 2 5 4 2 4 4" xfId="32508"/>
    <cellStyle name="Currency 2 5 4 2 5" xfId="32509"/>
    <cellStyle name="Currency 2 5 4 2 5 2" xfId="32510"/>
    <cellStyle name="Currency 2 5 4 2 5 2 2" xfId="32511"/>
    <cellStyle name="Currency 2 5 4 2 5 2 3" xfId="56460"/>
    <cellStyle name="Currency 2 5 4 2 5 3" xfId="32512"/>
    <cellStyle name="Currency 2 5 4 2 5 4" xfId="32513"/>
    <cellStyle name="Currency 2 5 4 2 6" xfId="32514"/>
    <cellStyle name="Currency 2 5 4 2 6 2" xfId="32515"/>
    <cellStyle name="Currency 2 5 4 2 6 3" xfId="56461"/>
    <cellStyle name="Currency 2 5 4 2 7" xfId="32516"/>
    <cellStyle name="Currency 2 5 4 2 8" xfId="32517"/>
    <cellStyle name="Currency 2 5 4 3" xfId="32518"/>
    <cellStyle name="Currency 2 5 4 3 2" xfId="32519"/>
    <cellStyle name="Currency 2 5 4 3 2 2" xfId="32520"/>
    <cellStyle name="Currency 2 5 4 3 2 2 2" xfId="32521"/>
    <cellStyle name="Currency 2 5 4 3 2 2 2 2" xfId="32522"/>
    <cellStyle name="Currency 2 5 4 3 2 2 2 3" xfId="56462"/>
    <cellStyle name="Currency 2 5 4 3 2 2 3" xfId="32523"/>
    <cellStyle name="Currency 2 5 4 3 2 2 4" xfId="32524"/>
    <cellStyle name="Currency 2 5 4 3 2 3" xfId="32525"/>
    <cellStyle name="Currency 2 5 4 3 2 3 2" xfId="32526"/>
    <cellStyle name="Currency 2 5 4 3 2 3 2 2" xfId="32527"/>
    <cellStyle name="Currency 2 5 4 3 2 3 2 3" xfId="56463"/>
    <cellStyle name="Currency 2 5 4 3 2 3 3" xfId="32528"/>
    <cellStyle name="Currency 2 5 4 3 2 3 4" xfId="32529"/>
    <cellStyle name="Currency 2 5 4 3 2 4" xfId="32530"/>
    <cellStyle name="Currency 2 5 4 3 2 4 2" xfId="32531"/>
    <cellStyle name="Currency 2 5 4 3 2 4 3" xfId="56464"/>
    <cellStyle name="Currency 2 5 4 3 2 5" xfId="32532"/>
    <cellStyle name="Currency 2 5 4 3 2 6" xfId="32533"/>
    <cellStyle name="Currency 2 5 4 3 3" xfId="32534"/>
    <cellStyle name="Currency 2 5 4 3 3 2" xfId="32535"/>
    <cellStyle name="Currency 2 5 4 3 3 2 2" xfId="32536"/>
    <cellStyle name="Currency 2 5 4 3 3 2 3" xfId="56465"/>
    <cellStyle name="Currency 2 5 4 3 3 3" xfId="32537"/>
    <cellStyle name="Currency 2 5 4 3 3 4" xfId="32538"/>
    <cellStyle name="Currency 2 5 4 3 4" xfId="32539"/>
    <cellStyle name="Currency 2 5 4 3 4 2" xfId="32540"/>
    <cellStyle name="Currency 2 5 4 3 4 2 2" xfId="32541"/>
    <cellStyle name="Currency 2 5 4 3 4 2 3" xfId="56466"/>
    <cellStyle name="Currency 2 5 4 3 4 3" xfId="32542"/>
    <cellStyle name="Currency 2 5 4 3 4 4" xfId="32543"/>
    <cellStyle name="Currency 2 5 4 3 5" xfId="32544"/>
    <cellStyle name="Currency 2 5 4 3 5 2" xfId="32545"/>
    <cellStyle name="Currency 2 5 4 3 5 3" xfId="56467"/>
    <cellStyle name="Currency 2 5 4 3 6" xfId="32546"/>
    <cellStyle name="Currency 2 5 4 3 7" xfId="32547"/>
    <cellStyle name="Currency 2 5 4 4" xfId="32548"/>
    <cellStyle name="Currency 2 5 4 4 2" xfId="32549"/>
    <cellStyle name="Currency 2 5 4 4 2 2" xfId="32550"/>
    <cellStyle name="Currency 2 5 4 4 2 2 2" xfId="32551"/>
    <cellStyle name="Currency 2 5 4 4 2 2 3" xfId="56468"/>
    <cellStyle name="Currency 2 5 4 4 2 3" xfId="32552"/>
    <cellStyle name="Currency 2 5 4 4 2 4" xfId="32553"/>
    <cellStyle name="Currency 2 5 4 4 3" xfId="32554"/>
    <cellStyle name="Currency 2 5 4 4 3 2" xfId="32555"/>
    <cellStyle name="Currency 2 5 4 4 3 2 2" xfId="32556"/>
    <cellStyle name="Currency 2 5 4 4 3 2 3" xfId="56469"/>
    <cellStyle name="Currency 2 5 4 4 3 3" xfId="32557"/>
    <cellStyle name="Currency 2 5 4 4 3 4" xfId="32558"/>
    <cellStyle name="Currency 2 5 4 4 4" xfId="32559"/>
    <cellStyle name="Currency 2 5 4 4 4 2" xfId="32560"/>
    <cellStyle name="Currency 2 5 4 4 4 3" xfId="56470"/>
    <cellStyle name="Currency 2 5 4 4 5" xfId="32561"/>
    <cellStyle name="Currency 2 5 4 4 6" xfId="32562"/>
    <cellStyle name="Currency 2 5 4 5" xfId="32563"/>
    <cellStyle name="Currency 2 5 4 5 2" xfId="32564"/>
    <cellStyle name="Currency 2 5 4 5 2 2" xfId="32565"/>
    <cellStyle name="Currency 2 5 4 5 2 2 2" xfId="32566"/>
    <cellStyle name="Currency 2 5 4 5 2 2 3" xfId="56471"/>
    <cellStyle name="Currency 2 5 4 5 2 3" xfId="32567"/>
    <cellStyle name="Currency 2 5 4 5 2 4" xfId="32568"/>
    <cellStyle name="Currency 2 5 4 5 3" xfId="32569"/>
    <cellStyle name="Currency 2 5 4 5 3 2" xfId="32570"/>
    <cellStyle name="Currency 2 5 4 5 3 3" xfId="56472"/>
    <cellStyle name="Currency 2 5 4 5 4" xfId="32571"/>
    <cellStyle name="Currency 2 5 4 5 5" xfId="32572"/>
    <cellStyle name="Currency 2 5 4 6" xfId="32573"/>
    <cellStyle name="Currency 2 5 4 6 2" xfId="32574"/>
    <cellStyle name="Currency 2 5 4 6 2 2" xfId="32575"/>
    <cellStyle name="Currency 2 5 4 6 2 3" xfId="56473"/>
    <cellStyle name="Currency 2 5 4 6 3" xfId="32576"/>
    <cellStyle name="Currency 2 5 4 6 4" xfId="32577"/>
    <cellStyle name="Currency 2 5 4 7" xfId="32578"/>
    <cellStyle name="Currency 2 5 4 7 2" xfId="32579"/>
    <cellStyle name="Currency 2 5 4 7 2 2" xfId="32580"/>
    <cellStyle name="Currency 2 5 4 7 2 3" xfId="56474"/>
    <cellStyle name="Currency 2 5 4 7 3" xfId="32581"/>
    <cellStyle name="Currency 2 5 4 7 4" xfId="32582"/>
    <cellStyle name="Currency 2 5 4 8" xfId="32583"/>
    <cellStyle name="Currency 2 5 4 8 2" xfId="32584"/>
    <cellStyle name="Currency 2 5 4 8 3" xfId="56475"/>
    <cellStyle name="Currency 2 5 4 9" xfId="32585"/>
    <cellStyle name="Currency 2 5 5" xfId="32586"/>
    <cellStyle name="Currency 2 5 5 10" xfId="32587"/>
    <cellStyle name="Currency 2 5 5 2" xfId="32588"/>
    <cellStyle name="Currency 2 5 5 2 2" xfId="32589"/>
    <cellStyle name="Currency 2 5 5 2 2 2" xfId="32590"/>
    <cellStyle name="Currency 2 5 5 2 2 2 2" xfId="32591"/>
    <cellStyle name="Currency 2 5 5 2 2 2 2 2" xfId="32592"/>
    <cellStyle name="Currency 2 5 5 2 2 2 2 2 2" xfId="32593"/>
    <cellStyle name="Currency 2 5 5 2 2 2 2 2 3" xfId="56476"/>
    <cellStyle name="Currency 2 5 5 2 2 2 2 3" xfId="32594"/>
    <cellStyle name="Currency 2 5 5 2 2 2 2 4" xfId="32595"/>
    <cellStyle name="Currency 2 5 5 2 2 2 3" xfId="32596"/>
    <cellStyle name="Currency 2 5 5 2 2 2 3 2" xfId="32597"/>
    <cellStyle name="Currency 2 5 5 2 2 2 3 2 2" xfId="32598"/>
    <cellStyle name="Currency 2 5 5 2 2 2 3 2 3" xfId="56477"/>
    <cellStyle name="Currency 2 5 5 2 2 2 3 3" xfId="32599"/>
    <cellStyle name="Currency 2 5 5 2 2 2 3 4" xfId="32600"/>
    <cellStyle name="Currency 2 5 5 2 2 2 4" xfId="32601"/>
    <cellStyle name="Currency 2 5 5 2 2 2 4 2" xfId="32602"/>
    <cellStyle name="Currency 2 5 5 2 2 2 4 3" xfId="56478"/>
    <cellStyle name="Currency 2 5 5 2 2 2 5" xfId="32603"/>
    <cellStyle name="Currency 2 5 5 2 2 2 6" xfId="32604"/>
    <cellStyle name="Currency 2 5 5 2 2 3" xfId="32605"/>
    <cellStyle name="Currency 2 5 5 2 2 3 2" xfId="32606"/>
    <cellStyle name="Currency 2 5 5 2 2 3 2 2" xfId="32607"/>
    <cellStyle name="Currency 2 5 5 2 2 3 2 3" xfId="56479"/>
    <cellStyle name="Currency 2 5 5 2 2 3 3" xfId="32608"/>
    <cellStyle name="Currency 2 5 5 2 2 3 4" xfId="32609"/>
    <cellStyle name="Currency 2 5 5 2 2 4" xfId="32610"/>
    <cellStyle name="Currency 2 5 5 2 2 4 2" xfId="32611"/>
    <cellStyle name="Currency 2 5 5 2 2 4 2 2" xfId="32612"/>
    <cellStyle name="Currency 2 5 5 2 2 4 2 3" xfId="56480"/>
    <cellStyle name="Currency 2 5 5 2 2 4 3" xfId="32613"/>
    <cellStyle name="Currency 2 5 5 2 2 4 4" xfId="32614"/>
    <cellStyle name="Currency 2 5 5 2 2 5" xfId="32615"/>
    <cellStyle name="Currency 2 5 5 2 2 5 2" xfId="32616"/>
    <cellStyle name="Currency 2 5 5 2 2 5 3" xfId="56481"/>
    <cellStyle name="Currency 2 5 5 2 2 6" xfId="32617"/>
    <cellStyle name="Currency 2 5 5 2 2 7" xfId="32618"/>
    <cellStyle name="Currency 2 5 5 2 3" xfId="32619"/>
    <cellStyle name="Currency 2 5 5 2 3 2" xfId="32620"/>
    <cellStyle name="Currency 2 5 5 2 3 2 2" xfId="32621"/>
    <cellStyle name="Currency 2 5 5 2 3 2 2 2" xfId="32622"/>
    <cellStyle name="Currency 2 5 5 2 3 2 2 3" xfId="56482"/>
    <cellStyle name="Currency 2 5 5 2 3 2 3" xfId="32623"/>
    <cellStyle name="Currency 2 5 5 2 3 2 4" xfId="32624"/>
    <cellStyle name="Currency 2 5 5 2 3 3" xfId="32625"/>
    <cellStyle name="Currency 2 5 5 2 3 3 2" xfId="32626"/>
    <cellStyle name="Currency 2 5 5 2 3 3 2 2" xfId="32627"/>
    <cellStyle name="Currency 2 5 5 2 3 3 2 3" xfId="56483"/>
    <cellStyle name="Currency 2 5 5 2 3 3 3" xfId="32628"/>
    <cellStyle name="Currency 2 5 5 2 3 3 4" xfId="32629"/>
    <cellStyle name="Currency 2 5 5 2 3 4" xfId="32630"/>
    <cellStyle name="Currency 2 5 5 2 3 4 2" xfId="32631"/>
    <cellStyle name="Currency 2 5 5 2 3 4 3" xfId="56484"/>
    <cellStyle name="Currency 2 5 5 2 3 5" xfId="32632"/>
    <cellStyle name="Currency 2 5 5 2 3 6" xfId="32633"/>
    <cellStyle name="Currency 2 5 5 2 4" xfId="32634"/>
    <cellStyle name="Currency 2 5 5 2 4 2" xfId="32635"/>
    <cellStyle name="Currency 2 5 5 2 4 2 2" xfId="32636"/>
    <cellStyle name="Currency 2 5 5 2 4 2 3" xfId="56485"/>
    <cellStyle name="Currency 2 5 5 2 4 3" xfId="32637"/>
    <cellStyle name="Currency 2 5 5 2 4 4" xfId="32638"/>
    <cellStyle name="Currency 2 5 5 2 5" xfId="32639"/>
    <cellStyle name="Currency 2 5 5 2 5 2" xfId="32640"/>
    <cellStyle name="Currency 2 5 5 2 5 2 2" xfId="32641"/>
    <cellStyle name="Currency 2 5 5 2 5 2 3" xfId="56486"/>
    <cellStyle name="Currency 2 5 5 2 5 3" xfId="32642"/>
    <cellStyle name="Currency 2 5 5 2 5 4" xfId="32643"/>
    <cellStyle name="Currency 2 5 5 2 6" xfId="32644"/>
    <cellStyle name="Currency 2 5 5 2 6 2" xfId="32645"/>
    <cellStyle name="Currency 2 5 5 2 6 3" xfId="56487"/>
    <cellStyle name="Currency 2 5 5 2 7" xfId="32646"/>
    <cellStyle name="Currency 2 5 5 2 8" xfId="32647"/>
    <cellStyle name="Currency 2 5 5 3" xfId="32648"/>
    <cellStyle name="Currency 2 5 5 3 2" xfId="32649"/>
    <cellStyle name="Currency 2 5 5 3 2 2" xfId="32650"/>
    <cellStyle name="Currency 2 5 5 3 2 2 2" xfId="32651"/>
    <cellStyle name="Currency 2 5 5 3 2 2 2 2" xfId="32652"/>
    <cellStyle name="Currency 2 5 5 3 2 2 2 3" xfId="56488"/>
    <cellStyle name="Currency 2 5 5 3 2 2 3" xfId="32653"/>
    <cellStyle name="Currency 2 5 5 3 2 2 4" xfId="32654"/>
    <cellStyle name="Currency 2 5 5 3 2 3" xfId="32655"/>
    <cellStyle name="Currency 2 5 5 3 2 3 2" xfId="32656"/>
    <cellStyle name="Currency 2 5 5 3 2 3 2 2" xfId="32657"/>
    <cellStyle name="Currency 2 5 5 3 2 3 2 3" xfId="56489"/>
    <cellStyle name="Currency 2 5 5 3 2 3 3" xfId="32658"/>
    <cellStyle name="Currency 2 5 5 3 2 3 4" xfId="32659"/>
    <cellStyle name="Currency 2 5 5 3 2 4" xfId="32660"/>
    <cellStyle name="Currency 2 5 5 3 2 4 2" xfId="32661"/>
    <cellStyle name="Currency 2 5 5 3 2 4 3" xfId="56490"/>
    <cellStyle name="Currency 2 5 5 3 2 5" xfId="32662"/>
    <cellStyle name="Currency 2 5 5 3 2 6" xfId="32663"/>
    <cellStyle name="Currency 2 5 5 3 3" xfId="32664"/>
    <cellStyle name="Currency 2 5 5 3 3 2" xfId="32665"/>
    <cellStyle name="Currency 2 5 5 3 3 2 2" xfId="32666"/>
    <cellStyle name="Currency 2 5 5 3 3 2 3" xfId="56491"/>
    <cellStyle name="Currency 2 5 5 3 3 3" xfId="32667"/>
    <cellStyle name="Currency 2 5 5 3 3 4" xfId="32668"/>
    <cellStyle name="Currency 2 5 5 3 4" xfId="32669"/>
    <cellStyle name="Currency 2 5 5 3 4 2" xfId="32670"/>
    <cellStyle name="Currency 2 5 5 3 4 2 2" xfId="32671"/>
    <cellStyle name="Currency 2 5 5 3 4 2 3" xfId="56492"/>
    <cellStyle name="Currency 2 5 5 3 4 3" xfId="32672"/>
    <cellStyle name="Currency 2 5 5 3 4 4" xfId="32673"/>
    <cellStyle name="Currency 2 5 5 3 5" xfId="32674"/>
    <cellStyle name="Currency 2 5 5 3 5 2" xfId="32675"/>
    <cellStyle name="Currency 2 5 5 3 5 3" xfId="56493"/>
    <cellStyle name="Currency 2 5 5 3 6" xfId="32676"/>
    <cellStyle name="Currency 2 5 5 3 7" xfId="32677"/>
    <cellStyle name="Currency 2 5 5 4" xfId="32678"/>
    <cellStyle name="Currency 2 5 5 4 2" xfId="32679"/>
    <cellStyle name="Currency 2 5 5 4 2 2" xfId="32680"/>
    <cellStyle name="Currency 2 5 5 4 2 2 2" xfId="32681"/>
    <cellStyle name="Currency 2 5 5 4 2 2 3" xfId="56494"/>
    <cellStyle name="Currency 2 5 5 4 2 3" xfId="32682"/>
    <cellStyle name="Currency 2 5 5 4 2 4" xfId="32683"/>
    <cellStyle name="Currency 2 5 5 4 3" xfId="32684"/>
    <cellStyle name="Currency 2 5 5 4 3 2" xfId="32685"/>
    <cellStyle name="Currency 2 5 5 4 3 2 2" xfId="32686"/>
    <cellStyle name="Currency 2 5 5 4 3 2 3" xfId="56495"/>
    <cellStyle name="Currency 2 5 5 4 3 3" xfId="32687"/>
    <cellStyle name="Currency 2 5 5 4 3 4" xfId="32688"/>
    <cellStyle name="Currency 2 5 5 4 4" xfId="32689"/>
    <cellStyle name="Currency 2 5 5 4 4 2" xfId="32690"/>
    <cellStyle name="Currency 2 5 5 4 4 3" xfId="56496"/>
    <cellStyle name="Currency 2 5 5 4 5" xfId="32691"/>
    <cellStyle name="Currency 2 5 5 4 6" xfId="32692"/>
    <cellStyle name="Currency 2 5 5 5" xfId="32693"/>
    <cellStyle name="Currency 2 5 5 5 2" xfId="32694"/>
    <cellStyle name="Currency 2 5 5 5 2 2" xfId="32695"/>
    <cellStyle name="Currency 2 5 5 5 2 2 2" xfId="32696"/>
    <cellStyle name="Currency 2 5 5 5 2 2 3" xfId="56497"/>
    <cellStyle name="Currency 2 5 5 5 2 3" xfId="32697"/>
    <cellStyle name="Currency 2 5 5 5 2 4" xfId="32698"/>
    <cellStyle name="Currency 2 5 5 5 3" xfId="32699"/>
    <cellStyle name="Currency 2 5 5 5 3 2" xfId="32700"/>
    <cellStyle name="Currency 2 5 5 5 3 3" xfId="56498"/>
    <cellStyle name="Currency 2 5 5 5 4" xfId="32701"/>
    <cellStyle name="Currency 2 5 5 5 5" xfId="32702"/>
    <cellStyle name="Currency 2 5 5 6" xfId="32703"/>
    <cellStyle name="Currency 2 5 5 6 2" xfId="32704"/>
    <cellStyle name="Currency 2 5 5 6 2 2" xfId="32705"/>
    <cellStyle name="Currency 2 5 5 6 2 3" xfId="56499"/>
    <cellStyle name="Currency 2 5 5 6 3" xfId="32706"/>
    <cellStyle name="Currency 2 5 5 6 4" xfId="32707"/>
    <cellStyle name="Currency 2 5 5 7" xfId="32708"/>
    <cellStyle name="Currency 2 5 5 7 2" xfId="32709"/>
    <cellStyle name="Currency 2 5 5 7 2 2" xfId="32710"/>
    <cellStyle name="Currency 2 5 5 7 2 3" xfId="56500"/>
    <cellStyle name="Currency 2 5 5 7 3" xfId="32711"/>
    <cellStyle name="Currency 2 5 5 7 4" xfId="32712"/>
    <cellStyle name="Currency 2 5 5 8" xfId="32713"/>
    <cellStyle name="Currency 2 5 5 8 2" xfId="32714"/>
    <cellStyle name="Currency 2 5 5 8 3" xfId="56501"/>
    <cellStyle name="Currency 2 5 5 9" xfId="32715"/>
    <cellStyle name="Currency 2 5 6" xfId="32716"/>
    <cellStyle name="Currency 2 5 6 2" xfId="32717"/>
    <cellStyle name="Currency 2 5 6 2 2" xfId="32718"/>
    <cellStyle name="Currency 2 5 6 2 2 2" xfId="32719"/>
    <cellStyle name="Currency 2 5 6 2 2 2 2" xfId="32720"/>
    <cellStyle name="Currency 2 5 6 2 2 2 2 2" xfId="32721"/>
    <cellStyle name="Currency 2 5 6 2 2 2 2 3" xfId="56502"/>
    <cellStyle name="Currency 2 5 6 2 2 2 3" xfId="32722"/>
    <cellStyle name="Currency 2 5 6 2 2 2 4" xfId="32723"/>
    <cellStyle name="Currency 2 5 6 2 2 3" xfId="32724"/>
    <cellStyle name="Currency 2 5 6 2 2 3 2" xfId="32725"/>
    <cellStyle name="Currency 2 5 6 2 2 3 2 2" xfId="32726"/>
    <cellStyle name="Currency 2 5 6 2 2 3 2 3" xfId="56503"/>
    <cellStyle name="Currency 2 5 6 2 2 3 3" xfId="32727"/>
    <cellStyle name="Currency 2 5 6 2 2 3 4" xfId="32728"/>
    <cellStyle name="Currency 2 5 6 2 2 4" xfId="32729"/>
    <cellStyle name="Currency 2 5 6 2 2 4 2" xfId="32730"/>
    <cellStyle name="Currency 2 5 6 2 2 4 3" xfId="56504"/>
    <cellStyle name="Currency 2 5 6 2 2 5" xfId="32731"/>
    <cellStyle name="Currency 2 5 6 2 2 6" xfId="32732"/>
    <cellStyle name="Currency 2 5 6 2 3" xfId="32733"/>
    <cellStyle name="Currency 2 5 6 2 3 2" xfId="32734"/>
    <cellStyle name="Currency 2 5 6 2 3 2 2" xfId="32735"/>
    <cellStyle name="Currency 2 5 6 2 3 2 3" xfId="56505"/>
    <cellStyle name="Currency 2 5 6 2 3 3" xfId="32736"/>
    <cellStyle name="Currency 2 5 6 2 3 4" xfId="32737"/>
    <cellStyle name="Currency 2 5 6 2 4" xfId="32738"/>
    <cellStyle name="Currency 2 5 6 2 4 2" xfId="32739"/>
    <cellStyle name="Currency 2 5 6 2 4 2 2" xfId="32740"/>
    <cellStyle name="Currency 2 5 6 2 4 2 3" xfId="56506"/>
    <cellStyle name="Currency 2 5 6 2 4 3" xfId="32741"/>
    <cellStyle name="Currency 2 5 6 2 4 4" xfId="32742"/>
    <cellStyle name="Currency 2 5 6 2 5" xfId="32743"/>
    <cellStyle name="Currency 2 5 6 2 5 2" xfId="32744"/>
    <cellStyle name="Currency 2 5 6 2 5 3" xfId="56507"/>
    <cellStyle name="Currency 2 5 6 2 6" xfId="32745"/>
    <cellStyle name="Currency 2 5 6 2 7" xfId="32746"/>
    <cellStyle name="Currency 2 5 6 3" xfId="32747"/>
    <cellStyle name="Currency 2 5 6 3 2" xfId="32748"/>
    <cellStyle name="Currency 2 5 6 3 2 2" xfId="32749"/>
    <cellStyle name="Currency 2 5 6 3 2 2 2" xfId="32750"/>
    <cellStyle name="Currency 2 5 6 3 2 2 3" xfId="56508"/>
    <cellStyle name="Currency 2 5 6 3 2 3" xfId="32751"/>
    <cellStyle name="Currency 2 5 6 3 2 4" xfId="32752"/>
    <cellStyle name="Currency 2 5 6 3 3" xfId="32753"/>
    <cellStyle name="Currency 2 5 6 3 3 2" xfId="32754"/>
    <cellStyle name="Currency 2 5 6 3 3 2 2" xfId="32755"/>
    <cellStyle name="Currency 2 5 6 3 3 2 3" xfId="56509"/>
    <cellStyle name="Currency 2 5 6 3 3 3" xfId="32756"/>
    <cellStyle name="Currency 2 5 6 3 3 4" xfId="32757"/>
    <cellStyle name="Currency 2 5 6 3 4" xfId="32758"/>
    <cellStyle name="Currency 2 5 6 3 4 2" xfId="32759"/>
    <cellStyle name="Currency 2 5 6 3 4 3" xfId="56510"/>
    <cellStyle name="Currency 2 5 6 3 5" xfId="32760"/>
    <cellStyle name="Currency 2 5 6 3 6" xfId="32761"/>
    <cellStyle name="Currency 2 5 6 4" xfId="32762"/>
    <cellStyle name="Currency 2 5 6 4 2" xfId="32763"/>
    <cellStyle name="Currency 2 5 6 4 2 2" xfId="32764"/>
    <cellStyle name="Currency 2 5 6 4 2 3" xfId="56511"/>
    <cellStyle name="Currency 2 5 6 4 3" xfId="32765"/>
    <cellStyle name="Currency 2 5 6 4 4" xfId="32766"/>
    <cellStyle name="Currency 2 5 6 5" xfId="32767"/>
    <cellStyle name="Currency 2 5 6 5 2" xfId="32768"/>
    <cellStyle name="Currency 2 5 6 5 2 2" xfId="32769"/>
    <cellStyle name="Currency 2 5 6 5 2 3" xfId="56512"/>
    <cellStyle name="Currency 2 5 6 5 3" xfId="32770"/>
    <cellStyle name="Currency 2 5 6 5 4" xfId="32771"/>
    <cellStyle name="Currency 2 5 6 6" xfId="32772"/>
    <cellStyle name="Currency 2 5 6 6 2" xfId="32773"/>
    <cellStyle name="Currency 2 5 6 6 3" xfId="56513"/>
    <cellStyle name="Currency 2 5 6 7" xfId="32774"/>
    <cellStyle name="Currency 2 5 6 8" xfId="32775"/>
    <cellStyle name="Currency 2 5 7" xfId="32776"/>
    <cellStyle name="Currency 2 5 7 2" xfId="32777"/>
    <cellStyle name="Currency 2 5 7 2 2" xfId="32778"/>
    <cellStyle name="Currency 2 5 7 2 2 2" xfId="32779"/>
    <cellStyle name="Currency 2 5 7 2 2 2 2" xfId="32780"/>
    <cellStyle name="Currency 2 5 7 2 2 2 3" xfId="56514"/>
    <cellStyle name="Currency 2 5 7 2 2 3" xfId="32781"/>
    <cellStyle name="Currency 2 5 7 2 2 4" xfId="32782"/>
    <cellStyle name="Currency 2 5 7 2 3" xfId="32783"/>
    <cellStyle name="Currency 2 5 7 2 3 2" xfId="32784"/>
    <cellStyle name="Currency 2 5 7 2 3 2 2" xfId="32785"/>
    <cellStyle name="Currency 2 5 7 2 3 2 3" xfId="56515"/>
    <cellStyle name="Currency 2 5 7 2 3 3" xfId="32786"/>
    <cellStyle name="Currency 2 5 7 2 3 4" xfId="32787"/>
    <cellStyle name="Currency 2 5 7 2 4" xfId="32788"/>
    <cellStyle name="Currency 2 5 7 2 4 2" xfId="32789"/>
    <cellStyle name="Currency 2 5 7 2 4 3" xfId="56516"/>
    <cellStyle name="Currency 2 5 7 2 5" xfId="32790"/>
    <cellStyle name="Currency 2 5 7 2 6" xfId="32791"/>
    <cellStyle name="Currency 2 5 7 3" xfId="32792"/>
    <cellStyle name="Currency 2 5 7 3 2" xfId="32793"/>
    <cellStyle name="Currency 2 5 7 3 2 2" xfId="32794"/>
    <cellStyle name="Currency 2 5 7 3 2 3" xfId="56517"/>
    <cellStyle name="Currency 2 5 7 3 3" xfId="32795"/>
    <cellStyle name="Currency 2 5 7 3 4" xfId="32796"/>
    <cellStyle name="Currency 2 5 7 4" xfId="32797"/>
    <cellStyle name="Currency 2 5 7 4 2" xfId="32798"/>
    <cellStyle name="Currency 2 5 7 4 2 2" xfId="32799"/>
    <cellStyle name="Currency 2 5 7 4 2 3" xfId="56518"/>
    <cellStyle name="Currency 2 5 7 4 3" xfId="32800"/>
    <cellStyle name="Currency 2 5 7 4 4" xfId="32801"/>
    <cellStyle name="Currency 2 5 7 5" xfId="32802"/>
    <cellStyle name="Currency 2 5 7 5 2" xfId="32803"/>
    <cellStyle name="Currency 2 5 7 5 3" xfId="56519"/>
    <cellStyle name="Currency 2 5 7 6" xfId="32804"/>
    <cellStyle name="Currency 2 5 7 7" xfId="32805"/>
    <cellStyle name="Currency 2 5 8" xfId="32806"/>
    <cellStyle name="Currency 2 5 8 2" xfId="32807"/>
    <cellStyle name="Currency 2 5 8 2 2" xfId="32808"/>
    <cellStyle name="Currency 2 5 8 2 2 2" xfId="32809"/>
    <cellStyle name="Currency 2 5 8 2 2 3" xfId="56520"/>
    <cellStyle name="Currency 2 5 8 2 3" xfId="32810"/>
    <cellStyle name="Currency 2 5 8 2 4" xfId="32811"/>
    <cellStyle name="Currency 2 5 8 3" xfId="32812"/>
    <cellStyle name="Currency 2 5 8 3 2" xfId="32813"/>
    <cellStyle name="Currency 2 5 8 3 2 2" xfId="32814"/>
    <cellStyle name="Currency 2 5 8 3 2 3" xfId="56521"/>
    <cellStyle name="Currency 2 5 8 3 3" xfId="32815"/>
    <cellStyle name="Currency 2 5 8 3 4" xfId="32816"/>
    <cellStyle name="Currency 2 5 8 4" xfId="32817"/>
    <cellStyle name="Currency 2 5 8 4 2" xfId="32818"/>
    <cellStyle name="Currency 2 5 8 4 3" xfId="56522"/>
    <cellStyle name="Currency 2 5 8 5" xfId="32819"/>
    <cellStyle name="Currency 2 5 8 6" xfId="32820"/>
    <cellStyle name="Currency 2 5 9" xfId="32821"/>
    <cellStyle name="Currency 2 5 9 2" xfId="32822"/>
    <cellStyle name="Currency 2 5 9 2 2" xfId="32823"/>
    <cellStyle name="Currency 2 5 9 2 2 2" xfId="32824"/>
    <cellStyle name="Currency 2 5 9 2 2 3" xfId="56523"/>
    <cellStyle name="Currency 2 5 9 2 3" xfId="32825"/>
    <cellStyle name="Currency 2 5 9 2 4" xfId="32826"/>
    <cellStyle name="Currency 2 5 9 3" xfId="32827"/>
    <cellStyle name="Currency 2 5 9 3 2" xfId="32828"/>
    <cellStyle name="Currency 2 5 9 3 3" xfId="56524"/>
    <cellStyle name="Currency 2 5 9 4" xfId="32829"/>
    <cellStyle name="Currency 2 5 9 5" xfId="32830"/>
    <cellStyle name="Currency 2 6" xfId="32831"/>
    <cellStyle name="Currency 2 6 10" xfId="32832"/>
    <cellStyle name="Currency 2 6 11" xfId="32833"/>
    <cellStyle name="Currency 2 6 2" xfId="32834"/>
    <cellStyle name="Currency 2 6 2 10" xfId="32835"/>
    <cellStyle name="Currency 2 6 2 2" xfId="32836"/>
    <cellStyle name="Currency 2 6 2 2 2" xfId="32837"/>
    <cellStyle name="Currency 2 6 2 2 2 2" xfId="32838"/>
    <cellStyle name="Currency 2 6 2 2 2 2 2" xfId="32839"/>
    <cellStyle name="Currency 2 6 2 2 2 2 2 2" xfId="32840"/>
    <cellStyle name="Currency 2 6 2 2 2 2 2 2 2" xfId="32841"/>
    <cellStyle name="Currency 2 6 2 2 2 2 2 2 3" xfId="56525"/>
    <cellStyle name="Currency 2 6 2 2 2 2 2 3" xfId="32842"/>
    <cellStyle name="Currency 2 6 2 2 2 2 2 4" xfId="32843"/>
    <cellStyle name="Currency 2 6 2 2 2 2 3" xfId="32844"/>
    <cellStyle name="Currency 2 6 2 2 2 2 3 2" xfId="32845"/>
    <cellStyle name="Currency 2 6 2 2 2 2 3 2 2" xfId="32846"/>
    <cellStyle name="Currency 2 6 2 2 2 2 3 2 3" xfId="56526"/>
    <cellStyle name="Currency 2 6 2 2 2 2 3 3" xfId="32847"/>
    <cellStyle name="Currency 2 6 2 2 2 2 3 4" xfId="32848"/>
    <cellStyle name="Currency 2 6 2 2 2 2 4" xfId="32849"/>
    <cellStyle name="Currency 2 6 2 2 2 2 4 2" xfId="32850"/>
    <cellStyle name="Currency 2 6 2 2 2 2 4 3" xfId="56527"/>
    <cellStyle name="Currency 2 6 2 2 2 2 5" xfId="32851"/>
    <cellStyle name="Currency 2 6 2 2 2 2 6" xfId="32852"/>
    <cellStyle name="Currency 2 6 2 2 2 3" xfId="32853"/>
    <cellStyle name="Currency 2 6 2 2 2 3 2" xfId="32854"/>
    <cellStyle name="Currency 2 6 2 2 2 3 2 2" xfId="32855"/>
    <cellStyle name="Currency 2 6 2 2 2 3 2 3" xfId="56528"/>
    <cellStyle name="Currency 2 6 2 2 2 3 3" xfId="32856"/>
    <cellStyle name="Currency 2 6 2 2 2 3 4" xfId="32857"/>
    <cellStyle name="Currency 2 6 2 2 2 4" xfId="32858"/>
    <cellStyle name="Currency 2 6 2 2 2 4 2" xfId="32859"/>
    <cellStyle name="Currency 2 6 2 2 2 4 2 2" xfId="32860"/>
    <cellStyle name="Currency 2 6 2 2 2 4 2 3" xfId="56529"/>
    <cellStyle name="Currency 2 6 2 2 2 4 3" xfId="32861"/>
    <cellStyle name="Currency 2 6 2 2 2 4 4" xfId="32862"/>
    <cellStyle name="Currency 2 6 2 2 2 5" xfId="32863"/>
    <cellStyle name="Currency 2 6 2 2 2 5 2" xfId="32864"/>
    <cellStyle name="Currency 2 6 2 2 2 5 3" xfId="56530"/>
    <cellStyle name="Currency 2 6 2 2 2 6" xfId="32865"/>
    <cellStyle name="Currency 2 6 2 2 2 7" xfId="32866"/>
    <cellStyle name="Currency 2 6 2 2 3" xfId="32867"/>
    <cellStyle name="Currency 2 6 2 2 3 2" xfId="32868"/>
    <cellStyle name="Currency 2 6 2 2 3 2 2" xfId="32869"/>
    <cellStyle name="Currency 2 6 2 2 3 2 2 2" xfId="32870"/>
    <cellStyle name="Currency 2 6 2 2 3 2 2 3" xfId="56531"/>
    <cellStyle name="Currency 2 6 2 2 3 2 3" xfId="32871"/>
    <cellStyle name="Currency 2 6 2 2 3 2 4" xfId="32872"/>
    <cellStyle name="Currency 2 6 2 2 3 3" xfId="32873"/>
    <cellStyle name="Currency 2 6 2 2 3 3 2" xfId="32874"/>
    <cellStyle name="Currency 2 6 2 2 3 3 2 2" xfId="32875"/>
    <cellStyle name="Currency 2 6 2 2 3 3 2 3" xfId="56532"/>
    <cellStyle name="Currency 2 6 2 2 3 3 3" xfId="32876"/>
    <cellStyle name="Currency 2 6 2 2 3 3 4" xfId="32877"/>
    <cellStyle name="Currency 2 6 2 2 3 4" xfId="32878"/>
    <cellStyle name="Currency 2 6 2 2 3 4 2" xfId="32879"/>
    <cellStyle name="Currency 2 6 2 2 3 4 3" xfId="56533"/>
    <cellStyle name="Currency 2 6 2 2 3 5" xfId="32880"/>
    <cellStyle name="Currency 2 6 2 2 3 6" xfId="32881"/>
    <cellStyle name="Currency 2 6 2 2 4" xfId="32882"/>
    <cellStyle name="Currency 2 6 2 2 4 2" xfId="32883"/>
    <cellStyle name="Currency 2 6 2 2 4 2 2" xfId="32884"/>
    <cellStyle name="Currency 2 6 2 2 4 2 3" xfId="56534"/>
    <cellStyle name="Currency 2 6 2 2 4 3" xfId="32885"/>
    <cellStyle name="Currency 2 6 2 2 4 4" xfId="32886"/>
    <cellStyle name="Currency 2 6 2 2 5" xfId="32887"/>
    <cellStyle name="Currency 2 6 2 2 5 2" xfId="32888"/>
    <cellStyle name="Currency 2 6 2 2 5 2 2" xfId="32889"/>
    <cellStyle name="Currency 2 6 2 2 5 2 3" xfId="56535"/>
    <cellStyle name="Currency 2 6 2 2 5 3" xfId="32890"/>
    <cellStyle name="Currency 2 6 2 2 5 4" xfId="32891"/>
    <cellStyle name="Currency 2 6 2 2 6" xfId="32892"/>
    <cellStyle name="Currency 2 6 2 2 6 2" xfId="32893"/>
    <cellStyle name="Currency 2 6 2 2 6 3" xfId="56536"/>
    <cellStyle name="Currency 2 6 2 2 7" xfId="32894"/>
    <cellStyle name="Currency 2 6 2 2 8" xfId="32895"/>
    <cellStyle name="Currency 2 6 2 3" xfId="32896"/>
    <cellStyle name="Currency 2 6 2 3 2" xfId="32897"/>
    <cellStyle name="Currency 2 6 2 3 2 2" xfId="32898"/>
    <cellStyle name="Currency 2 6 2 3 2 2 2" xfId="32899"/>
    <cellStyle name="Currency 2 6 2 3 2 2 2 2" xfId="32900"/>
    <cellStyle name="Currency 2 6 2 3 2 2 2 3" xfId="56537"/>
    <cellStyle name="Currency 2 6 2 3 2 2 3" xfId="32901"/>
    <cellStyle name="Currency 2 6 2 3 2 2 4" xfId="32902"/>
    <cellStyle name="Currency 2 6 2 3 2 3" xfId="32903"/>
    <cellStyle name="Currency 2 6 2 3 2 3 2" xfId="32904"/>
    <cellStyle name="Currency 2 6 2 3 2 3 2 2" xfId="32905"/>
    <cellStyle name="Currency 2 6 2 3 2 3 2 3" xfId="56538"/>
    <cellStyle name="Currency 2 6 2 3 2 3 3" xfId="32906"/>
    <cellStyle name="Currency 2 6 2 3 2 3 4" xfId="32907"/>
    <cellStyle name="Currency 2 6 2 3 2 4" xfId="32908"/>
    <cellStyle name="Currency 2 6 2 3 2 4 2" xfId="32909"/>
    <cellStyle name="Currency 2 6 2 3 2 4 3" xfId="56539"/>
    <cellStyle name="Currency 2 6 2 3 2 5" xfId="32910"/>
    <cellStyle name="Currency 2 6 2 3 2 6" xfId="32911"/>
    <cellStyle name="Currency 2 6 2 3 3" xfId="32912"/>
    <cellStyle name="Currency 2 6 2 3 3 2" xfId="32913"/>
    <cellStyle name="Currency 2 6 2 3 3 2 2" xfId="32914"/>
    <cellStyle name="Currency 2 6 2 3 3 2 3" xfId="56540"/>
    <cellStyle name="Currency 2 6 2 3 3 3" xfId="32915"/>
    <cellStyle name="Currency 2 6 2 3 3 4" xfId="32916"/>
    <cellStyle name="Currency 2 6 2 3 4" xfId="32917"/>
    <cellStyle name="Currency 2 6 2 3 4 2" xfId="32918"/>
    <cellStyle name="Currency 2 6 2 3 4 2 2" xfId="32919"/>
    <cellStyle name="Currency 2 6 2 3 4 2 3" xfId="56541"/>
    <cellStyle name="Currency 2 6 2 3 4 3" xfId="32920"/>
    <cellStyle name="Currency 2 6 2 3 4 4" xfId="32921"/>
    <cellStyle name="Currency 2 6 2 3 5" xfId="32922"/>
    <cellStyle name="Currency 2 6 2 3 5 2" xfId="32923"/>
    <cellStyle name="Currency 2 6 2 3 5 3" xfId="56542"/>
    <cellStyle name="Currency 2 6 2 3 6" xfId="32924"/>
    <cellStyle name="Currency 2 6 2 3 7" xfId="32925"/>
    <cellStyle name="Currency 2 6 2 4" xfId="32926"/>
    <cellStyle name="Currency 2 6 2 4 2" xfId="32927"/>
    <cellStyle name="Currency 2 6 2 4 2 2" xfId="32928"/>
    <cellStyle name="Currency 2 6 2 4 2 2 2" xfId="32929"/>
    <cellStyle name="Currency 2 6 2 4 2 2 3" xfId="56543"/>
    <cellStyle name="Currency 2 6 2 4 2 3" xfId="32930"/>
    <cellStyle name="Currency 2 6 2 4 2 4" xfId="32931"/>
    <cellStyle name="Currency 2 6 2 4 3" xfId="32932"/>
    <cellStyle name="Currency 2 6 2 4 3 2" xfId="32933"/>
    <cellStyle name="Currency 2 6 2 4 3 2 2" xfId="32934"/>
    <cellStyle name="Currency 2 6 2 4 3 2 3" xfId="56544"/>
    <cellStyle name="Currency 2 6 2 4 3 3" xfId="32935"/>
    <cellStyle name="Currency 2 6 2 4 3 4" xfId="32936"/>
    <cellStyle name="Currency 2 6 2 4 4" xfId="32937"/>
    <cellStyle name="Currency 2 6 2 4 4 2" xfId="32938"/>
    <cellStyle name="Currency 2 6 2 4 4 3" xfId="56545"/>
    <cellStyle name="Currency 2 6 2 4 5" xfId="32939"/>
    <cellStyle name="Currency 2 6 2 4 6" xfId="32940"/>
    <cellStyle name="Currency 2 6 2 5" xfId="32941"/>
    <cellStyle name="Currency 2 6 2 5 2" xfId="32942"/>
    <cellStyle name="Currency 2 6 2 5 2 2" xfId="32943"/>
    <cellStyle name="Currency 2 6 2 5 2 2 2" xfId="32944"/>
    <cellStyle name="Currency 2 6 2 5 2 2 3" xfId="56546"/>
    <cellStyle name="Currency 2 6 2 5 2 3" xfId="32945"/>
    <cellStyle name="Currency 2 6 2 5 2 4" xfId="32946"/>
    <cellStyle name="Currency 2 6 2 5 3" xfId="32947"/>
    <cellStyle name="Currency 2 6 2 5 3 2" xfId="32948"/>
    <cellStyle name="Currency 2 6 2 5 3 3" xfId="56547"/>
    <cellStyle name="Currency 2 6 2 5 4" xfId="32949"/>
    <cellStyle name="Currency 2 6 2 5 5" xfId="32950"/>
    <cellStyle name="Currency 2 6 2 6" xfId="32951"/>
    <cellStyle name="Currency 2 6 2 6 2" xfId="32952"/>
    <cellStyle name="Currency 2 6 2 6 2 2" xfId="32953"/>
    <cellStyle name="Currency 2 6 2 6 2 3" xfId="56548"/>
    <cellStyle name="Currency 2 6 2 6 3" xfId="32954"/>
    <cellStyle name="Currency 2 6 2 6 4" xfId="32955"/>
    <cellStyle name="Currency 2 6 2 7" xfId="32956"/>
    <cellStyle name="Currency 2 6 2 7 2" xfId="32957"/>
    <cellStyle name="Currency 2 6 2 7 2 2" xfId="32958"/>
    <cellStyle name="Currency 2 6 2 7 2 3" xfId="56549"/>
    <cellStyle name="Currency 2 6 2 7 3" xfId="32959"/>
    <cellStyle name="Currency 2 6 2 7 4" xfId="32960"/>
    <cellStyle name="Currency 2 6 2 8" xfId="32961"/>
    <cellStyle name="Currency 2 6 2 8 2" xfId="32962"/>
    <cellStyle name="Currency 2 6 2 8 3" xfId="56550"/>
    <cellStyle name="Currency 2 6 2 9" xfId="32963"/>
    <cellStyle name="Currency 2 6 3" xfId="32964"/>
    <cellStyle name="Currency 2 6 3 2" xfId="32965"/>
    <cellStyle name="Currency 2 6 3 2 2" xfId="32966"/>
    <cellStyle name="Currency 2 6 3 2 2 2" xfId="32967"/>
    <cellStyle name="Currency 2 6 3 2 2 2 2" xfId="32968"/>
    <cellStyle name="Currency 2 6 3 2 2 2 2 2" xfId="32969"/>
    <cellStyle name="Currency 2 6 3 2 2 2 2 3" xfId="56551"/>
    <cellStyle name="Currency 2 6 3 2 2 2 3" xfId="32970"/>
    <cellStyle name="Currency 2 6 3 2 2 2 4" xfId="32971"/>
    <cellStyle name="Currency 2 6 3 2 2 3" xfId="32972"/>
    <cellStyle name="Currency 2 6 3 2 2 3 2" xfId="32973"/>
    <cellStyle name="Currency 2 6 3 2 2 3 2 2" xfId="32974"/>
    <cellStyle name="Currency 2 6 3 2 2 3 2 3" xfId="56552"/>
    <cellStyle name="Currency 2 6 3 2 2 3 3" xfId="32975"/>
    <cellStyle name="Currency 2 6 3 2 2 3 4" xfId="32976"/>
    <cellStyle name="Currency 2 6 3 2 2 4" xfId="32977"/>
    <cellStyle name="Currency 2 6 3 2 2 4 2" xfId="32978"/>
    <cellStyle name="Currency 2 6 3 2 2 4 3" xfId="56553"/>
    <cellStyle name="Currency 2 6 3 2 2 5" xfId="32979"/>
    <cellStyle name="Currency 2 6 3 2 2 6" xfId="32980"/>
    <cellStyle name="Currency 2 6 3 2 3" xfId="32981"/>
    <cellStyle name="Currency 2 6 3 2 3 2" xfId="32982"/>
    <cellStyle name="Currency 2 6 3 2 3 2 2" xfId="32983"/>
    <cellStyle name="Currency 2 6 3 2 3 2 3" xfId="56554"/>
    <cellStyle name="Currency 2 6 3 2 3 3" xfId="32984"/>
    <cellStyle name="Currency 2 6 3 2 3 4" xfId="32985"/>
    <cellStyle name="Currency 2 6 3 2 4" xfId="32986"/>
    <cellStyle name="Currency 2 6 3 2 4 2" xfId="32987"/>
    <cellStyle name="Currency 2 6 3 2 4 2 2" xfId="32988"/>
    <cellStyle name="Currency 2 6 3 2 4 2 3" xfId="56555"/>
    <cellStyle name="Currency 2 6 3 2 4 3" xfId="32989"/>
    <cellStyle name="Currency 2 6 3 2 4 4" xfId="32990"/>
    <cellStyle name="Currency 2 6 3 2 5" xfId="32991"/>
    <cellStyle name="Currency 2 6 3 2 5 2" xfId="32992"/>
    <cellStyle name="Currency 2 6 3 2 5 3" xfId="56556"/>
    <cellStyle name="Currency 2 6 3 2 6" xfId="32993"/>
    <cellStyle name="Currency 2 6 3 2 7" xfId="32994"/>
    <cellStyle name="Currency 2 6 3 3" xfId="32995"/>
    <cellStyle name="Currency 2 6 3 3 2" xfId="32996"/>
    <cellStyle name="Currency 2 6 3 3 2 2" xfId="32997"/>
    <cellStyle name="Currency 2 6 3 3 2 2 2" xfId="32998"/>
    <cellStyle name="Currency 2 6 3 3 2 2 3" xfId="56557"/>
    <cellStyle name="Currency 2 6 3 3 2 3" xfId="32999"/>
    <cellStyle name="Currency 2 6 3 3 2 4" xfId="33000"/>
    <cellStyle name="Currency 2 6 3 3 3" xfId="33001"/>
    <cellStyle name="Currency 2 6 3 3 3 2" xfId="33002"/>
    <cellStyle name="Currency 2 6 3 3 3 2 2" xfId="33003"/>
    <cellStyle name="Currency 2 6 3 3 3 2 3" xfId="56558"/>
    <cellStyle name="Currency 2 6 3 3 3 3" xfId="33004"/>
    <cellStyle name="Currency 2 6 3 3 3 4" xfId="33005"/>
    <cellStyle name="Currency 2 6 3 3 4" xfId="33006"/>
    <cellStyle name="Currency 2 6 3 3 4 2" xfId="33007"/>
    <cellStyle name="Currency 2 6 3 3 4 3" xfId="56559"/>
    <cellStyle name="Currency 2 6 3 3 5" xfId="33008"/>
    <cellStyle name="Currency 2 6 3 3 6" xfId="33009"/>
    <cellStyle name="Currency 2 6 3 4" xfId="33010"/>
    <cellStyle name="Currency 2 6 3 4 2" xfId="33011"/>
    <cellStyle name="Currency 2 6 3 4 2 2" xfId="33012"/>
    <cellStyle name="Currency 2 6 3 4 2 2 2" xfId="33013"/>
    <cellStyle name="Currency 2 6 3 4 2 2 3" xfId="56560"/>
    <cellStyle name="Currency 2 6 3 4 2 3" xfId="33014"/>
    <cellStyle name="Currency 2 6 3 4 2 4" xfId="33015"/>
    <cellStyle name="Currency 2 6 3 4 3" xfId="33016"/>
    <cellStyle name="Currency 2 6 3 4 3 2" xfId="33017"/>
    <cellStyle name="Currency 2 6 3 4 3 3" xfId="56561"/>
    <cellStyle name="Currency 2 6 3 4 4" xfId="33018"/>
    <cellStyle name="Currency 2 6 3 4 5" xfId="33019"/>
    <cellStyle name="Currency 2 6 3 5" xfId="33020"/>
    <cellStyle name="Currency 2 6 3 5 2" xfId="33021"/>
    <cellStyle name="Currency 2 6 3 5 2 2" xfId="33022"/>
    <cellStyle name="Currency 2 6 3 5 2 3" xfId="56562"/>
    <cellStyle name="Currency 2 6 3 5 3" xfId="33023"/>
    <cellStyle name="Currency 2 6 3 5 4" xfId="33024"/>
    <cellStyle name="Currency 2 6 3 6" xfId="33025"/>
    <cellStyle name="Currency 2 6 3 6 2" xfId="33026"/>
    <cellStyle name="Currency 2 6 3 6 2 2" xfId="33027"/>
    <cellStyle name="Currency 2 6 3 6 2 3" xfId="56563"/>
    <cellStyle name="Currency 2 6 3 6 3" xfId="33028"/>
    <cellStyle name="Currency 2 6 3 6 4" xfId="33029"/>
    <cellStyle name="Currency 2 6 3 7" xfId="33030"/>
    <cellStyle name="Currency 2 6 3 7 2" xfId="33031"/>
    <cellStyle name="Currency 2 6 3 7 3" xfId="56564"/>
    <cellStyle name="Currency 2 6 3 8" xfId="33032"/>
    <cellStyle name="Currency 2 6 3 9" xfId="33033"/>
    <cellStyle name="Currency 2 6 4" xfId="33034"/>
    <cellStyle name="Currency 2 6 4 2" xfId="33035"/>
    <cellStyle name="Currency 2 6 4 2 2" xfId="33036"/>
    <cellStyle name="Currency 2 6 4 2 2 2" xfId="33037"/>
    <cellStyle name="Currency 2 6 4 2 2 2 2" xfId="33038"/>
    <cellStyle name="Currency 2 6 4 2 2 2 3" xfId="56565"/>
    <cellStyle name="Currency 2 6 4 2 2 3" xfId="33039"/>
    <cellStyle name="Currency 2 6 4 2 2 4" xfId="33040"/>
    <cellStyle name="Currency 2 6 4 2 3" xfId="33041"/>
    <cellStyle name="Currency 2 6 4 2 3 2" xfId="33042"/>
    <cellStyle name="Currency 2 6 4 2 3 2 2" xfId="33043"/>
    <cellStyle name="Currency 2 6 4 2 3 2 3" xfId="56566"/>
    <cellStyle name="Currency 2 6 4 2 3 3" xfId="33044"/>
    <cellStyle name="Currency 2 6 4 2 3 4" xfId="33045"/>
    <cellStyle name="Currency 2 6 4 2 4" xfId="33046"/>
    <cellStyle name="Currency 2 6 4 2 4 2" xfId="33047"/>
    <cellStyle name="Currency 2 6 4 2 4 3" xfId="56567"/>
    <cellStyle name="Currency 2 6 4 2 5" xfId="33048"/>
    <cellStyle name="Currency 2 6 4 2 6" xfId="33049"/>
    <cellStyle name="Currency 2 6 4 3" xfId="33050"/>
    <cellStyle name="Currency 2 6 4 3 2" xfId="33051"/>
    <cellStyle name="Currency 2 6 4 3 2 2" xfId="33052"/>
    <cellStyle name="Currency 2 6 4 3 2 3" xfId="56568"/>
    <cellStyle name="Currency 2 6 4 3 3" xfId="33053"/>
    <cellStyle name="Currency 2 6 4 3 4" xfId="33054"/>
    <cellStyle name="Currency 2 6 4 4" xfId="33055"/>
    <cellStyle name="Currency 2 6 4 4 2" xfId="33056"/>
    <cellStyle name="Currency 2 6 4 4 2 2" xfId="33057"/>
    <cellStyle name="Currency 2 6 4 4 2 3" xfId="56569"/>
    <cellStyle name="Currency 2 6 4 4 3" xfId="33058"/>
    <cellStyle name="Currency 2 6 4 4 4" xfId="33059"/>
    <cellStyle name="Currency 2 6 4 5" xfId="33060"/>
    <cellStyle name="Currency 2 6 4 5 2" xfId="33061"/>
    <cellStyle name="Currency 2 6 4 5 3" xfId="56570"/>
    <cellStyle name="Currency 2 6 4 6" xfId="33062"/>
    <cellStyle name="Currency 2 6 4 7" xfId="33063"/>
    <cellStyle name="Currency 2 6 5" xfId="33064"/>
    <cellStyle name="Currency 2 6 5 2" xfId="33065"/>
    <cellStyle name="Currency 2 6 5 2 2" xfId="33066"/>
    <cellStyle name="Currency 2 6 5 2 2 2" xfId="33067"/>
    <cellStyle name="Currency 2 6 5 2 2 3" xfId="56571"/>
    <cellStyle name="Currency 2 6 5 2 3" xfId="33068"/>
    <cellStyle name="Currency 2 6 5 2 4" xfId="33069"/>
    <cellStyle name="Currency 2 6 5 3" xfId="33070"/>
    <cellStyle name="Currency 2 6 5 3 2" xfId="33071"/>
    <cellStyle name="Currency 2 6 5 3 2 2" xfId="33072"/>
    <cellStyle name="Currency 2 6 5 3 2 3" xfId="56572"/>
    <cellStyle name="Currency 2 6 5 3 3" xfId="33073"/>
    <cellStyle name="Currency 2 6 5 3 4" xfId="33074"/>
    <cellStyle name="Currency 2 6 5 4" xfId="33075"/>
    <cellStyle name="Currency 2 6 5 4 2" xfId="33076"/>
    <cellStyle name="Currency 2 6 5 4 3" xfId="56573"/>
    <cellStyle name="Currency 2 6 5 5" xfId="33077"/>
    <cellStyle name="Currency 2 6 5 6" xfId="33078"/>
    <cellStyle name="Currency 2 6 6" xfId="33079"/>
    <cellStyle name="Currency 2 6 6 2" xfId="33080"/>
    <cellStyle name="Currency 2 6 6 2 2" xfId="33081"/>
    <cellStyle name="Currency 2 6 6 2 2 2" xfId="33082"/>
    <cellStyle name="Currency 2 6 6 2 2 3" xfId="56574"/>
    <cellStyle name="Currency 2 6 6 2 3" xfId="33083"/>
    <cellStyle name="Currency 2 6 6 2 4" xfId="33084"/>
    <cellStyle name="Currency 2 6 6 3" xfId="33085"/>
    <cellStyle name="Currency 2 6 6 3 2" xfId="33086"/>
    <cellStyle name="Currency 2 6 6 3 3" xfId="56575"/>
    <cellStyle name="Currency 2 6 6 4" xfId="33087"/>
    <cellStyle name="Currency 2 6 6 5" xfId="33088"/>
    <cellStyle name="Currency 2 6 7" xfId="33089"/>
    <cellStyle name="Currency 2 6 7 2" xfId="33090"/>
    <cellStyle name="Currency 2 6 7 2 2" xfId="33091"/>
    <cellStyle name="Currency 2 6 7 2 3" xfId="56576"/>
    <cellStyle name="Currency 2 6 7 3" xfId="33092"/>
    <cellStyle name="Currency 2 6 7 4" xfId="33093"/>
    <cellStyle name="Currency 2 6 8" xfId="33094"/>
    <cellStyle name="Currency 2 6 8 2" xfId="33095"/>
    <cellStyle name="Currency 2 6 8 2 2" xfId="33096"/>
    <cellStyle name="Currency 2 6 8 2 3" xfId="56577"/>
    <cellStyle name="Currency 2 6 8 3" xfId="33097"/>
    <cellStyle name="Currency 2 6 8 4" xfId="33098"/>
    <cellStyle name="Currency 2 6 9" xfId="33099"/>
    <cellStyle name="Currency 2 6 9 2" xfId="33100"/>
    <cellStyle name="Currency 2 6 9 3" xfId="56578"/>
    <cellStyle name="Currency 2 7" xfId="33101"/>
    <cellStyle name="Currency 2 7 10" xfId="33102"/>
    <cellStyle name="Currency 2 7 2" xfId="33103"/>
    <cellStyle name="Currency 2 7 2 2" xfId="33104"/>
    <cellStyle name="Currency 2 7 2 2 2" xfId="33105"/>
    <cellStyle name="Currency 2 7 2 2 2 2" xfId="33106"/>
    <cellStyle name="Currency 2 7 2 2 2 2 2" xfId="33107"/>
    <cellStyle name="Currency 2 7 2 2 2 2 2 2" xfId="33108"/>
    <cellStyle name="Currency 2 7 2 2 2 2 2 3" xfId="56579"/>
    <cellStyle name="Currency 2 7 2 2 2 2 3" xfId="33109"/>
    <cellStyle name="Currency 2 7 2 2 2 2 4" xfId="33110"/>
    <cellStyle name="Currency 2 7 2 2 2 3" xfId="33111"/>
    <cellStyle name="Currency 2 7 2 2 2 3 2" xfId="33112"/>
    <cellStyle name="Currency 2 7 2 2 2 3 2 2" xfId="33113"/>
    <cellStyle name="Currency 2 7 2 2 2 3 2 3" xfId="56580"/>
    <cellStyle name="Currency 2 7 2 2 2 3 3" xfId="33114"/>
    <cellStyle name="Currency 2 7 2 2 2 3 4" xfId="33115"/>
    <cellStyle name="Currency 2 7 2 2 2 4" xfId="33116"/>
    <cellStyle name="Currency 2 7 2 2 2 4 2" xfId="33117"/>
    <cellStyle name="Currency 2 7 2 2 2 4 3" xfId="56581"/>
    <cellStyle name="Currency 2 7 2 2 2 5" xfId="33118"/>
    <cellStyle name="Currency 2 7 2 2 2 6" xfId="33119"/>
    <cellStyle name="Currency 2 7 2 2 3" xfId="33120"/>
    <cellStyle name="Currency 2 7 2 2 3 2" xfId="33121"/>
    <cellStyle name="Currency 2 7 2 2 3 2 2" xfId="33122"/>
    <cellStyle name="Currency 2 7 2 2 3 2 3" xfId="56582"/>
    <cellStyle name="Currency 2 7 2 2 3 3" xfId="33123"/>
    <cellStyle name="Currency 2 7 2 2 3 4" xfId="33124"/>
    <cellStyle name="Currency 2 7 2 2 4" xfId="33125"/>
    <cellStyle name="Currency 2 7 2 2 4 2" xfId="33126"/>
    <cellStyle name="Currency 2 7 2 2 4 2 2" xfId="33127"/>
    <cellStyle name="Currency 2 7 2 2 4 2 3" xfId="56583"/>
    <cellStyle name="Currency 2 7 2 2 4 3" xfId="33128"/>
    <cellStyle name="Currency 2 7 2 2 4 4" xfId="33129"/>
    <cellStyle name="Currency 2 7 2 2 5" xfId="33130"/>
    <cellStyle name="Currency 2 7 2 2 5 2" xfId="33131"/>
    <cellStyle name="Currency 2 7 2 2 5 3" xfId="56584"/>
    <cellStyle name="Currency 2 7 2 2 6" xfId="33132"/>
    <cellStyle name="Currency 2 7 2 2 7" xfId="33133"/>
    <cellStyle name="Currency 2 7 2 3" xfId="33134"/>
    <cellStyle name="Currency 2 7 2 3 2" xfId="33135"/>
    <cellStyle name="Currency 2 7 2 3 2 2" xfId="33136"/>
    <cellStyle name="Currency 2 7 2 3 2 2 2" xfId="33137"/>
    <cellStyle name="Currency 2 7 2 3 2 2 3" xfId="56585"/>
    <cellStyle name="Currency 2 7 2 3 2 3" xfId="33138"/>
    <cellStyle name="Currency 2 7 2 3 2 4" xfId="33139"/>
    <cellStyle name="Currency 2 7 2 3 3" xfId="33140"/>
    <cellStyle name="Currency 2 7 2 3 3 2" xfId="33141"/>
    <cellStyle name="Currency 2 7 2 3 3 2 2" xfId="33142"/>
    <cellStyle name="Currency 2 7 2 3 3 2 3" xfId="56586"/>
    <cellStyle name="Currency 2 7 2 3 3 3" xfId="33143"/>
    <cellStyle name="Currency 2 7 2 3 3 4" xfId="33144"/>
    <cellStyle name="Currency 2 7 2 3 4" xfId="33145"/>
    <cellStyle name="Currency 2 7 2 3 4 2" xfId="33146"/>
    <cellStyle name="Currency 2 7 2 3 4 3" xfId="56587"/>
    <cellStyle name="Currency 2 7 2 3 5" xfId="33147"/>
    <cellStyle name="Currency 2 7 2 3 6" xfId="33148"/>
    <cellStyle name="Currency 2 7 2 4" xfId="33149"/>
    <cellStyle name="Currency 2 7 2 4 2" xfId="33150"/>
    <cellStyle name="Currency 2 7 2 4 2 2" xfId="33151"/>
    <cellStyle name="Currency 2 7 2 4 2 3" xfId="56588"/>
    <cellStyle name="Currency 2 7 2 4 3" xfId="33152"/>
    <cellStyle name="Currency 2 7 2 4 4" xfId="33153"/>
    <cellStyle name="Currency 2 7 2 5" xfId="33154"/>
    <cellStyle name="Currency 2 7 2 5 2" xfId="33155"/>
    <cellStyle name="Currency 2 7 2 5 2 2" xfId="33156"/>
    <cellStyle name="Currency 2 7 2 5 2 3" xfId="56589"/>
    <cellStyle name="Currency 2 7 2 5 3" xfId="33157"/>
    <cellStyle name="Currency 2 7 2 5 4" xfId="33158"/>
    <cellStyle name="Currency 2 7 2 6" xfId="33159"/>
    <cellStyle name="Currency 2 7 2 6 2" xfId="33160"/>
    <cellStyle name="Currency 2 7 2 6 3" xfId="56590"/>
    <cellStyle name="Currency 2 7 2 7" xfId="33161"/>
    <cellStyle name="Currency 2 7 2 8" xfId="33162"/>
    <cellStyle name="Currency 2 7 3" xfId="33163"/>
    <cellStyle name="Currency 2 7 3 2" xfId="33164"/>
    <cellStyle name="Currency 2 7 3 2 2" xfId="33165"/>
    <cellStyle name="Currency 2 7 3 2 2 2" xfId="33166"/>
    <cellStyle name="Currency 2 7 3 2 2 2 2" xfId="33167"/>
    <cellStyle name="Currency 2 7 3 2 2 2 3" xfId="56591"/>
    <cellStyle name="Currency 2 7 3 2 2 3" xfId="33168"/>
    <cellStyle name="Currency 2 7 3 2 2 4" xfId="33169"/>
    <cellStyle name="Currency 2 7 3 2 3" xfId="33170"/>
    <cellStyle name="Currency 2 7 3 2 3 2" xfId="33171"/>
    <cellStyle name="Currency 2 7 3 2 3 2 2" xfId="33172"/>
    <cellStyle name="Currency 2 7 3 2 3 2 3" xfId="56592"/>
    <cellStyle name="Currency 2 7 3 2 3 3" xfId="33173"/>
    <cellStyle name="Currency 2 7 3 2 3 4" xfId="33174"/>
    <cellStyle name="Currency 2 7 3 2 4" xfId="33175"/>
    <cellStyle name="Currency 2 7 3 2 4 2" xfId="33176"/>
    <cellStyle name="Currency 2 7 3 2 4 3" xfId="56593"/>
    <cellStyle name="Currency 2 7 3 2 5" xfId="33177"/>
    <cellStyle name="Currency 2 7 3 2 6" xfId="33178"/>
    <cellStyle name="Currency 2 7 3 3" xfId="33179"/>
    <cellStyle name="Currency 2 7 3 3 2" xfId="33180"/>
    <cellStyle name="Currency 2 7 3 3 2 2" xfId="33181"/>
    <cellStyle name="Currency 2 7 3 3 2 3" xfId="56594"/>
    <cellStyle name="Currency 2 7 3 3 3" xfId="33182"/>
    <cellStyle name="Currency 2 7 3 3 4" xfId="33183"/>
    <cellStyle name="Currency 2 7 3 4" xfId="33184"/>
    <cellStyle name="Currency 2 7 3 4 2" xfId="33185"/>
    <cellStyle name="Currency 2 7 3 4 2 2" xfId="33186"/>
    <cellStyle name="Currency 2 7 3 4 2 3" xfId="56595"/>
    <cellStyle name="Currency 2 7 3 4 3" xfId="33187"/>
    <cellStyle name="Currency 2 7 3 4 4" xfId="33188"/>
    <cellStyle name="Currency 2 7 3 5" xfId="33189"/>
    <cellStyle name="Currency 2 7 3 5 2" xfId="33190"/>
    <cellStyle name="Currency 2 7 3 5 3" xfId="56596"/>
    <cellStyle name="Currency 2 7 3 6" xfId="33191"/>
    <cellStyle name="Currency 2 7 3 7" xfId="33192"/>
    <cellStyle name="Currency 2 7 4" xfId="33193"/>
    <cellStyle name="Currency 2 7 4 2" xfId="33194"/>
    <cellStyle name="Currency 2 7 4 2 2" xfId="33195"/>
    <cellStyle name="Currency 2 7 4 2 2 2" xfId="33196"/>
    <cellStyle name="Currency 2 7 4 2 2 3" xfId="56597"/>
    <cellStyle name="Currency 2 7 4 2 3" xfId="33197"/>
    <cellStyle name="Currency 2 7 4 2 4" xfId="33198"/>
    <cellStyle name="Currency 2 7 4 3" xfId="33199"/>
    <cellStyle name="Currency 2 7 4 3 2" xfId="33200"/>
    <cellStyle name="Currency 2 7 4 3 2 2" xfId="33201"/>
    <cellStyle name="Currency 2 7 4 3 2 3" xfId="56598"/>
    <cellStyle name="Currency 2 7 4 3 3" xfId="33202"/>
    <cellStyle name="Currency 2 7 4 3 4" xfId="33203"/>
    <cellStyle name="Currency 2 7 4 4" xfId="33204"/>
    <cellStyle name="Currency 2 7 4 4 2" xfId="33205"/>
    <cellStyle name="Currency 2 7 4 4 3" xfId="56599"/>
    <cellStyle name="Currency 2 7 4 5" xfId="33206"/>
    <cellStyle name="Currency 2 7 4 6" xfId="33207"/>
    <cellStyle name="Currency 2 7 5" xfId="33208"/>
    <cellStyle name="Currency 2 7 5 2" xfId="33209"/>
    <cellStyle name="Currency 2 7 5 2 2" xfId="33210"/>
    <cellStyle name="Currency 2 7 5 2 2 2" xfId="33211"/>
    <cellStyle name="Currency 2 7 5 2 2 3" xfId="56600"/>
    <cellStyle name="Currency 2 7 5 2 3" xfId="33212"/>
    <cellStyle name="Currency 2 7 5 2 4" xfId="33213"/>
    <cellStyle name="Currency 2 7 5 3" xfId="33214"/>
    <cellStyle name="Currency 2 7 5 3 2" xfId="33215"/>
    <cellStyle name="Currency 2 7 5 3 3" xfId="56601"/>
    <cellStyle name="Currency 2 7 5 4" xfId="33216"/>
    <cellStyle name="Currency 2 7 5 5" xfId="33217"/>
    <cellStyle name="Currency 2 7 6" xfId="33218"/>
    <cellStyle name="Currency 2 7 6 2" xfId="33219"/>
    <cellStyle name="Currency 2 7 6 2 2" xfId="33220"/>
    <cellStyle name="Currency 2 7 6 2 3" xfId="56602"/>
    <cellStyle name="Currency 2 7 6 3" xfId="33221"/>
    <cellStyle name="Currency 2 7 6 4" xfId="33222"/>
    <cellStyle name="Currency 2 7 7" xfId="33223"/>
    <cellStyle name="Currency 2 7 7 2" xfId="33224"/>
    <cellStyle name="Currency 2 7 7 2 2" xfId="33225"/>
    <cellStyle name="Currency 2 7 7 2 3" xfId="56603"/>
    <cellStyle name="Currency 2 7 7 3" xfId="33226"/>
    <cellStyle name="Currency 2 7 7 4" xfId="33227"/>
    <cellStyle name="Currency 2 7 8" xfId="33228"/>
    <cellStyle name="Currency 2 7 8 2" xfId="33229"/>
    <cellStyle name="Currency 2 7 8 3" xfId="56604"/>
    <cellStyle name="Currency 2 7 9" xfId="33230"/>
    <cellStyle name="Currency 2 8" xfId="33231"/>
    <cellStyle name="Currency 2 8 10" xfId="33232"/>
    <cellStyle name="Currency 2 8 2" xfId="33233"/>
    <cellStyle name="Currency 2 8 2 2" xfId="33234"/>
    <cellStyle name="Currency 2 8 2 2 2" xfId="33235"/>
    <cellStyle name="Currency 2 8 2 2 2 2" xfId="33236"/>
    <cellStyle name="Currency 2 8 2 2 2 2 2" xfId="33237"/>
    <cellStyle name="Currency 2 8 2 2 2 2 2 2" xfId="33238"/>
    <cellStyle name="Currency 2 8 2 2 2 2 2 3" xfId="56605"/>
    <cellStyle name="Currency 2 8 2 2 2 2 3" xfId="33239"/>
    <cellStyle name="Currency 2 8 2 2 2 2 4" xfId="33240"/>
    <cellStyle name="Currency 2 8 2 2 2 3" xfId="33241"/>
    <cellStyle name="Currency 2 8 2 2 2 3 2" xfId="33242"/>
    <cellStyle name="Currency 2 8 2 2 2 3 2 2" xfId="33243"/>
    <cellStyle name="Currency 2 8 2 2 2 3 2 3" xfId="56606"/>
    <cellStyle name="Currency 2 8 2 2 2 3 3" xfId="33244"/>
    <cellStyle name="Currency 2 8 2 2 2 3 4" xfId="33245"/>
    <cellStyle name="Currency 2 8 2 2 2 4" xfId="33246"/>
    <cellStyle name="Currency 2 8 2 2 2 4 2" xfId="33247"/>
    <cellStyle name="Currency 2 8 2 2 2 4 3" xfId="56607"/>
    <cellStyle name="Currency 2 8 2 2 2 5" xfId="33248"/>
    <cellStyle name="Currency 2 8 2 2 2 6" xfId="33249"/>
    <cellStyle name="Currency 2 8 2 2 3" xfId="33250"/>
    <cellStyle name="Currency 2 8 2 2 3 2" xfId="33251"/>
    <cellStyle name="Currency 2 8 2 2 3 2 2" xfId="33252"/>
    <cellStyle name="Currency 2 8 2 2 3 2 3" xfId="56608"/>
    <cellStyle name="Currency 2 8 2 2 3 3" xfId="33253"/>
    <cellStyle name="Currency 2 8 2 2 3 4" xfId="33254"/>
    <cellStyle name="Currency 2 8 2 2 4" xfId="33255"/>
    <cellStyle name="Currency 2 8 2 2 4 2" xfId="33256"/>
    <cellStyle name="Currency 2 8 2 2 4 2 2" xfId="33257"/>
    <cellStyle name="Currency 2 8 2 2 4 2 3" xfId="56609"/>
    <cellStyle name="Currency 2 8 2 2 4 3" xfId="33258"/>
    <cellStyle name="Currency 2 8 2 2 4 4" xfId="33259"/>
    <cellStyle name="Currency 2 8 2 2 5" xfId="33260"/>
    <cellStyle name="Currency 2 8 2 2 5 2" xfId="33261"/>
    <cellStyle name="Currency 2 8 2 2 5 3" xfId="56610"/>
    <cellStyle name="Currency 2 8 2 2 6" xfId="33262"/>
    <cellStyle name="Currency 2 8 2 2 7" xfId="33263"/>
    <cellStyle name="Currency 2 8 2 3" xfId="33264"/>
    <cellStyle name="Currency 2 8 2 3 2" xfId="33265"/>
    <cellStyle name="Currency 2 8 2 3 2 2" xfId="33266"/>
    <cellStyle name="Currency 2 8 2 3 2 2 2" xfId="33267"/>
    <cellStyle name="Currency 2 8 2 3 2 2 3" xfId="56611"/>
    <cellStyle name="Currency 2 8 2 3 2 3" xfId="33268"/>
    <cellStyle name="Currency 2 8 2 3 2 4" xfId="33269"/>
    <cellStyle name="Currency 2 8 2 3 3" xfId="33270"/>
    <cellStyle name="Currency 2 8 2 3 3 2" xfId="33271"/>
    <cellStyle name="Currency 2 8 2 3 3 2 2" xfId="33272"/>
    <cellStyle name="Currency 2 8 2 3 3 2 3" xfId="56612"/>
    <cellStyle name="Currency 2 8 2 3 3 3" xfId="33273"/>
    <cellStyle name="Currency 2 8 2 3 3 4" xfId="33274"/>
    <cellStyle name="Currency 2 8 2 3 4" xfId="33275"/>
    <cellStyle name="Currency 2 8 2 3 4 2" xfId="33276"/>
    <cellStyle name="Currency 2 8 2 3 4 3" xfId="56613"/>
    <cellStyle name="Currency 2 8 2 3 5" xfId="33277"/>
    <cellStyle name="Currency 2 8 2 3 6" xfId="33278"/>
    <cellStyle name="Currency 2 8 2 4" xfId="33279"/>
    <cellStyle name="Currency 2 8 2 4 2" xfId="33280"/>
    <cellStyle name="Currency 2 8 2 4 2 2" xfId="33281"/>
    <cellStyle name="Currency 2 8 2 4 2 3" xfId="56614"/>
    <cellStyle name="Currency 2 8 2 4 3" xfId="33282"/>
    <cellStyle name="Currency 2 8 2 4 4" xfId="33283"/>
    <cellStyle name="Currency 2 8 2 5" xfId="33284"/>
    <cellStyle name="Currency 2 8 2 5 2" xfId="33285"/>
    <cellStyle name="Currency 2 8 2 5 2 2" xfId="33286"/>
    <cellStyle name="Currency 2 8 2 5 2 3" xfId="56615"/>
    <cellStyle name="Currency 2 8 2 5 3" xfId="33287"/>
    <cellStyle name="Currency 2 8 2 5 4" xfId="33288"/>
    <cellStyle name="Currency 2 8 2 6" xfId="33289"/>
    <cellStyle name="Currency 2 8 2 6 2" xfId="33290"/>
    <cellStyle name="Currency 2 8 2 6 3" xfId="56616"/>
    <cellStyle name="Currency 2 8 2 7" xfId="33291"/>
    <cellStyle name="Currency 2 8 2 8" xfId="33292"/>
    <cellStyle name="Currency 2 8 3" xfId="33293"/>
    <cellStyle name="Currency 2 8 3 2" xfId="33294"/>
    <cellStyle name="Currency 2 8 3 2 2" xfId="33295"/>
    <cellStyle name="Currency 2 8 3 2 2 2" xfId="33296"/>
    <cellStyle name="Currency 2 8 3 2 2 2 2" xfId="33297"/>
    <cellStyle name="Currency 2 8 3 2 2 2 3" xfId="56617"/>
    <cellStyle name="Currency 2 8 3 2 2 3" xfId="33298"/>
    <cellStyle name="Currency 2 8 3 2 2 4" xfId="33299"/>
    <cellStyle name="Currency 2 8 3 2 3" xfId="33300"/>
    <cellStyle name="Currency 2 8 3 2 3 2" xfId="33301"/>
    <cellStyle name="Currency 2 8 3 2 3 2 2" xfId="33302"/>
    <cellStyle name="Currency 2 8 3 2 3 2 3" xfId="56618"/>
    <cellStyle name="Currency 2 8 3 2 3 3" xfId="33303"/>
    <cellStyle name="Currency 2 8 3 2 3 4" xfId="33304"/>
    <cellStyle name="Currency 2 8 3 2 4" xfId="33305"/>
    <cellStyle name="Currency 2 8 3 2 4 2" xfId="33306"/>
    <cellStyle name="Currency 2 8 3 2 4 3" xfId="56619"/>
    <cellStyle name="Currency 2 8 3 2 5" xfId="33307"/>
    <cellStyle name="Currency 2 8 3 2 6" xfId="33308"/>
    <cellStyle name="Currency 2 8 3 3" xfId="33309"/>
    <cellStyle name="Currency 2 8 3 3 2" xfId="33310"/>
    <cellStyle name="Currency 2 8 3 3 2 2" xfId="33311"/>
    <cellStyle name="Currency 2 8 3 3 2 3" xfId="56620"/>
    <cellStyle name="Currency 2 8 3 3 3" xfId="33312"/>
    <cellStyle name="Currency 2 8 3 3 4" xfId="33313"/>
    <cellStyle name="Currency 2 8 3 4" xfId="33314"/>
    <cellStyle name="Currency 2 8 3 4 2" xfId="33315"/>
    <cellStyle name="Currency 2 8 3 4 2 2" xfId="33316"/>
    <cellStyle name="Currency 2 8 3 4 2 3" xfId="56621"/>
    <cellStyle name="Currency 2 8 3 4 3" xfId="33317"/>
    <cellStyle name="Currency 2 8 3 4 4" xfId="33318"/>
    <cellStyle name="Currency 2 8 3 5" xfId="33319"/>
    <cellStyle name="Currency 2 8 3 5 2" xfId="33320"/>
    <cellStyle name="Currency 2 8 3 5 3" xfId="56622"/>
    <cellStyle name="Currency 2 8 3 6" xfId="33321"/>
    <cellStyle name="Currency 2 8 3 7" xfId="33322"/>
    <cellStyle name="Currency 2 8 4" xfId="33323"/>
    <cellStyle name="Currency 2 8 4 2" xfId="33324"/>
    <cellStyle name="Currency 2 8 4 2 2" xfId="33325"/>
    <cellStyle name="Currency 2 8 4 2 2 2" xfId="33326"/>
    <cellStyle name="Currency 2 8 4 2 2 3" xfId="56623"/>
    <cellStyle name="Currency 2 8 4 2 3" xfId="33327"/>
    <cellStyle name="Currency 2 8 4 2 4" xfId="33328"/>
    <cellStyle name="Currency 2 8 4 3" xfId="33329"/>
    <cellStyle name="Currency 2 8 4 3 2" xfId="33330"/>
    <cellStyle name="Currency 2 8 4 3 2 2" xfId="33331"/>
    <cellStyle name="Currency 2 8 4 3 2 3" xfId="56624"/>
    <cellStyle name="Currency 2 8 4 3 3" xfId="33332"/>
    <cellStyle name="Currency 2 8 4 3 4" xfId="33333"/>
    <cellStyle name="Currency 2 8 4 4" xfId="33334"/>
    <cellStyle name="Currency 2 8 4 4 2" xfId="33335"/>
    <cellStyle name="Currency 2 8 4 4 3" xfId="56625"/>
    <cellStyle name="Currency 2 8 4 5" xfId="33336"/>
    <cellStyle name="Currency 2 8 4 6" xfId="33337"/>
    <cellStyle name="Currency 2 8 5" xfId="33338"/>
    <cellStyle name="Currency 2 8 5 2" xfId="33339"/>
    <cellStyle name="Currency 2 8 5 2 2" xfId="33340"/>
    <cellStyle name="Currency 2 8 5 2 2 2" xfId="33341"/>
    <cellStyle name="Currency 2 8 5 2 2 3" xfId="56626"/>
    <cellStyle name="Currency 2 8 5 2 3" xfId="33342"/>
    <cellStyle name="Currency 2 8 5 2 4" xfId="33343"/>
    <cellStyle name="Currency 2 8 5 3" xfId="33344"/>
    <cellStyle name="Currency 2 8 5 3 2" xfId="33345"/>
    <cellStyle name="Currency 2 8 5 3 3" xfId="56627"/>
    <cellStyle name="Currency 2 8 5 4" xfId="33346"/>
    <cellStyle name="Currency 2 8 5 5" xfId="33347"/>
    <cellStyle name="Currency 2 8 6" xfId="33348"/>
    <cellStyle name="Currency 2 8 6 2" xfId="33349"/>
    <cellStyle name="Currency 2 8 6 2 2" xfId="33350"/>
    <cellStyle name="Currency 2 8 6 2 3" xfId="56628"/>
    <cellStyle name="Currency 2 8 6 3" xfId="33351"/>
    <cellStyle name="Currency 2 8 6 4" xfId="33352"/>
    <cellStyle name="Currency 2 8 7" xfId="33353"/>
    <cellStyle name="Currency 2 8 7 2" xfId="33354"/>
    <cellStyle name="Currency 2 8 7 2 2" xfId="33355"/>
    <cellStyle name="Currency 2 8 7 2 3" xfId="56629"/>
    <cellStyle name="Currency 2 8 7 3" xfId="33356"/>
    <cellStyle name="Currency 2 8 7 4" xfId="33357"/>
    <cellStyle name="Currency 2 8 8" xfId="33358"/>
    <cellStyle name="Currency 2 8 8 2" xfId="33359"/>
    <cellStyle name="Currency 2 8 8 3" xfId="56630"/>
    <cellStyle name="Currency 2 8 9" xfId="33360"/>
    <cellStyle name="Currency 2 9" xfId="33361"/>
    <cellStyle name="Currency 2 9 10" xfId="33362"/>
    <cellStyle name="Currency 2 9 2" xfId="33363"/>
    <cellStyle name="Currency 2 9 2 2" xfId="33364"/>
    <cellStyle name="Currency 2 9 2 2 2" xfId="33365"/>
    <cellStyle name="Currency 2 9 2 2 2 2" xfId="33366"/>
    <cellStyle name="Currency 2 9 2 2 2 2 2" xfId="33367"/>
    <cellStyle name="Currency 2 9 2 2 2 2 2 2" xfId="33368"/>
    <cellStyle name="Currency 2 9 2 2 2 2 2 3" xfId="56631"/>
    <cellStyle name="Currency 2 9 2 2 2 2 3" xfId="33369"/>
    <cellStyle name="Currency 2 9 2 2 2 2 4" xfId="33370"/>
    <cellStyle name="Currency 2 9 2 2 2 3" xfId="33371"/>
    <cellStyle name="Currency 2 9 2 2 2 3 2" xfId="33372"/>
    <cellStyle name="Currency 2 9 2 2 2 3 2 2" xfId="33373"/>
    <cellStyle name="Currency 2 9 2 2 2 3 2 3" xfId="56632"/>
    <cellStyle name="Currency 2 9 2 2 2 3 3" xfId="33374"/>
    <cellStyle name="Currency 2 9 2 2 2 3 4" xfId="33375"/>
    <cellStyle name="Currency 2 9 2 2 2 4" xfId="33376"/>
    <cellStyle name="Currency 2 9 2 2 2 4 2" xfId="33377"/>
    <cellStyle name="Currency 2 9 2 2 2 4 3" xfId="56633"/>
    <cellStyle name="Currency 2 9 2 2 2 5" xfId="33378"/>
    <cellStyle name="Currency 2 9 2 2 2 6" xfId="33379"/>
    <cellStyle name="Currency 2 9 2 2 3" xfId="33380"/>
    <cellStyle name="Currency 2 9 2 2 3 2" xfId="33381"/>
    <cellStyle name="Currency 2 9 2 2 3 2 2" xfId="33382"/>
    <cellStyle name="Currency 2 9 2 2 3 2 3" xfId="56634"/>
    <cellStyle name="Currency 2 9 2 2 3 3" xfId="33383"/>
    <cellStyle name="Currency 2 9 2 2 3 4" xfId="33384"/>
    <cellStyle name="Currency 2 9 2 2 4" xfId="33385"/>
    <cellStyle name="Currency 2 9 2 2 4 2" xfId="33386"/>
    <cellStyle name="Currency 2 9 2 2 4 2 2" xfId="33387"/>
    <cellStyle name="Currency 2 9 2 2 4 2 3" xfId="56635"/>
    <cellStyle name="Currency 2 9 2 2 4 3" xfId="33388"/>
    <cellStyle name="Currency 2 9 2 2 4 4" xfId="33389"/>
    <cellStyle name="Currency 2 9 2 2 5" xfId="33390"/>
    <cellStyle name="Currency 2 9 2 2 5 2" xfId="33391"/>
    <cellStyle name="Currency 2 9 2 2 5 3" xfId="56636"/>
    <cellStyle name="Currency 2 9 2 2 6" xfId="33392"/>
    <cellStyle name="Currency 2 9 2 2 7" xfId="33393"/>
    <cellStyle name="Currency 2 9 2 3" xfId="33394"/>
    <cellStyle name="Currency 2 9 2 3 2" xfId="33395"/>
    <cellStyle name="Currency 2 9 2 3 2 2" xfId="33396"/>
    <cellStyle name="Currency 2 9 2 3 2 2 2" xfId="33397"/>
    <cellStyle name="Currency 2 9 2 3 2 2 3" xfId="56637"/>
    <cellStyle name="Currency 2 9 2 3 2 3" xfId="33398"/>
    <cellStyle name="Currency 2 9 2 3 2 4" xfId="33399"/>
    <cellStyle name="Currency 2 9 2 3 3" xfId="33400"/>
    <cellStyle name="Currency 2 9 2 3 3 2" xfId="33401"/>
    <cellStyle name="Currency 2 9 2 3 3 2 2" xfId="33402"/>
    <cellStyle name="Currency 2 9 2 3 3 2 3" xfId="56638"/>
    <cellStyle name="Currency 2 9 2 3 3 3" xfId="33403"/>
    <cellStyle name="Currency 2 9 2 3 3 4" xfId="33404"/>
    <cellStyle name="Currency 2 9 2 3 4" xfId="33405"/>
    <cellStyle name="Currency 2 9 2 3 4 2" xfId="33406"/>
    <cellStyle name="Currency 2 9 2 3 4 3" xfId="56639"/>
    <cellStyle name="Currency 2 9 2 3 5" xfId="33407"/>
    <cellStyle name="Currency 2 9 2 3 6" xfId="33408"/>
    <cellStyle name="Currency 2 9 2 4" xfId="33409"/>
    <cellStyle name="Currency 2 9 2 4 2" xfId="33410"/>
    <cellStyle name="Currency 2 9 2 4 2 2" xfId="33411"/>
    <cellStyle name="Currency 2 9 2 4 2 3" xfId="56640"/>
    <cellStyle name="Currency 2 9 2 4 3" xfId="33412"/>
    <cellStyle name="Currency 2 9 2 4 4" xfId="33413"/>
    <cellStyle name="Currency 2 9 2 5" xfId="33414"/>
    <cellStyle name="Currency 2 9 2 5 2" xfId="33415"/>
    <cellStyle name="Currency 2 9 2 5 2 2" xfId="33416"/>
    <cellStyle name="Currency 2 9 2 5 2 3" xfId="56641"/>
    <cellStyle name="Currency 2 9 2 5 3" xfId="33417"/>
    <cellStyle name="Currency 2 9 2 5 4" xfId="33418"/>
    <cellStyle name="Currency 2 9 2 6" xfId="33419"/>
    <cellStyle name="Currency 2 9 2 6 2" xfId="33420"/>
    <cellStyle name="Currency 2 9 2 6 3" xfId="56642"/>
    <cellStyle name="Currency 2 9 2 7" xfId="33421"/>
    <cellStyle name="Currency 2 9 2 8" xfId="33422"/>
    <cellStyle name="Currency 2 9 3" xfId="33423"/>
    <cellStyle name="Currency 2 9 3 2" xfId="33424"/>
    <cellStyle name="Currency 2 9 3 2 2" xfId="33425"/>
    <cellStyle name="Currency 2 9 3 2 2 2" xfId="33426"/>
    <cellStyle name="Currency 2 9 3 2 2 2 2" xfId="33427"/>
    <cellStyle name="Currency 2 9 3 2 2 2 3" xfId="56643"/>
    <cellStyle name="Currency 2 9 3 2 2 3" xfId="33428"/>
    <cellStyle name="Currency 2 9 3 2 2 4" xfId="33429"/>
    <cellStyle name="Currency 2 9 3 2 3" xfId="33430"/>
    <cellStyle name="Currency 2 9 3 2 3 2" xfId="33431"/>
    <cellStyle name="Currency 2 9 3 2 3 2 2" xfId="33432"/>
    <cellStyle name="Currency 2 9 3 2 3 2 3" xfId="56644"/>
    <cellStyle name="Currency 2 9 3 2 3 3" xfId="33433"/>
    <cellStyle name="Currency 2 9 3 2 3 4" xfId="33434"/>
    <cellStyle name="Currency 2 9 3 2 4" xfId="33435"/>
    <cellStyle name="Currency 2 9 3 2 4 2" xfId="33436"/>
    <cellStyle name="Currency 2 9 3 2 4 3" xfId="56645"/>
    <cellStyle name="Currency 2 9 3 2 5" xfId="33437"/>
    <cellStyle name="Currency 2 9 3 2 6" xfId="33438"/>
    <cellStyle name="Currency 2 9 3 3" xfId="33439"/>
    <cellStyle name="Currency 2 9 3 3 2" xfId="33440"/>
    <cellStyle name="Currency 2 9 3 3 2 2" xfId="33441"/>
    <cellStyle name="Currency 2 9 3 3 2 3" xfId="56646"/>
    <cellStyle name="Currency 2 9 3 3 3" xfId="33442"/>
    <cellStyle name="Currency 2 9 3 3 4" xfId="33443"/>
    <cellStyle name="Currency 2 9 3 4" xfId="33444"/>
    <cellStyle name="Currency 2 9 3 4 2" xfId="33445"/>
    <cellStyle name="Currency 2 9 3 4 2 2" xfId="33446"/>
    <cellStyle name="Currency 2 9 3 4 2 3" xfId="56647"/>
    <cellStyle name="Currency 2 9 3 4 3" xfId="33447"/>
    <cellStyle name="Currency 2 9 3 4 4" xfId="33448"/>
    <cellStyle name="Currency 2 9 3 5" xfId="33449"/>
    <cellStyle name="Currency 2 9 3 5 2" xfId="33450"/>
    <cellStyle name="Currency 2 9 3 5 3" xfId="56648"/>
    <cellStyle name="Currency 2 9 3 6" xfId="33451"/>
    <cellStyle name="Currency 2 9 3 7" xfId="33452"/>
    <cellStyle name="Currency 2 9 4" xfId="33453"/>
    <cellStyle name="Currency 2 9 4 2" xfId="33454"/>
    <cellStyle name="Currency 2 9 4 2 2" xfId="33455"/>
    <cellStyle name="Currency 2 9 4 2 2 2" xfId="33456"/>
    <cellStyle name="Currency 2 9 4 2 2 3" xfId="56649"/>
    <cellStyle name="Currency 2 9 4 2 3" xfId="33457"/>
    <cellStyle name="Currency 2 9 4 2 4" xfId="33458"/>
    <cellStyle name="Currency 2 9 4 3" xfId="33459"/>
    <cellStyle name="Currency 2 9 4 3 2" xfId="33460"/>
    <cellStyle name="Currency 2 9 4 3 2 2" xfId="33461"/>
    <cellStyle name="Currency 2 9 4 3 2 3" xfId="56650"/>
    <cellStyle name="Currency 2 9 4 3 3" xfId="33462"/>
    <cellStyle name="Currency 2 9 4 3 4" xfId="33463"/>
    <cellStyle name="Currency 2 9 4 4" xfId="33464"/>
    <cellStyle name="Currency 2 9 4 4 2" xfId="33465"/>
    <cellStyle name="Currency 2 9 4 4 3" xfId="56651"/>
    <cellStyle name="Currency 2 9 4 5" xfId="33466"/>
    <cellStyle name="Currency 2 9 4 6" xfId="33467"/>
    <cellStyle name="Currency 2 9 5" xfId="33468"/>
    <cellStyle name="Currency 2 9 5 2" xfId="33469"/>
    <cellStyle name="Currency 2 9 5 2 2" xfId="33470"/>
    <cellStyle name="Currency 2 9 5 2 2 2" xfId="33471"/>
    <cellStyle name="Currency 2 9 5 2 2 3" xfId="56652"/>
    <cellStyle name="Currency 2 9 5 2 3" xfId="33472"/>
    <cellStyle name="Currency 2 9 5 2 4" xfId="33473"/>
    <cellStyle name="Currency 2 9 5 3" xfId="33474"/>
    <cellStyle name="Currency 2 9 5 3 2" xfId="33475"/>
    <cellStyle name="Currency 2 9 5 3 3" xfId="56653"/>
    <cellStyle name="Currency 2 9 5 4" xfId="33476"/>
    <cellStyle name="Currency 2 9 5 5" xfId="33477"/>
    <cellStyle name="Currency 2 9 6" xfId="33478"/>
    <cellStyle name="Currency 2 9 6 2" xfId="33479"/>
    <cellStyle name="Currency 2 9 6 2 2" xfId="33480"/>
    <cellStyle name="Currency 2 9 6 2 3" xfId="56654"/>
    <cellStyle name="Currency 2 9 6 3" xfId="33481"/>
    <cellStyle name="Currency 2 9 6 4" xfId="33482"/>
    <cellStyle name="Currency 2 9 7" xfId="33483"/>
    <cellStyle name="Currency 2 9 7 2" xfId="33484"/>
    <cellStyle name="Currency 2 9 7 2 2" xfId="33485"/>
    <cellStyle name="Currency 2 9 7 2 3" xfId="56655"/>
    <cellStyle name="Currency 2 9 7 3" xfId="33486"/>
    <cellStyle name="Currency 2 9 7 4" xfId="33487"/>
    <cellStyle name="Currency 2 9 8" xfId="33488"/>
    <cellStyle name="Currency 2 9 8 2" xfId="33489"/>
    <cellStyle name="Currency 2 9 8 3" xfId="56656"/>
    <cellStyle name="Currency 2 9 9" xfId="33490"/>
    <cellStyle name="Currency 3" xfId="18"/>
    <cellStyle name="Currency 3 10" xfId="33491"/>
    <cellStyle name="Currency 3 10 2" xfId="33492"/>
    <cellStyle name="Currency 3 10 2 2" xfId="33493"/>
    <cellStyle name="Currency 3 10 2 2 2" xfId="33494"/>
    <cellStyle name="Currency 3 10 2 2 3" xfId="56657"/>
    <cellStyle name="Currency 3 10 2 3" xfId="33495"/>
    <cellStyle name="Currency 3 10 2 4" xfId="33496"/>
    <cellStyle name="Currency 3 10 3" xfId="33497"/>
    <cellStyle name="Currency 3 10 3 2" xfId="33498"/>
    <cellStyle name="Currency 3 10 3 2 2" xfId="33499"/>
    <cellStyle name="Currency 3 10 3 2 3" xfId="56658"/>
    <cellStyle name="Currency 3 10 3 3" xfId="33500"/>
    <cellStyle name="Currency 3 10 3 4" xfId="33501"/>
    <cellStyle name="Currency 3 10 4" xfId="33502"/>
    <cellStyle name="Currency 3 10 4 2" xfId="33503"/>
    <cellStyle name="Currency 3 10 4 3" xfId="56659"/>
    <cellStyle name="Currency 3 10 5" xfId="33504"/>
    <cellStyle name="Currency 3 10 6" xfId="33505"/>
    <cellStyle name="Currency 3 11" xfId="33506"/>
    <cellStyle name="Currency 3 11 2" xfId="33507"/>
    <cellStyle name="Currency 3 11 2 2" xfId="33508"/>
    <cellStyle name="Currency 3 11 2 2 2" xfId="33509"/>
    <cellStyle name="Currency 3 11 2 2 3" xfId="56660"/>
    <cellStyle name="Currency 3 11 2 3" xfId="33510"/>
    <cellStyle name="Currency 3 11 2 4" xfId="33511"/>
    <cellStyle name="Currency 3 11 3" xfId="33512"/>
    <cellStyle name="Currency 3 11 3 2" xfId="33513"/>
    <cellStyle name="Currency 3 11 3 3" xfId="56661"/>
    <cellStyle name="Currency 3 11 4" xfId="33514"/>
    <cellStyle name="Currency 3 11 5" xfId="33515"/>
    <cellStyle name="Currency 3 12" xfId="33516"/>
    <cellStyle name="Currency 3 12 2" xfId="33517"/>
    <cellStyle name="Currency 3 12 2 2" xfId="33518"/>
    <cellStyle name="Currency 3 12 2 3" xfId="56662"/>
    <cellStyle name="Currency 3 12 3" xfId="33519"/>
    <cellStyle name="Currency 3 12 4" xfId="33520"/>
    <cellStyle name="Currency 3 13" xfId="33521"/>
    <cellStyle name="Currency 3 14" xfId="33522"/>
    <cellStyle name="Currency 3 14 2" xfId="33523"/>
    <cellStyle name="Currency 3 14 2 2" xfId="33524"/>
    <cellStyle name="Currency 3 14 2 3" xfId="56663"/>
    <cellStyle name="Currency 3 14 3" xfId="33525"/>
    <cellStyle name="Currency 3 14 4" xfId="33526"/>
    <cellStyle name="Currency 3 15" xfId="33527"/>
    <cellStyle name="Currency 3 15 2" xfId="33528"/>
    <cellStyle name="Currency 3 15 3" xfId="56664"/>
    <cellStyle name="Currency 3 16" xfId="33529"/>
    <cellStyle name="Currency 3 17" xfId="33530"/>
    <cellStyle name="Currency 3 2" xfId="33531"/>
    <cellStyle name="Currency 3 2 10" xfId="33532"/>
    <cellStyle name="Currency 3 2 10 2" xfId="33533"/>
    <cellStyle name="Currency 3 2 10 2 2" xfId="33534"/>
    <cellStyle name="Currency 3 2 10 2 2 2" xfId="33535"/>
    <cellStyle name="Currency 3 2 10 2 2 3" xfId="56665"/>
    <cellStyle name="Currency 3 2 10 2 3" xfId="33536"/>
    <cellStyle name="Currency 3 2 10 2 4" xfId="33537"/>
    <cellStyle name="Currency 3 2 10 3" xfId="33538"/>
    <cellStyle name="Currency 3 2 10 3 2" xfId="33539"/>
    <cellStyle name="Currency 3 2 10 3 3" xfId="56666"/>
    <cellStyle name="Currency 3 2 10 4" xfId="33540"/>
    <cellStyle name="Currency 3 2 10 5" xfId="33541"/>
    <cellStyle name="Currency 3 2 11" xfId="33542"/>
    <cellStyle name="Currency 3 2 11 2" xfId="33543"/>
    <cellStyle name="Currency 3 2 11 2 2" xfId="33544"/>
    <cellStyle name="Currency 3 2 11 2 3" xfId="56667"/>
    <cellStyle name="Currency 3 2 11 3" xfId="33545"/>
    <cellStyle name="Currency 3 2 11 4" xfId="33546"/>
    <cellStyle name="Currency 3 2 12" xfId="33547"/>
    <cellStyle name="Currency 3 2 12 2" xfId="33548"/>
    <cellStyle name="Currency 3 2 12 2 2" xfId="33549"/>
    <cellStyle name="Currency 3 2 12 2 3" xfId="56668"/>
    <cellStyle name="Currency 3 2 12 3" xfId="33550"/>
    <cellStyle name="Currency 3 2 12 4" xfId="33551"/>
    <cellStyle name="Currency 3 2 13" xfId="33552"/>
    <cellStyle name="Currency 3 2 13 2" xfId="33553"/>
    <cellStyle name="Currency 3 2 13 3" xfId="56669"/>
    <cellStyle name="Currency 3 2 14" xfId="33554"/>
    <cellStyle name="Currency 3 2 15" xfId="33555"/>
    <cellStyle name="Currency 3 2 2" xfId="33556"/>
    <cellStyle name="Currency 3 2 2 10" xfId="33557"/>
    <cellStyle name="Currency 3 2 2 11" xfId="33558"/>
    <cellStyle name="Currency 3 2 2 2" xfId="33559"/>
    <cellStyle name="Currency 3 2 2 2 10" xfId="33560"/>
    <cellStyle name="Currency 3 2 2 2 2" xfId="33561"/>
    <cellStyle name="Currency 3 2 2 2 2 2" xfId="33562"/>
    <cellStyle name="Currency 3 2 2 2 2 2 2" xfId="33563"/>
    <cellStyle name="Currency 3 2 2 2 2 2 2 2" xfId="33564"/>
    <cellStyle name="Currency 3 2 2 2 2 2 2 2 2" xfId="33565"/>
    <cellStyle name="Currency 3 2 2 2 2 2 2 2 2 2" xfId="33566"/>
    <cellStyle name="Currency 3 2 2 2 2 2 2 2 2 3" xfId="56670"/>
    <cellStyle name="Currency 3 2 2 2 2 2 2 2 3" xfId="33567"/>
    <cellStyle name="Currency 3 2 2 2 2 2 2 2 4" xfId="33568"/>
    <cellStyle name="Currency 3 2 2 2 2 2 2 3" xfId="33569"/>
    <cellStyle name="Currency 3 2 2 2 2 2 2 3 2" xfId="33570"/>
    <cellStyle name="Currency 3 2 2 2 2 2 2 3 2 2" xfId="33571"/>
    <cellStyle name="Currency 3 2 2 2 2 2 2 3 2 3" xfId="56671"/>
    <cellStyle name="Currency 3 2 2 2 2 2 2 3 3" xfId="33572"/>
    <cellStyle name="Currency 3 2 2 2 2 2 2 3 4" xfId="33573"/>
    <cellStyle name="Currency 3 2 2 2 2 2 2 4" xfId="33574"/>
    <cellStyle name="Currency 3 2 2 2 2 2 2 4 2" xfId="33575"/>
    <cellStyle name="Currency 3 2 2 2 2 2 2 4 3" xfId="56672"/>
    <cellStyle name="Currency 3 2 2 2 2 2 2 5" xfId="33576"/>
    <cellStyle name="Currency 3 2 2 2 2 2 2 6" xfId="33577"/>
    <cellStyle name="Currency 3 2 2 2 2 2 3" xfId="33578"/>
    <cellStyle name="Currency 3 2 2 2 2 2 3 2" xfId="33579"/>
    <cellStyle name="Currency 3 2 2 2 2 2 3 2 2" xfId="33580"/>
    <cellStyle name="Currency 3 2 2 2 2 2 3 2 3" xfId="56673"/>
    <cellStyle name="Currency 3 2 2 2 2 2 3 3" xfId="33581"/>
    <cellStyle name="Currency 3 2 2 2 2 2 3 4" xfId="33582"/>
    <cellStyle name="Currency 3 2 2 2 2 2 4" xfId="33583"/>
    <cellStyle name="Currency 3 2 2 2 2 2 4 2" xfId="33584"/>
    <cellStyle name="Currency 3 2 2 2 2 2 4 2 2" xfId="33585"/>
    <cellStyle name="Currency 3 2 2 2 2 2 4 2 3" xfId="56674"/>
    <cellStyle name="Currency 3 2 2 2 2 2 4 3" xfId="33586"/>
    <cellStyle name="Currency 3 2 2 2 2 2 4 4" xfId="33587"/>
    <cellStyle name="Currency 3 2 2 2 2 2 5" xfId="33588"/>
    <cellStyle name="Currency 3 2 2 2 2 2 5 2" xfId="33589"/>
    <cellStyle name="Currency 3 2 2 2 2 2 5 3" xfId="56675"/>
    <cellStyle name="Currency 3 2 2 2 2 2 6" xfId="33590"/>
    <cellStyle name="Currency 3 2 2 2 2 2 7" xfId="33591"/>
    <cellStyle name="Currency 3 2 2 2 2 3" xfId="33592"/>
    <cellStyle name="Currency 3 2 2 2 2 3 2" xfId="33593"/>
    <cellStyle name="Currency 3 2 2 2 2 3 2 2" xfId="33594"/>
    <cellStyle name="Currency 3 2 2 2 2 3 2 2 2" xfId="33595"/>
    <cellStyle name="Currency 3 2 2 2 2 3 2 2 3" xfId="56676"/>
    <cellStyle name="Currency 3 2 2 2 2 3 2 3" xfId="33596"/>
    <cellStyle name="Currency 3 2 2 2 2 3 2 4" xfId="33597"/>
    <cellStyle name="Currency 3 2 2 2 2 3 3" xfId="33598"/>
    <cellStyle name="Currency 3 2 2 2 2 3 3 2" xfId="33599"/>
    <cellStyle name="Currency 3 2 2 2 2 3 3 2 2" xfId="33600"/>
    <cellStyle name="Currency 3 2 2 2 2 3 3 2 3" xfId="56677"/>
    <cellStyle name="Currency 3 2 2 2 2 3 3 3" xfId="33601"/>
    <cellStyle name="Currency 3 2 2 2 2 3 3 4" xfId="33602"/>
    <cellStyle name="Currency 3 2 2 2 2 3 4" xfId="33603"/>
    <cellStyle name="Currency 3 2 2 2 2 3 4 2" xfId="33604"/>
    <cellStyle name="Currency 3 2 2 2 2 3 4 3" xfId="56678"/>
    <cellStyle name="Currency 3 2 2 2 2 3 5" xfId="33605"/>
    <cellStyle name="Currency 3 2 2 2 2 3 6" xfId="33606"/>
    <cellStyle name="Currency 3 2 2 2 2 4" xfId="33607"/>
    <cellStyle name="Currency 3 2 2 2 2 4 2" xfId="33608"/>
    <cellStyle name="Currency 3 2 2 2 2 4 2 2" xfId="33609"/>
    <cellStyle name="Currency 3 2 2 2 2 4 2 3" xfId="56679"/>
    <cellStyle name="Currency 3 2 2 2 2 4 3" xfId="33610"/>
    <cellStyle name="Currency 3 2 2 2 2 4 4" xfId="33611"/>
    <cellStyle name="Currency 3 2 2 2 2 5" xfId="33612"/>
    <cellStyle name="Currency 3 2 2 2 2 5 2" xfId="33613"/>
    <cellStyle name="Currency 3 2 2 2 2 5 2 2" xfId="33614"/>
    <cellStyle name="Currency 3 2 2 2 2 5 2 3" xfId="56680"/>
    <cellStyle name="Currency 3 2 2 2 2 5 3" xfId="33615"/>
    <cellStyle name="Currency 3 2 2 2 2 5 4" xfId="33616"/>
    <cellStyle name="Currency 3 2 2 2 2 6" xfId="33617"/>
    <cellStyle name="Currency 3 2 2 2 2 6 2" xfId="33618"/>
    <cellStyle name="Currency 3 2 2 2 2 6 3" xfId="56681"/>
    <cellStyle name="Currency 3 2 2 2 2 7" xfId="33619"/>
    <cellStyle name="Currency 3 2 2 2 2 8" xfId="33620"/>
    <cellStyle name="Currency 3 2 2 2 3" xfId="33621"/>
    <cellStyle name="Currency 3 2 2 2 3 2" xfId="33622"/>
    <cellStyle name="Currency 3 2 2 2 3 2 2" xfId="33623"/>
    <cellStyle name="Currency 3 2 2 2 3 2 2 2" xfId="33624"/>
    <cellStyle name="Currency 3 2 2 2 3 2 2 2 2" xfId="33625"/>
    <cellStyle name="Currency 3 2 2 2 3 2 2 2 3" xfId="56682"/>
    <cellStyle name="Currency 3 2 2 2 3 2 2 3" xfId="33626"/>
    <cellStyle name="Currency 3 2 2 2 3 2 2 4" xfId="33627"/>
    <cellStyle name="Currency 3 2 2 2 3 2 3" xfId="33628"/>
    <cellStyle name="Currency 3 2 2 2 3 2 3 2" xfId="33629"/>
    <cellStyle name="Currency 3 2 2 2 3 2 3 2 2" xfId="33630"/>
    <cellStyle name="Currency 3 2 2 2 3 2 3 2 3" xfId="56683"/>
    <cellStyle name="Currency 3 2 2 2 3 2 3 3" xfId="33631"/>
    <cellStyle name="Currency 3 2 2 2 3 2 3 4" xfId="33632"/>
    <cellStyle name="Currency 3 2 2 2 3 2 4" xfId="33633"/>
    <cellStyle name="Currency 3 2 2 2 3 2 4 2" xfId="33634"/>
    <cellStyle name="Currency 3 2 2 2 3 2 4 3" xfId="56684"/>
    <cellStyle name="Currency 3 2 2 2 3 2 5" xfId="33635"/>
    <cellStyle name="Currency 3 2 2 2 3 2 6" xfId="33636"/>
    <cellStyle name="Currency 3 2 2 2 3 3" xfId="33637"/>
    <cellStyle name="Currency 3 2 2 2 3 3 2" xfId="33638"/>
    <cellStyle name="Currency 3 2 2 2 3 3 2 2" xfId="33639"/>
    <cellStyle name="Currency 3 2 2 2 3 3 2 3" xfId="56685"/>
    <cellStyle name="Currency 3 2 2 2 3 3 3" xfId="33640"/>
    <cellStyle name="Currency 3 2 2 2 3 3 4" xfId="33641"/>
    <cellStyle name="Currency 3 2 2 2 3 4" xfId="33642"/>
    <cellStyle name="Currency 3 2 2 2 3 4 2" xfId="33643"/>
    <cellStyle name="Currency 3 2 2 2 3 4 2 2" xfId="33644"/>
    <cellStyle name="Currency 3 2 2 2 3 4 2 3" xfId="56686"/>
    <cellStyle name="Currency 3 2 2 2 3 4 3" xfId="33645"/>
    <cellStyle name="Currency 3 2 2 2 3 4 4" xfId="33646"/>
    <cellStyle name="Currency 3 2 2 2 3 5" xfId="33647"/>
    <cellStyle name="Currency 3 2 2 2 3 5 2" xfId="33648"/>
    <cellStyle name="Currency 3 2 2 2 3 5 3" xfId="56687"/>
    <cellStyle name="Currency 3 2 2 2 3 6" xfId="33649"/>
    <cellStyle name="Currency 3 2 2 2 3 7" xfId="33650"/>
    <cellStyle name="Currency 3 2 2 2 4" xfId="33651"/>
    <cellStyle name="Currency 3 2 2 2 4 2" xfId="33652"/>
    <cellStyle name="Currency 3 2 2 2 4 2 2" xfId="33653"/>
    <cellStyle name="Currency 3 2 2 2 4 2 2 2" xfId="33654"/>
    <cellStyle name="Currency 3 2 2 2 4 2 2 3" xfId="56688"/>
    <cellStyle name="Currency 3 2 2 2 4 2 3" xfId="33655"/>
    <cellStyle name="Currency 3 2 2 2 4 2 4" xfId="33656"/>
    <cellStyle name="Currency 3 2 2 2 4 3" xfId="33657"/>
    <cellStyle name="Currency 3 2 2 2 4 3 2" xfId="33658"/>
    <cellStyle name="Currency 3 2 2 2 4 3 2 2" xfId="33659"/>
    <cellStyle name="Currency 3 2 2 2 4 3 2 3" xfId="56689"/>
    <cellStyle name="Currency 3 2 2 2 4 3 3" xfId="33660"/>
    <cellStyle name="Currency 3 2 2 2 4 3 4" xfId="33661"/>
    <cellStyle name="Currency 3 2 2 2 4 4" xfId="33662"/>
    <cellStyle name="Currency 3 2 2 2 4 4 2" xfId="33663"/>
    <cellStyle name="Currency 3 2 2 2 4 4 3" xfId="56690"/>
    <cellStyle name="Currency 3 2 2 2 4 5" xfId="33664"/>
    <cellStyle name="Currency 3 2 2 2 4 6" xfId="33665"/>
    <cellStyle name="Currency 3 2 2 2 5" xfId="33666"/>
    <cellStyle name="Currency 3 2 2 2 5 2" xfId="33667"/>
    <cellStyle name="Currency 3 2 2 2 5 2 2" xfId="33668"/>
    <cellStyle name="Currency 3 2 2 2 5 2 2 2" xfId="33669"/>
    <cellStyle name="Currency 3 2 2 2 5 2 2 3" xfId="56691"/>
    <cellStyle name="Currency 3 2 2 2 5 2 3" xfId="33670"/>
    <cellStyle name="Currency 3 2 2 2 5 2 4" xfId="33671"/>
    <cellStyle name="Currency 3 2 2 2 5 3" xfId="33672"/>
    <cellStyle name="Currency 3 2 2 2 5 3 2" xfId="33673"/>
    <cellStyle name="Currency 3 2 2 2 5 3 3" xfId="56692"/>
    <cellStyle name="Currency 3 2 2 2 5 4" xfId="33674"/>
    <cellStyle name="Currency 3 2 2 2 5 5" xfId="33675"/>
    <cellStyle name="Currency 3 2 2 2 6" xfId="33676"/>
    <cellStyle name="Currency 3 2 2 2 6 2" xfId="33677"/>
    <cellStyle name="Currency 3 2 2 2 6 2 2" xfId="33678"/>
    <cellStyle name="Currency 3 2 2 2 6 2 3" xfId="56693"/>
    <cellStyle name="Currency 3 2 2 2 6 3" xfId="33679"/>
    <cellStyle name="Currency 3 2 2 2 6 4" xfId="33680"/>
    <cellStyle name="Currency 3 2 2 2 7" xfId="33681"/>
    <cellStyle name="Currency 3 2 2 2 7 2" xfId="33682"/>
    <cellStyle name="Currency 3 2 2 2 7 2 2" xfId="33683"/>
    <cellStyle name="Currency 3 2 2 2 7 2 3" xfId="56694"/>
    <cellStyle name="Currency 3 2 2 2 7 3" xfId="33684"/>
    <cellStyle name="Currency 3 2 2 2 7 4" xfId="33685"/>
    <cellStyle name="Currency 3 2 2 2 8" xfId="33686"/>
    <cellStyle name="Currency 3 2 2 2 8 2" xfId="33687"/>
    <cellStyle name="Currency 3 2 2 2 8 3" xfId="56695"/>
    <cellStyle name="Currency 3 2 2 2 9" xfId="33688"/>
    <cellStyle name="Currency 3 2 2 3" xfId="33689"/>
    <cellStyle name="Currency 3 2 2 3 2" xfId="33690"/>
    <cellStyle name="Currency 3 2 2 3 2 2" xfId="33691"/>
    <cellStyle name="Currency 3 2 2 3 2 2 2" xfId="33692"/>
    <cellStyle name="Currency 3 2 2 3 2 2 2 2" xfId="33693"/>
    <cellStyle name="Currency 3 2 2 3 2 2 2 2 2" xfId="33694"/>
    <cellStyle name="Currency 3 2 2 3 2 2 2 2 3" xfId="56696"/>
    <cellStyle name="Currency 3 2 2 3 2 2 2 3" xfId="33695"/>
    <cellStyle name="Currency 3 2 2 3 2 2 2 4" xfId="33696"/>
    <cellStyle name="Currency 3 2 2 3 2 2 3" xfId="33697"/>
    <cellStyle name="Currency 3 2 2 3 2 2 3 2" xfId="33698"/>
    <cellStyle name="Currency 3 2 2 3 2 2 3 2 2" xfId="33699"/>
    <cellStyle name="Currency 3 2 2 3 2 2 3 2 3" xfId="56697"/>
    <cellStyle name="Currency 3 2 2 3 2 2 3 3" xfId="33700"/>
    <cellStyle name="Currency 3 2 2 3 2 2 3 4" xfId="33701"/>
    <cellStyle name="Currency 3 2 2 3 2 2 4" xfId="33702"/>
    <cellStyle name="Currency 3 2 2 3 2 2 4 2" xfId="33703"/>
    <cellStyle name="Currency 3 2 2 3 2 2 4 3" xfId="56698"/>
    <cellStyle name="Currency 3 2 2 3 2 2 5" xfId="33704"/>
    <cellStyle name="Currency 3 2 2 3 2 2 6" xfId="33705"/>
    <cellStyle name="Currency 3 2 2 3 2 3" xfId="33706"/>
    <cellStyle name="Currency 3 2 2 3 2 3 2" xfId="33707"/>
    <cellStyle name="Currency 3 2 2 3 2 3 2 2" xfId="33708"/>
    <cellStyle name="Currency 3 2 2 3 2 3 2 3" xfId="56699"/>
    <cellStyle name="Currency 3 2 2 3 2 3 3" xfId="33709"/>
    <cellStyle name="Currency 3 2 2 3 2 3 4" xfId="33710"/>
    <cellStyle name="Currency 3 2 2 3 2 4" xfId="33711"/>
    <cellStyle name="Currency 3 2 2 3 2 4 2" xfId="33712"/>
    <cellStyle name="Currency 3 2 2 3 2 4 2 2" xfId="33713"/>
    <cellStyle name="Currency 3 2 2 3 2 4 2 3" xfId="56700"/>
    <cellStyle name="Currency 3 2 2 3 2 4 3" xfId="33714"/>
    <cellStyle name="Currency 3 2 2 3 2 4 4" xfId="33715"/>
    <cellStyle name="Currency 3 2 2 3 2 5" xfId="33716"/>
    <cellStyle name="Currency 3 2 2 3 2 5 2" xfId="33717"/>
    <cellStyle name="Currency 3 2 2 3 2 5 3" xfId="56701"/>
    <cellStyle name="Currency 3 2 2 3 2 6" xfId="33718"/>
    <cellStyle name="Currency 3 2 2 3 2 7" xfId="33719"/>
    <cellStyle name="Currency 3 2 2 3 3" xfId="33720"/>
    <cellStyle name="Currency 3 2 2 3 3 2" xfId="33721"/>
    <cellStyle name="Currency 3 2 2 3 3 2 2" xfId="33722"/>
    <cellStyle name="Currency 3 2 2 3 3 2 2 2" xfId="33723"/>
    <cellStyle name="Currency 3 2 2 3 3 2 2 3" xfId="56702"/>
    <cellStyle name="Currency 3 2 2 3 3 2 3" xfId="33724"/>
    <cellStyle name="Currency 3 2 2 3 3 2 4" xfId="33725"/>
    <cellStyle name="Currency 3 2 2 3 3 3" xfId="33726"/>
    <cellStyle name="Currency 3 2 2 3 3 3 2" xfId="33727"/>
    <cellStyle name="Currency 3 2 2 3 3 3 2 2" xfId="33728"/>
    <cellStyle name="Currency 3 2 2 3 3 3 2 3" xfId="56703"/>
    <cellStyle name="Currency 3 2 2 3 3 3 3" xfId="33729"/>
    <cellStyle name="Currency 3 2 2 3 3 3 4" xfId="33730"/>
    <cellStyle name="Currency 3 2 2 3 3 4" xfId="33731"/>
    <cellStyle name="Currency 3 2 2 3 3 4 2" xfId="33732"/>
    <cellStyle name="Currency 3 2 2 3 3 4 3" xfId="56704"/>
    <cellStyle name="Currency 3 2 2 3 3 5" xfId="33733"/>
    <cellStyle name="Currency 3 2 2 3 3 6" xfId="33734"/>
    <cellStyle name="Currency 3 2 2 3 4" xfId="33735"/>
    <cellStyle name="Currency 3 2 2 3 4 2" xfId="33736"/>
    <cellStyle name="Currency 3 2 2 3 4 2 2" xfId="33737"/>
    <cellStyle name="Currency 3 2 2 3 4 2 2 2" xfId="33738"/>
    <cellStyle name="Currency 3 2 2 3 4 2 2 3" xfId="56705"/>
    <cellStyle name="Currency 3 2 2 3 4 2 3" xfId="33739"/>
    <cellStyle name="Currency 3 2 2 3 4 2 4" xfId="33740"/>
    <cellStyle name="Currency 3 2 2 3 4 3" xfId="33741"/>
    <cellStyle name="Currency 3 2 2 3 4 3 2" xfId="33742"/>
    <cellStyle name="Currency 3 2 2 3 4 3 3" xfId="56706"/>
    <cellStyle name="Currency 3 2 2 3 4 4" xfId="33743"/>
    <cellStyle name="Currency 3 2 2 3 4 5" xfId="33744"/>
    <cellStyle name="Currency 3 2 2 3 5" xfId="33745"/>
    <cellStyle name="Currency 3 2 2 3 5 2" xfId="33746"/>
    <cellStyle name="Currency 3 2 2 3 5 2 2" xfId="33747"/>
    <cellStyle name="Currency 3 2 2 3 5 2 3" xfId="56707"/>
    <cellStyle name="Currency 3 2 2 3 5 3" xfId="33748"/>
    <cellStyle name="Currency 3 2 2 3 5 4" xfId="33749"/>
    <cellStyle name="Currency 3 2 2 3 6" xfId="33750"/>
    <cellStyle name="Currency 3 2 2 3 6 2" xfId="33751"/>
    <cellStyle name="Currency 3 2 2 3 6 2 2" xfId="33752"/>
    <cellStyle name="Currency 3 2 2 3 6 2 3" xfId="56708"/>
    <cellStyle name="Currency 3 2 2 3 6 3" xfId="33753"/>
    <cellStyle name="Currency 3 2 2 3 6 4" xfId="33754"/>
    <cellStyle name="Currency 3 2 2 3 7" xfId="33755"/>
    <cellStyle name="Currency 3 2 2 3 7 2" xfId="33756"/>
    <cellStyle name="Currency 3 2 2 3 7 3" xfId="56709"/>
    <cellStyle name="Currency 3 2 2 3 8" xfId="33757"/>
    <cellStyle name="Currency 3 2 2 3 9" xfId="33758"/>
    <cellStyle name="Currency 3 2 2 4" xfId="33759"/>
    <cellStyle name="Currency 3 2 2 4 2" xfId="33760"/>
    <cellStyle name="Currency 3 2 2 4 2 2" xfId="33761"/>
    <cellStyle name="Currency 3 2 2 4 2 2 2" xfId="33762"/>
    <cellStyle name="Currency 3 2 2 4 2 2 2 2" xfId="33763"/>
    <cellStyle name="Currency 3 2 2 4 2 2 2 3" xfId="56710"/>
    <cellStyle name="Currency 3 2 2 4 2 2 3" xfId="33764"/>
    <cellStyle name="Currency 3 2 2 4 2 2 4" xfId="33765"/>
    <cellStyle name="Currency 3 2 2 4 2 3" xfId="33766"/>
    <cellStyle name="Currency 3 2 2 4 2 3 2" xfId="33767"/>
    <cellStyle name="Currency 3 2 2 4 2 3 2 2" xfId="33768"/>
    <cellStyle name="Currency 3 2 2 4 2 3 2 3" xfId="56711"/>
    <cellStyle name="Currency 3 2 2 4 2 3 3" xfId="33769"/>
    <cellStyle name="Currency 3 2 2 4 2 3 4" xfId="33770"/>
    <cellStyle name="Currency 3 2 2 4 2 4" xfId="33771"/>
    <cellStyle name="Currency 3 2 2 4 2 4 2" xfId="33772"/>
    <cellStyle name="Currency 3 2 2 4 2 4 3" xfId="56712"/>
    <cellStyle name="Currency 3 2 2 4 2 5" xfId="33773"/>
    <cellStyle name="Currency 3 2 2 4 2 6" xfId="33774"/>
    <cellStyle name="Currency 3 2 2 4 3" xfId="33775"/>
    <cellStyle name="Currency 3 2 2 4 3 2" xfId="33776"/>
    <cellStyle name="Currency 3 2 2 4 3 2 2" xfId="33777"/>
    <cellStyle name="Currency 3 2 2 4 3 2 3" xfId="56713"/>
    <cellStyle name="Currency 3 2 2 4 3 3" xfId="33778"/>
    <cellStyle name="Currency 3 2 2 4 3 4" xfId="33779"/>
    <cellStyle name="Currency 3 2 2 4 4" xfId="33780"/>
    <cellStyle name="Currency 3 2 2 4 4 2" xfId="33781"/>
    <cellStyle name="Currency 3 2 2 4 4 2 2" xfId="33782"/>
    <cellStyle name="Currency 3 2 2 4 4 2 3" xfId="56714"/>
    <cellStyle name="Currency 3 2 2 4 4 3" xfId="33783"/>
    <cellStyle name="Currency 3 2 2 4 4 4" xfId="33784"/>
    <cellStyle name="Currency 3 2 2 4 5" xfId="33785"/>
    <cellStyle name="Currency 3 2 2 4 5 2" xfId="33786"/>
    <cellStyle name="Currency 3 2 2 4 5 3" xfId="56715"/>
    <cellStyle name="Currency 3 2 2 4 6" xfId="33787"/>
    <cellStyle name="Currency 3 2 2 4 7" xfId="33788"/>
    <cellStyle name="Currency 3 2 2 5" xfId="33789"/>
    <cellStyle name="Currency 3 2 2 5 2" xfId="33790"/>
    <cellStyle name="Currency 3 2 2 5 2 2" xfId="33791"/>
    <cellStyle name="Currency 3 2 2 5 2 2 2" xfId="33792"/>
    <cellStyle name="Currency 3 2 2 5 2 2 3" xfId="56716"/>
    <cellStyle name="Currency 3 2 2 5 2 3" xfId="33793"/>
    <cellStyle name="Currency 3 2 2 5 2 4" xfId="33794"/>
    <cellStyle name="Currency 3 2 2 5 3" xfId="33795"/>
    <cellStyle name="Currency 3 2 2 5 3 2" xfId="33796"/>
    <cellStyle name="Currency 3 2 2 5 3 2 2" xfId="33797"/>
    <cellStyle name="Currency 3 2 2 5 3 2 3" xfId="56717"/>
    <cellStyle name="Currency 3 2 2 5 3 3" xfId="33798"/>
    <cellStyle name="Currency 3 2 2 5 3 4" xfId="33799"/>
    <cellStyle name="Currency 3 2 2 5 4" xfId="33800"/>
    <cellStyle name="Currency 3 2 2 5 4 2" xfId="33801"/>
    <cellStyle name="Currency 3 2 2 5 4 3" xfId="56718"/>
    <cellStyle name="Currency 3 2 2 5 5" xfId="33802"/>
    <cellStyle name="Currency 3 2 2 5 6" xfId="33803"/>
    <cellStyle name="Currency 3 2 2 6" xfId="33804"/>
    <cellStyle name="Currency 3 2 2 6 2" xfId="33805"/>
    <cellStyle name="Currency 3 2 2 6 2 2" xfId="33806"/>
    <cellStyle name="Currency 3 2 2 6 2 2 2" xfId="33807"/>
    <cellStyle name="Currency 3 2 2 6 2 2 3" xfId="56719"/>
    <cellStyle name="Currency 3 2 2 6 2 3" xfId="33808"/>
    <cellStyle name="Currency 3 2 2 6 2 4" xfId="33809"/>
    <cellStyle name="Currency 3 2 2 6 3" xfId="33810"/>
    <cellStyle name="Currency 3 2 2 6 3 2" xfId="33811"/>
    <cellStyle name="Currency 3 2 2 6 3 3" xfId="56720"/>
    <cellStyle name="Currency 3 2 2 6 4" xfId="33812"/>
    <cellStyle name="Currency 3 2 2 6 5" xfId="33813"/>
    <cellStyle name="Currency 3 2 2 7" xfId="33814"/>
    <cellStyle name="Currency 3 2 2 7 2" xfId="33815"/>
    <cellStyle name="Currency 3 2 2 7 2 2" xfId="33816"/>
    <cellStyle name="Currency 3 2 2 7 2 3" xfId="56721"/>
    <cellStyle name="Currency 3 2 2 7 3" xfId="33817"/>
    <cellStyle name="Currency 3 2 2 7 4" xfId="33818"/>
    <cellStyle name="Currency 3 2 2 8" xfId="33819"/>
    <cellStyle name="Currency 3 2 2 8 2" xfId="33820"/>
    <cellStyle name="Currency 3 2 2 8 2 2" xfId="33821"/>
    <cellStyle name="Currency 3 2 2 8 2 3" xfId="56722"/>
    <cellStyle name="Currency 3 2 2 8 3" xfId="33822"/>
    <cellStyle name="Currency 3 2 2 8 4" xfId="33823"/>
    <cellStyle name="Currency 3 2 2 9" xfId="33824"/>
    <cellStyle name="Currency 3 2 2 9 2" xfId="33825"/>
    <cellStyle name="Currency 3 2 2 9 3" xfId="56723"/>
    <cellStyle name="Currency 3 2 3" xfId="33826"/>
    <cellStyle name="Currency 3 2 3 10" xfId="33827"/>
    <cellStyle name="Currency 3 2 3 11" xfId="33828"/>
    <cellStyle name="Currency 3 2 3 2" xfId="33829"/>
    <cellStyle name="Currency 3 2 3 2 10" xfId="33830"/>
    <cellStyle name="Currency 3 2 3 2 2" xfId="33831"/>
    <cellStyle name="Currency 3 2 3 2 2 2" xfId="33832"/>
    <cellStyle name="Currency 3 2 3 2 2 2 2" xfId="33833"/>
    <cellStyle name="Currency 3 2 3 2 2 2 2 2" xfId="33834"/>
    <cellStyle name="Currency 3 2 3 2 2 2 2 2 2" xfId="33835"/>
    <cellStyle name="Currency 3 2 3 2 2 2 2 2 2 2" xfId="33836"/>
    <cellStyle name="Currency 3 2 3 2 2 2 2 2 2 3" xfId="56724"/>
    <cellStyle name="Currency 3 2 3 2 2 2 2 2 3" xfId="33837"/>
    <cellStyle name="Currency 3 2 3 2 2 2 2 2 4" xfId="33838"/>
    <cellStyle name="Currency 3 2 3 2 2 2 2 3" xfId="33839"/>
    <cellStyle name="Currency 3 2 3 2 2 2 2 3 2" xfId="33840"/>
    <cellStyle name="Currency 3 2 3 2 2 2 2 3 2 2" xfId="33841"/>
    <cellStyle name="Currency 3 2 3 2 2 2 2 3 2 3" xfId="56725"/>
    <cellStyle name="Currency 3 2 3 2 2 2 2 3 3" xfId="33842"/>
    <cellStyle name="Currency 3 2 3 2 2 2 2 3 4" xfId="33843"/>
    <cellStyle name="Currency 3 2 3 2 2 2 2 4" xfId="33844"/>
    <cellStyle name="Currency 3 2 3 2 2 2 2 4 2" xfId="33845"/>
    <cellStyle name="Currency 3 2 3 2 2 2 2 4 3" xfId="56726"/>
    <cellStyle name="Currency 3 2 3 2 2 2 2 5" xfId="33846"/>
    <cellStyle name="Currency 3 2 3 2 2 2 2 6" xfId="33847"/>
    <cellStyle name="Currency 3 2 3 2 2 2 3" xfId="33848"/>
    <cellStyle name="Currency 3 2 3 2 2 2 3 2" xfId="33849"/>
    <cellStyle name="Currency 3 2 3 2 2 2 3 2 2" xfId="33850"/>
    <cellStyle name="Currency 3 2 3 2 2 2 3 2 3" xfId="56727"/>
    <cellStyle name="Currency 3 2 3 2 2 2 3 3" xfId="33851"/>
    <cellStyle name="Currency 3 2 3 2 2 2 3 4" xfId="33852"/>
    <cellStyle name="Currency 3 2 3 2 2 2 4" xfId="33853"/>
    <cellStyle name="Currency 3 2 3 2 2 2 4 2" xfId="33854"/>
    <cellStyle name="Currency 3 2 3 2 2 2 4 2 2" xfId="33855"/>
    <cellStyle name="Currency 3 2 3 2 2 2 4 2 3" xfId="56728"/>
    <cellStyle name="Currency 3 2 3 2 2 2 4 3" xfId="33856"/>
    <cellStyle name="Currency 3 2 3 2 2 2 4 4" xfId="33857"/>
    <cellStyle name="Currency 3 2 3 2 2 2 5" xfId="33858"/>
    <cellStyle name="Currency 3 2 3 2 2 2 5 2" xfId="33859"/>
    <cellStyle name="Currency 3 2 3 2 2 2 5 3" xfId="56729"/>
    <cellStyle name="Currency 3 2 3 2 2 2 6" xfId="33860"/>
    <cellStyle name="Currency 3 2 3 2 2 2 7" xfId="33861"/>
    <cellStyle name="Currency 3 2 3 2 2 3" xfId="33862"/>
    <cellStyle name="Currency 3 2 3 2 2 3 2" xfId="33863"/>
    <cellStyle name="Currency 3 2 3 2 2 3 2 2" xfId="33864"/>
    <cellStyle name="Currency 3 2 3 2 2 3 2 2 2" xfId="33865"/>
    <cellStyle name="Currency 3 2 3 2 2 3 2 2 3" xfId="56730"/>
    <cellStyle name="Currency 3 2 3 2 2 3 2 3" xfId="33866"/>
    <cellStyle name="Currency 3 2 3 2 2 3 2 4" xfId="33867"/>
    <cellStyle name="Currency 3 2 3 2 2 3 3" xfId="33868"/>
    <cellStyle name="Currency 3 2 3 2 2 3 3 2" xfId="33869"/>
    <cellStyle name="Currency 3 2 3 2 2 3 3 2 2" xfId="33870"/>
    <cellStyle name="Currency 3 2 3 2 2 3 3 2 3" xfId="56731"/>
    <cellStyle name="Currency 3 2 3 2 2 3 3 3" xfId="33871"/>
    <cellStyle name="Currency 3 2 3 2 2 3 3 4" xfId="33872"/>
    <cellStyle name="Currency 3 2 3 2 2 3 4" xfId="33873"/>
    <cellStyle name="Currency 3 2 3 2 2 3 4 2" xfId="33874"/>
    <cellStyle name="Currency 3 2 3 2 2 3 4 3" xfId="56732"/>
    <cellStyle name="Currency 3 2 3 2 2 3 5" xfId="33875"/>
    <cellStyle name="Currency 3 2 3 2 2 3 6" xfId="33876"/>
    <cellStyle name="Currency 3 2 3 2 2 4" xfId="33877"/>
    <cellStyle name="Currency 3 2 3 2 2 4 2" xfId="33878"/>
    <cellStyle name="Currency 3 2 3 2 2 4 2 2" xfId="33879"/>
    <cellStyle name="Currency 3 2 3 2 2 4 2 3" xfId="56733"/>
    <cellStyle name="Currency 3 2 3 2 2 4 3" xfId="33880"/>
    <cellStyle name="Currency 3 2 3 2 2 4 4" xfId="33881"/>
    <cellStyle name="Currency 3 2 3 2 2 5" xfId="33882"/>
    <cellStyle name="Currency 3 2 3 2 2 5 2" xfId="33883"/>
    <cellStyle name="Currency 3 2 3 2 2 5 2 2" xfId="33884"/>
    <cellStyle name="Currency 3 2 3 2 2 5 2 3" xfId="56734"/>
    <cellStyle name="Currency 3 2 3 2 2 5 3" xfId="33885"/>
    <cellStyle name="Currency 3 2 3 2 2 5 4" xfId="33886"/>
    <cellStyle name="Currency 3 2 3 2 2 6" xfId="33887"/>
    <cellStyle name="Currency 3 2 3 2 2 6 2" xfId="33888"/>
    <cellStyle name="Currency 3 2 3 2 2 6 3" xfId="56735"/>
    <cellStyle name="Currency 3 2 3 2 2 7" xfId="33889"/>
    <cellStyle name="Currency 3 2 3 2 2 8" xfId="33890"/>
    <cellStyle name="Currency 3 2 3 2 3" xfId="33891"/>
    <cellStyle name="Currency 3 2 3 2 3 2" xfId="33892"/>
    <cellStyle name="Currency 3 2 3 2 3 2 2" xfId="33893"/>
    <cellStyle name="Currency 3 2 3 2 3 2 2 2" xfId="33894"/>
    <cellStyle name="Currency 3 2 3 2 3 2 2 2 2" xfId="33895"/>
    <cellStyle name="Currency 3 2 3 2 3 2 2 2 3" xfId="56736"/>
    <cellStyle name="Currency 3 2 3 2 3 2 2 3" xfId="33896"/>
    <cellStyle name="Currency 3 2 3 2 3 2 2 4" xfId="33897"/>
    <cellStyle name="Currency 3 2 3 2 3 2 3" xfId="33898"/>
    <cellStyle name="Currency 3 2 3 2 3 2 3 2" xfId="33899"/>
    <cellStyle name="Currency 3 2 3 2 3 2 3 2 2" xfId="33900"/>
    <cellStyle name="Currency 3 2 3 2 3 2 3 2 3" xfId="56737"/>
    <cellStyle name="Currency 3 2 3 2 3 2 3 3" xfId="33901"/>
    <cellStyle name="Currency 3 2 3 2 3 2 3 4" xfId="33902"/>
    <cellStyle name="Currency 3 2 3 2 3 2 4" xfId="33903"/>
    <cellStyle name="Currency 3 2 3 2 3 2 4 2" xfId="33904"/>
    <cellStyle name="Currency 3 2 3 2 3 2 4 3" xfId="56738"/>
    <cellStyle name="Currency 3 2 3 2 3 2 5" xfId="33905"/>
    <cellStyle name="Currency 3 2 3 2 3 2 6" xfId="33906"/>
    <cellStyle name="Currency 3 2 3 2 3 3" xfId="33907"/>
    <cellStyle name="Currency 3 2 3 2 3 3 2" xfId="33908"/>
    <cellStyle name="Currency 3 2 3 2 3 3 2 2" xfId="33909"/>
    <cellStyle name="Currency 3 2 3 2 3 3 2 3" xfId="56739"/>
    <cellStyle name="Currency 3 2 3 2 3 3 3" xfId="33910"/>
    <cellStyle name="Currency 3 2 3 2 3 3 4" xfId="33911"/>
    <cellStyle name="Currency 3 2 3 2 3 4" xfId="33912"/>
    <cellStyle name="Currency 3 2 3 2 3 4 2" xfId="33913"/>
    <cellStyle name="Currency 3 2 3 2 3 4 2 2" xfId="33914"/>
    <cellStyle name="Currency 3 2 3 2 3 4 2 3" xfId="56740"/>
    <cellStyle name="Currency 3 2 3 2 3 4 3" xfId="33915"/>
    <cellStyle name="Currency 3 2 3 2 3 4 4" xfId="33916"/>
    <cellStyle name="Currency 3 2 3 2 3 5" xfId="33917"/>
    <cellStyle name="Currency 3 2 3 2 3 5 2" xfId="33918"/>
    <cellStyle name="Currency 3 2 3 2 3 5 3" xfId="56741"/>
    <cellStyle name="Currency 3 2 3 2 3 6" xfId="33919"/>
    <cellStyle name="Currency 3 2 3 2 3 7" xfId="33920"/>
    <cellStyle name="Currency 3 2 3 2 4" xfId="33921"/>
    <cellStyle name="Currency 3 2 3 2 4 2" xfId="33922"/>
    <cellStyle name="Currency 3 2 3 2 4 2 2" xfId="33923"/>
    <cellStyle name="Currency 3 2 3 2 4 2 2 2" xfId="33924"/>
    <cellStyle name="Currency 3 2 3 2 4 2 2 3" xfId="56742"/>
    <cellStyle name="Currency 3 2 3 2 4 2 3" xfId="33925"/>
    <cellStyle name="Currency 3 2 3 2 4 2 4" xfId="33926"/>
    <cellStyle name="Currency 3 2 3 2 4 3" xfId="33927"/>
    <cellStyle name="Currency 3 2 3 2 4 3 2" xfId="33928"/>
    <cellStyle name="Currency 3 2 3 2 4 3 2 2" xfId="33929"/>
    <cellStyle name="Currency 3 2 3 2 4 3 2 3" xfId="56743"/>
    <cellStyle name="Currency 3 2 3 2 4 3 3" xfId="33930"/>
    <cellStyle name="Currency 3 2 3 2 4 3 4" xfId="33931"/>
    <cellStyle name="Currency 3 2 3 2 4 4" xfId="33932"/>
    <cellStyle name="Currency 3 2 3 2 4 4 2" xfId="33933"/>
    <cellStyle name="Currency 3 2 3 2 4 4 3" xfId="56744"/>
    <cellStyle name="Currency 3 2 3 2 4 5" xfId="33934"/>
    <cellStyle name="Currency 3 2 3 2 4 6" xfId="33935"/>
    <cellStyle name="Currency 3 2 3 2 5" xfId="33936"/>
    <cellStyle name="Currency 3 2 3 2 5 2" xfId="33937"/>
    <cellStyle name="Currency 3 2 3 2 5 2 2" xfId="33938"/>
    <cellStyle name="Currency 3 2 3 2 5 2 2 2" xfId="33939"/>
    <cellStyle name="Currency 3 2 3 2 5 2 2 3" xfId="56745"/>
    <cellStyle name="Currency 3 2 3 2 5 2 3" xfId="33940"/>
    <cellStyle name="Currency 3 2 3 2 5 2 4" xfId="33941"/>
    <cellStyle name="Currency 3 2 3 2 5 3" xfId="33942"/>
    <cellStyle name="Currency 3 2 3 2 5 3 2" xfId="33943"/>
    <cellStyle name="Currency 3 2 3 2 5 3 3" xfId="56746"/>
    <cellStyle name="Currency 3 2 3 2 5 4" xfId="33944"/>
    <cellStyle name="Currency 3 2 3 2 5 5" xfId="33945"/>
    <cellStyle name="Currency 3 2 3 2 6" xfId="33946"/>
    <cellStyle name="Currency 3 2 3 2 6 2" xfId="33947"/>
    <cellStyle name="Currency 3 2 3 2 6 2 2" xfId="33948"/>
    <cellStyle name="Currency 3 2 3 2 6 2 3" xfId="56747"/>
    <cellStyle name="Currency 3 2 3 2 6 3" xfId="33949"/>
    <cellStyle name="Currency 3 2 3 2 6 4" xfId="33950"/>
    <cellStyle name="Currency 3 2 3 2 7" xfId="33951"/>
    <cellStyle name="Currency 3 2 3 2 7 2" xfId="33952"/>
    <cellStyle name="Currency 3 2 3 2 7 2 2" xfId="33953"/>
    <cellStyle name="Currency 3 2 3 2 7 2 3" xfId="56748"/>
    <cellStyle name="Currency 3 2 3 2 7 3" xfId="33954"/>
    <cellStyle name="Currency 3 2 3 2 7 4" xfId="33955"/>
    <cellStyle name="Currency 3 2 3 2 8" xfId="33956"/>
    <cellStyle name="Currency 3 2 3 2 8 2" xfId="33957"/>
    <cellStyle name="Currency 3 2 3 2 8 3" xfId="56749"/>
    <cellStyle name="Currency 3 2 3 2 9" xfId="33958"/>
    <cellStyle name="Currency 3 2 3 3" xfId="33959"/>
    <cellStyle name="Currency 3 2 3 3 2" xfId="33960"/>
    <cellStyle name="Currency 3 2 3 3 2 2" xfId="33961"/>
    <cellStyle name="Currency 3 2 3 3 2 2 2" xfId="33962"/>
    <cellStyle name="Currency 3 2 3 3 2 2 2 2" xfId="33963"/>
    <cellStyle name="Currency 3 2 3 3 2 2 2 2 2" xfId="33964"/>
    <cellStyle name="Currency 3 2 3 3 2 2 2 2 3" xfId="56750"/>
    <cellStyle name="Currency 3 2 3 3 2 2 2 3" xfId="33965"/>
    <cellStyle name="Currency 3 2 3 3 2 2 2 4" xfId="33966"/>
    <cellStyle name="Currency 3 2 3 3 2 2 3" xfId="33967"/>
    <cellStyle name="Currency 3 2 3 3 2 2 3 2" xfId="33968"/>
    <cellStyle name="Currency 3 2 3 3 2 2 3 2 2" xfId="33969"/>
    <cellStyle name="Currency 3 2 3 3 2 2 3 2 3" xfId="56751"/>
    <cellStyle name="Currency 3 2 3 3 2 2 3 3" xfId="33970"/>
    <cellStyle name="Currency 3 2 3 3 2 2 3 4" xfId="33971"/>
    <cellStyle name="Currency 3 2 3 3 2 2 4" xfId="33972"/>
    <cellStyle name="Currency 3 2 3 3 2 2 4 2" xfId="33973"/>
    <cellStyle name="Currency 3 2 3 3 2 2 4 3" xfId="56752"/>
    <cellStyle name="Currency 3 2 3 3 2 2 5" xfId="33974"/>
    <cellStyle name="Currency 3 2 3 3 2 2 6" xfId="33975"/>
    <cellStyle name="Currency 3 2 3 3 2 3" xfId="33976"/>
    <cellStyle name="Currency 3 2 3 3 2 3 2" xfId="33977"/>
    <cellStyle name="Currency 3 2 3 3 2 3 2 2" xfId="33978"/>
    <cellStyle name="Currency 3 2 3 3 2 3 2 3" xfId="56753"/>
    <cellStyle name="Currency 3 2 3 3 2 3 3" xfId="33979"/>
    <cellStyle name="Currency 3 2 3 3 2 3 4" xfId="33980"/>
    <cellStyle name="Currency 3 2 3 3 2 4" xfId="33981"/>
    <cellStyle name="Currency 3 2 3 3 2 4 2" xfId="33982"/>
    <cellStyle name="Currency 3 2 3 3 2 4 2 2" xfId="33983"/>
    <cellStyle name="Currency 3 2 3 3 2 4 2 3" xfId="56754"/>
    <cellStyle name="Currency 3 2 3 3 2 4 3" xfId="33984"/>
    <cellStyle name="Currency 3 2 3 3 2 4 4" xfId="33985"/>
    <cellStyle name="Currency 3 2 3 3 2 5" xfId="33986"/>
    <cellStyle name="Currency 3 2 3 3 2 5 2" xfId="33987"/>
    <cellStyle name="Currency 3 2 3 3 2 5 3" xfId="56755"/>
    <cellStyle name="Currency 3 2 3 3 2 6" xfId="33988"/>
    <cellStyle name="Currency 3 2 3 3 2 7" xfId="33989"/>
    <cellStyle name="Currency 3 2 3 3 3" xfId="33990"/>
    <cellStyle name="Currency 3 2 3 3 3 2" xfId="33991"/>
    <cellStyle name="Currency 3 2 3 3 3 2 2" xfId="33992"/>
    <cellStyle name="Currency 3 2 3 3 3 2 2 2" xfId="33993"/>
    <cellStyle name="Currency 3 2 3 3 3 2 2 3" xfId="56756"/>
    <cellStyle name="Currency 3 2 3 3 3 2 3" xfId="33994"/>
    <cellStyle name="Currency 3 2 3 3 3 2 4" xfId="33995"/>
    <cellStyle name="Currency 3 2 3 3 3 3" xfId="33996"/>
    <cellStyle name="Currency 3 2 3 3 3 3 2" xfId="33997"/>
    <cellStyle name="Currency 3 2 3 3 3 3 2 2" xfId="33998"/>
    <cellStyle name="Currency 3 2 3 3 3 3 2 3" xfId="56757"/>
    <cellStyle name="Currency 3 2 3 3 3 3 3" xfId="33999"/>
    <cellStyle name="Currency 3 2 3 3 3 3 4" xfId="34000"/>
    <cellStyle name="Currency 3 2 3 3 3 4" xfId="34001"/>
    <cellStyle name="Currency 3 2 3 3 3 4 2" xfId="34002"/>
    <cellStyle name="Currency 3 2 3 3 3 4 3" xfId="56758"/>
    <cellStyle name="Currency 3 2 3 3 3 5" xfId="34003"/>
    <cellStyle name="Currency 3 2 3 3 3 6" xfId="34004"/>
    <cellStyle name="Currency 3 2 3 3 4" xfId="34005"/>
    <cellStyle name="Currency 3 2 3 3 4 2" xfId="34006"/>
    <cellStyle name="Currency 3 2 3 3 4 2 2" xfId="34007"/>
    <cellStyle name="Currency 3 2 3 3 4 2 3" xfId="56759"/>
    <cellStyle name="Currency 3 2 3 3 4 3" xfId="34008"/>
    <cellStyle name="Currency 3 2 3 3 4 4" xfId="34009"/>
    <cellStyle name="Currency 3 2 3 3 5" xfId="34010"/>
    <cellStyle name="Currency 3 2 3 3 5 2" xfId="34011"/>
    <cellStyle name="Currency 3 2 3 3 5 2 2" xfId="34012"/>
    <cellStyle name="Currency 3 2 3 3 5 2 3" xfId="56760"/>
    <cellStyle name="Currency 3 2 3 3 5 3" xfId="34013"/>
    <cellStyle name="Currency 3 2 3 3 5 4" xfId="34014"/>
    <cellStyle name="Currency 3 2 3 3 6" xfId="34015"/>
    <cellStyle name="Currency 3 2 3 3 6 2" xfId="34016"/>
    <cellStyle name="Currency 3 2 3 3 6 3" xfId="56761"/>
    <cellStyle name="Currency 3 2 3 3 7" xfId="34017"/>
    <cellStyle name="Currency 3 2 3 3 8" xfId="34018"/>
    <cellStyle name="Currency 3 2 3 4" xfId="34019"/>
    <cellStyle name="Currency 3 2 3 4 2" xfId="34020"/>
    <cellStyle name="Currency 3 2 3 4 2 2" xfId="34021"/>
    <cellStyle name="Currency 3 2 3 4 2 2 2" xfId="34022"/>
    <cellStyle name="Currency 3 2 3 4 2 2 2 2" xfId="34023"/>
    <cellStyle name="Currency 3 2 3 4 2 2 2 3" xfId="56762"/>
    <cellStyle name="Currency 3 2 3 4 2 2 3" xfId="34024"/>
    <cellStyle name="Currency 3 2 3 4 2 2 4" xfId="34025"/>
    <cellStyle name="Currency 3 2 3 4 2 3" xfId="34026"/>
    <cellStyle name="Currency 3 2 3 4 2 3 2" xfId="34027"/>
    <cellStyle name="Currency 3 2 3 4 2 3 2 2" xfId="34028"/>
    <cellStyle name="Currency 3 2 3 4 2 3 2 3" xfId="56763"/>
    <cellStyle name="Currency 3 2 3 4 2 3 3" xfId="34029"/>
    <cellStyle name="Currency 3 2 3 4 2 3 4" xfId="34030"/>
    <cellStyle name="Currency 3 2 3 4 2 4" xfId="34031"/>
    <cellStyle name="Currency 3 2 3 4 2 4 2" xfId="34032"/>
    <cellStyle name="Currency 3 2 3 4 2 4 3" xfId="56764"/>
    <cellStyle name="Currency 3 2 3 4 2 5" xfId="34033"/>
    <cellStyle name="Currency 3 2 3 4 2 6" xfId="34034"/>
    <cellStyle name="Currency 3 2 3 4 3" xfId="34035"/>
    <cellStyle name="Currency 3 2 3 4 3 2" xfId="34036"/>
    <cellStyle name="Currency 3 2 3 4 3 2 2" xfId="34037"/>
    <cellStyle name="Currency 3 2 3 4 3 2 3" xfId="56765"/>
    <cellStyle name="Currency 3 2 3 4 3 3" xfId="34038"/>
    <cellStyle name="Currency 3 2 3 4 3 4" xfId="34039"/>
    <cellStyle name="Currency 3 2 3 4 4" xfId="34040"/>
    <cellStyle name="Currency 3 2 3 4 4 2" xfId="34041"/>
    <cellStyle name="Currency 3 2 3 4 4 2 2" xfId="34042"/>
    <cellStyle name="Currency 3 2 3 4 4 2 3" xfId="56766"/>
    <cellStyle name="Currency 3 2 3 4 4 3" xfId="34043"/>
    <cellStyle name="Currency 3 2 3 4 4 4" xfId="34044"/>
    <cellStyle name="Currency 3 2 3 4 5" xfId="34045"/>
    <cellStyle name="Currency 3 2 3 4 5 2" xfId="34046"/>
    <cellStyle name="Currency 3 2 3 4 5 3" xfId="56767"/>
    <cellStyle name="Currency 3 2 3 4 6" xfId="34047"/>
    <cellStyle name="Currency 3 2 3 4 7" xfId="34048"/>
    <cellStyle name="Currency 3 2 3 5" xfId="34049"/>
    <cellStyle name="Currency 3 2 3 5 2" xfId="34050"/>
    <cellStyle name="Currency 3 2 3 5 2 2" xfId="34051"/>
    <cellStyle name="Currency 3 2 3 5 2 2 2" xfId="34052"/>
    <cellStyle name="Currency 3 2 3 5 2 2 3" xfId="56768"/>
    <cellStyle name="Currency 3 2 3 5 2 3" xfId="34053"/>
    <cellStyle name="Currency 3 2 3 5 2 4" xfId="34054"/>
    <cellStyle name="Currency 3 2 3 5 3" xfId="34055"/>
    <cellStyle name="Currency 3 2 3 5 3 2" xfId="34056"/>
    <cellStyle name="Currency 3 2 3 5 3 2 2" xfId="34057"/>
    <cellStyle name="Currency 3 2 3 5 3 2 3" xfId="56769"/>
    <cellStyle name="Currency 3 2 3 5 3 3" xfId="34058"/>
    <cellStyle name="Currency 3 2 3 5 3 4" xfId="34059"/>
    <cellStyle name="Currency 3 2 3 5 4" xfId="34060"/>
    <cellStyle name="Currency 3 2 3 5 4 2" xfId="34061"/>
    <cellStyle name="Currency 3 2 3 5 4 3" xfId="56770"/>
    <cellStyle name="Currency 3 2 3 5 5" xfId="34062"/>
    <cellStyle name="Currency 3 2 3 5 6" xfId="34063"/>
    <cellStyle name="Currency 3 2 3 6" xfId="34064"/>
    <cellStyle name="Currency 3 2 3 6 2" xfId="34065"/>
    <cellStyle name="Currency 3 2 3 6 2 2" xfId="34066"/>
    <cellStyle name="Currency 3 2 3 6 2 2 2" xfId="34067"/>
    <cellStyle name="Currency 3 2 3 6 2 2 3" xfId="56771"/>
    <cellStyle name="Currency 3 2 3 6 2 3" xfId="34068"/>
    <cellStyle name="Currency 3 2 3 6 2 4" xfId="34069"/>
    <cellStyle name="Currency 3 2 3 6 3" xfId="34070"/>
    <cellStyle name="Currency 3 2 3 6 3 2" xfId="34071"/>
    <cellStyle name="Currency 3 2 3 6 3 3" xfId="56772"/>
    <cellStyle name="Currency 3 2 3 6 4" xfId="34072"/>
    <cellStyle name="Currency 3 2 3 6 5" xfId="34073"/>
    <cellStyle name="Currency 3 2 3 7" xfId="34074"/>
    <cellStyle name="Currency 3 2 3 7 2" xfId="34075"/>
    <cellStyle name="Currency 3 2 3 7 2 2" xfId="34076"/>
    <cellStyle name="Currency 3 2 3 7 2 3" xfId="56773"/>
    <cellStyle name="Currency 3 2 3 7 3" xfId="34077"/>
    <cellStyle name="Currency 3 2 3 7 4" xfId="34078"/>
    <cellStyle name="Currency 3 2 3 8" xfId="34079"/>
    <cellStyle name="Currency 3 2 3 8 2" xfId="34080"/>
    <cellStyle name="Currency 3 2 3 8 2 2" xfId="34081"/>
    <cellStyle name="Currency 3 2 3 8 2 3" xfId="56774"/>
    <cellStyle name="Currency 3 2 3 8 3" xfId="34082"/>
    <cellStyle name="Currency 3 2 3 8 4" xfId="34083"/>
    <cellStyle name="Currency 3 2 3 9" xfId="34084"/>
    <cellStyle name="Currency 3 2 3 9 2" xfId="34085"/>
    <cellStyle name="Currency 3 2 3 9 3" xfId="56775"/>
    <cellStyle name="Currency 3 2 4" xfId="34086"/>
    <cellStyle name="Currency 3 2 4 10" xfId="34087"/>
    <cellStyle name="Currency 3 2 4 2" xfId="34088"/>
    <cellStyle name="Currency 3 2 4 2 2" xfId="34089"/>
    <cellStyle name="Currency 3 2 4 2 2 2" xfId="34090"/>
    <cellStyle name="Currency 3 2 4 2 2 2 2" xfId="34091"/>
    <cellStyle name="Currency 3 2 4 2 2 2 2 2" xfId="34092"/>
    <cellStyle name="Currency 3 2 4 2 2 2 2 2 2" xfId="34093"/>
    <cellStyle name="Currency 3 2 4 2 2 2 2 2 3" xfId="56776"/>
    <cellStyle name="Currency 3 2 4 2 2 2 2 3" xfId="34094"/>
    <cellStyle name="Currency 3 2 4 2 2 2 2 4" xfId="34095"/>
    <cellStyle name="Currency 3 2 4 2 2 2 3" xfId="34096"/>
    <cellStyle name="Currency 3 2 4 2 2 2 3 2" xfId="34097"/>
    <cellStyle name="Currency 3 2 4 2 2 2 3 2 2" xfId="34098"/>
    <cellStyle name="Currency 3 2 4 2 2 2 3 2 3" xfId="56777"/>
    <cellStyle name="Currency 3 2 4 2 2 2 3 3" xfId="34099"/>
    <cellStyle name="Currency 3 2 4 2 2 2 3 4" xfId="34100"/>
    <cellStyle name="Currency 3 2 4 2 2 2 4" xfId="34101"/>
    <cellStyle name="Currency 3 2 4 2 2 2 4 2" xfId="34102"/>
    <cellStyle name="Currency 3 2 4 2 2 2 4 3" xfId="56778"/>
    <cellStyle name="Currency 3 2 4 2 2 2 5" xfId="34103"/>
    <cellStyle name="Currency 3 2 4 2 2 2 6" xfId="34104"/>
    <cellStyle name="Currency 3 2 4 2 2 3" xfId="34105"/>
    <cellStyle name="Currency 3 2 4 2 2 3 2" xfId="34106"/>
    <cellStyle name="Currency 3 2 4 2 2 3 2 2" xfId="34107"/>
    <cellStyle name="Currency 3 2 4 2 2 3 2 3" xfId="56779"/>
    <cellStyle name="Currency 3 2 4 2 2 3 3" xfId="34108"/>
    <cellStyle name="Currency 3 2 4 2 2 3 4" xfId="34109"/>
    <cellStyle name="Currency 3 2 4 2 2 4" xfId="34110"/>
    <cellStyle name="Currency 3 2 4 2 2 4 2" xfId="34111"/>
    <cellStyle name="Currency 3 2 4 2 2 4 2 2" xfId="34112"/>
    <cellStyle name="Currency 3 2 4 2 2 4 2 3" xfId="56780"/>
    <cellStyle name="Currency 3 2 4 2 2 4 3" xfId="34113"/>
    <cellStyle name="Currency 3 2 4 2 2 4 4" xfId="34114"/>
    <cellStyle name="Currency 3 2 4 2 2 5" xfId="34115"/>
    <cellStyle name="Currency 3 2 4 2 2 5 2" xfId="34116"/>
    <cellStyle name="Currency 3 2 4 2 2 5 3" xfId="56781"/>
    <cellStyle name="Currency 3 2 4 2 2 6" xfId="34117"/>
    <cellStyle name="Currency 3 2 4 2 2 7" xfId="34118"/>
    <cellStyle name="Currency 3 2 4 2 3" xfId="34119"/>
    <cellStyle name="Currency 3 2 4 2 3 2" xfId="34120"/>
    <cellStyle name="Currency 3 2 4 2 3 2 2" xfId="34121"/>
    <cellStyle name="Currency 3 2 4 2 3 2 2 2" xfId="34122"/>
    <cellStyle name="Currency 3 2 4 2 3 2 2 3" xfId="56782"/>
    <cellStyle name="Currency 3 2 4 2 3 2 3" xfId="34123"/>
    <cellStyle name="Currency 3 2 4 2 3 2 4" xfId="34124"/>
    <cellStyle name="Currency 3 2 4 2 3 3" xfId="34125"/>
    <cellStyle name="Currency 3 2 4 2 3 3 2" xfId="34126"/>
    <cellStyle name="Currency 3 2 4 2 3 3 2 2" xfId="34127"/>
    <cellStyle name="Currency 3 2 4 2 3 3 2 3" xfId="56783"/>
    <cellStyle name="Currency 3 2 4 2 3 3 3" xfId="34128"/>
    <cellStyle name="Currency 3 2 4 2 3 3 4" xfId="34129"/>
    <cellStyle name="Currency 3 2 4 2 3 4" xfId="34130"/>
    <cellStyle name="Currency 3 2 4 2 3 4 2" xfId="34131"/>
    <cellStyle name="Currency 3 2 4 2 3 4 3" xfId="56784"/>
    <cellStyle name="Currency 3 2 4 2 3 5" xfId="34132"/>
    <cellStyle name="Currency 3 2 4 2 3 6" xfId="34133"/>
    <cellStyle name="Currency 3 2 4 2 4" xfId="34134"/>
    <cellStyle name="Currency 3 2 4 2 4 2" xfId="34135"/>
    <cellStyle name="Currency 3 2 4 2 4 2 2" xfId="34136"/>
    <cellStyle name="Currency 3 2 4 2 4 2 3" xfId="56785"/>
    <cellStyle name="Currency 3 2 4 2 4 3" xfId="34137"/>
    <cellStyle name="Currency 3 2 4 2 4 4" xfId="34138"/>
    <cellStyle name="Currency 3 2 4 2 5" xfId="34139"/>
    <cellStyle name="Currency 3 2 4 2 5 2" xfId="34140"/>
    <cellStyle name="Currency 3 2 4 2 5 2 2" xfId="34141"/>
    <cellStyle name="Currency 3 2 4 2 5 2 3" xfId="56786"/>
    <cellStyle name="Currency 3 2 4 2 5 3" xfId="34142"/>
    <cellStyle name="Currency 3 2 4 2 5 4" xfId="34143"/>
    <cellStyle name="Currency 3 2 4 2 6" xfId="34144"/>
    <cellStyle name="Currency 3 2 4 2 6 2" xfId="34145"/>
    <cellStyle name="Currency 3 2 4 2 6 3" xfId="56787"/>
    <cellStyle name="Currency 3 2 4 2 7" xfId="34146"/>
    <cellStyle name="Currency 3 2 4 2 8" xfId="34147"/>
    <cellStyle name="Currency 3 2 4 3" xfId="34148"/>
    <cellStyle name="Currency 3 2 4 3 2" xfId="34149"/>
    <cellStyle name="Currency 3 2 4 3 2 2" xfId="34150"/>
    <cellStyle name="Currency 3 2 4 3 2 2 2" xfId="34151"/>
    <cellStyle name="Currency 3 2 4 3 2 2 2 2" xfId="34152"/>
    <cellStyle name="Currency 3 2 4 3 2 2 2 3" xfId="56788"/>
    <cellStyle name="Currency 3 2 4 3 2 2 3" xfId="34153"/>
    <cellStyle name="Currency 3 2 4 3 2 2 4" xfId="34154"/>
    <cellStyle name="Currency 3 2 4 3 2 3" xfId="34155"/>
    <cellStyle name="Currency 3 2 4 3 2 3 2" xfId="34156"/>
    <cellStyle name="Currency 3 2 4 3 2 3 2 2" xfId="34157"/>
    <cellStyle name="Currency 3 2 4 3 2 3 2 3" xfId="56789"/>
    <cellStyle name="Currency 3 2 4 3 2 3 3" xfId="34158"/>
    <cellStyle name="Currency 3 2 4 3 2 3 4" xfId="34159"/>
    <cellStyle name="Currency 3 2 4 3 2 4" xfId="34160"/>
    <cellStyle name="Currency 3 2 4 3 2 4 2" xfId="34161"/>
    <cellStyle name="Currency 3 2 4 3 2 4 3" xfId="56790"/>
    <cellStyle name="Currency 3 2 4 3 2 5" xfId="34162"/>
    <cellStyle name="Currency 3 2 4 3 2 6" xfId="34163"/>
    <cellStyle name="Currency 3 2 4 3 3" xfId="34164"/>
    <cellStyle name="Currency 3 2 4 3 3 2" xfId="34165"/>
    <cellStyle name="Currency 3 2 4 3 3 2 2" xfId="34166"/>
    <cellStyle name="Currency 3 2 4 3 3 2 3" xfId="56791"/>
    <cellStyle name="Currency 3 2 4 3 3 3" xfId="34167"/>
    <cellStyle name="Currency 3 2 4 3 3 4" xfId="34168"/>
    <cellStyle name="Currency 3 2 4 3 4" xfId="34169"/>
    <cellStyle name="Currency 3 2 4 3 4 2" xfId="34170"/>
    <cellStyle name="Currency 3 2 4 3 4 2 2" xfId="34171"/>
    <cellStyle name="Currency 3 2 4 3 4 2 3" xfId="56792"/>
    <cellStyle name="Currency 3 2 4 3 4 3" xfId="34172"/>
    <cellStyle name="Currency 3 2 4 3 4 4" xfId="34173"/>
    <cellStyle name="Currency 3 2 4 3 5" xfId="34174"/>
    <cellStyle name="Currency 3 2 4 3 5 2" xfId="34175"/>
    <cellStyle name="Currency 3 2 4 3 5 3" xfId="56793"/>
    <cellStyle name="Currency 3 2 4 3 6" xfId="34176"/>
    <cellStyle name="Currency 3 2 4 3 7" xfId="34177"/>
    <cellStyle name="Currency 3 2 4 4" xfId="34178"/>
    <cellStyle name="Currency 3 2 4 4 2" xfId="34179"/>
    <cellStyle name="Currency 3 2 4 4 2 2" xfId="34180"/>
    <cellStyle name="Currency 3 2 4 4 2 2 2" xfId="34181"/>
    <cellStyle name="Currency 3 2 4 4 2 2 3" xfId="56794"/>
    <cellStyle name="Currency 3 2 4 4 2 3" xfId="34182"/>
    <cellStyle name="Currency 3 2 4 4 2 4" xfId="34183"/>
    <cellStyle name="Currency 3 2 4 4 3" xfId="34184"/>
    <cellStyle name="Currency 3 2 4 4 3 2" xfId="34185"/>
    <cellStyle name="Currency 3 2 4 4 3 2 2" xfId="34186"/>
    <cellStyle name="Currency 3 2 4 4 3 2 3" xfId="56795"/>
    <cellStyle name="Currency 3 2 4 4 3 3" xfId="34187"/>
    <cellStyle name="Currency 3 2 4 4 3 4" xfId="34188"/>
    <cellStyle name="Currency 3 2 4 4 4" xfId="34189"/>
    <cellStyle name="Currency 3 2 4 4 4 2" xfId="34190"/>
    <cellStyle name="Currency 3 2 4 4 4 3" xfId="56796"/>
    <cellStyle name="Currency 3 2 4 4 5" xfId="34191"/>
    <cellStyle name="Currency 3 2 4 4 6" xfId="34192"/>
    <cellStyle name="Currency 3 2 4 5" xfId="34193"/>
    <cellStyle name="Currency 3 2 4 5 2" xfId="34194"/>
    <cellStyle name="Currency 3 2 4 5 2 2" xfId="34195"/>
    <cellStyle name="Currency 3 2 4 5 2 2 2" xfId="34196"/>
    <cellStyle name="Currency 3 2 4 5 2 2 3" xfId="56797"/>
    <cellStyle name="Currency 3 2 4 5 2 3" xfId="34197"/>
    <cellStyle name="Currency 3 2 4 5 2 4" xfId="34198"/>
    <cellStyle name="Currency 3 2 4 5 3" xfId="34199"/>
    <cellStyle name="Currency 3 2 4 5 3 2" xfId="34200"/>
    <cellStyle name="Currency 3 2 4 5 3 3" xfId="56798"/>
    <cellStyle name="Currency 3 2 4 5 4" xfId="34201"/>
    <cellStyle name="Currency 3 2 4 5 5" xfId="34202"/>
    <cellStyle name="Currency 3 2 4 6" xfId="34203"/>
    <cellStyle name="Currency 3 2 4 6 2" xfId="34204"/>
    <cellStyle name="Currency 3 2 4 6 2 2" xfId="34205"/>
    <cellStyle name="Currency 3 2 4 6 2 3" xfId="56799"/>
    <cellStyle name="Currency 3 2 4 6 3" xfId="34206"/>
    <cellStyle name="Currency 3 2 4 6 4" xfId="34207"/>
    <cellStyle name="Currency 3 2 4 7" xfId="34208"/>
    <cellStyle name="Currency 3 2 4 7 2" xfId="34209"/>
    <cellStyle name="Currency 3 2 4 7 2 2" xfId="34210"/>
    <cellStyle name="Currency 3 2 4 7 2 3" xfId="56800"/>
    <cellStyle name="Currency 3 2 4 7 3" xfId="34211"/>
    <cellStyle name="Currency 3 2 4 7 4" xfId="34212"/>
    <cellStyle name="Currency 3 2 4 8" xfId="34213"/>
    <cellStyle name="Currency 3 2 4 8 2" xfId="34214"/>
    <cellStyle name="Currency 3 2 4 8 3" xfId="56801"/>
    <cellStyle name="Currency 3 2 4 9" xfId="34215"/>
    <cellStyle name="Currency 3 2 5" xfId="34216"/>
    <cellStyle name="Currency 3 2 5 10" xfId="34217"/>
    <cellStyle name="Currency 3 2 5 2" xfId="34218"/>
    <cellStyle name="Currency 3 2 5 2 2" xfId="34219"/>
    <cellStyle name="Currency 3 2 5 2 2 2" xfId="34220"/>
    <cellStyle name="Currency 3 2 5 2 2 2 2" xfId="34221"/>
    <cellStyle name="Currency 3 2 5 2 2 2 2 2" xfId="34222"/>
    <cellStyle name="Currency 3 2 5 2 2 2 2 2 2" xfId="34223"/>
    <cellStyle name="Currency 3 2 5 2 2 2 2 2 3" xfId="56802"/>
    <cellStyle name="Currency 3 2 5 2 2 2 2 3" xfId="34224"/>
    <cellStyle name="Currency 3 2 5 2 2 2 2 4" xfId="34225"/>
    <cellStyle name="Currency 3 2 5 2 2 2 3" xfId="34226"/>
    <cellStyle name="Currency 3 2 5 2 2 2 3 2" xfId="34227"/>
    <cellStyle name="Currency 3 2 5 2 2 2 3 2 2" xfId="34228"/>
    <cellStyle name="Currency 3 2 5 2 2 2 3 2 3" xfId="56803"/>
    <cellStyle name="Currency 3 2 5 2 2 2 3 3" xfId="34229"/>
    <cellStyle name="Currency 3 2 5 2 2 2 3 4" xfId="34230"/>
    <cellStyle name="Currency 3 2 5 2 2 2 4" xfId="34231"/>
    <cellStyle name="Currency 3 2 5 2 2 2 4 2" xfId="34232"/>
    <cellStyle name="Currency 3 2 5 2 2 2 4 3" xfId="56804"/>
    <cellStyle name="Currency 3 2 5 2 2 2 5" xfId="34233"/>
    <cellStyle name="Currency 3 2 5 2 2 2 6" xfId="34234"/>
    <cellStyle name="Currency 3 2 5 2 2 3" xfId="34235"/>
    <cellStyle name="Currency 3 2 5 2 2 3 2" xfId="34236"/>
    <cellStyle name="Currency 3 2 5 2 2 3 2 2" xfId="34237"/>
    <cellStyle name="Currency 3 2 5 2 2 3 2 3" xfId="56805"/>
    <cellStyle name="Currency 3 2 5 2 2 3 3" xfId="34238"/>
    <cellStyle name="Currency 3 2 5 2 2 3 4" xfId="34239"/>
    <cellStyle name="Currency 3 2 5 2 2 4" xfId="34240"/>
    <cellStyle name="Currency 3 2 5 2 2 4 2" xfId="34241"/>
    <cellStyle name="Currency 3 2 5 2 2 4 2 2" xfId="34242"/>
    <cellStyle name="Currency 3 2 5 2 2 4 2 3" xfId="56806"/>
    <cellStyle name="Currency 3 2 5 2 2 4 3" xfId="34243"/>
    <cellStyle name="Currency 3 2 5 2 2 4 4" xfId="34244"/>
    <cellStyle name="Currency 3 2 5 2 2 5" xfId="34245"/>
    <cellStyle name="Currency 3 2 5 2 2 5 2" xfId="34246"/>
    <cellStyle name="Currency 3 2 5 2 2 5 3" xfId="56807"/>
    <cellStyle name="Currency 3 2 5 2 2 6" xfId="34247"/>
    <cellStyle name="Currency 3 2 5 2 2 7" xfId="34248"/>
    <cellStyle name="Currency 3 2 5 2 3" xfId="34249"/>
    <cellStyle name="Currency 3 2 5 2 3 2" xfId="34250"/>
    <cellStyle name="Currency 3 2 5 2 3 2 2" xfId="34251"/>
    <cellStyle name="Currency 3 2 5 2 3 2 2 2" xfId="34252"/>
    <cellStyle name="Currency 3 2 5 2 3 2 2 3" xfId="56808"/>
    <cellStyle name="Currency 3 2 5 2 3 2 3" xfId="34253"/>
    <cellStyle name="Currency 3 2 5 2 3 2 4" xfId="34254"/>
    <cellStyle name="Currency 3 2 5 2 3 3" xfId="34255"/>
    <cellStyle name="Currency 3 2 5 2 3 3 2" xfId="34256"/>
    <cellStyle name="Currency 3 2 5 2 3 3 2 2" xfId="34257"/>
    <cellStyle name="Currency 3 2 5 2 3 3 2 3" xfId="56809"/>
    <cellStyle name="Currency 3 2 5 2 3 3 3" xfId="34258"/>
    <cellStyle name="Currency 3 2 5 2 3 3 4" xfId="34259"/>
    <cellStyle name="Currency 3 2 5 2 3 4" xfId="34260"/>
    <cellStyle name="Currency 3 2 5 2 3 4 2" xfId="34261"/>
    <cellStyle name="Currency 3 2 5 2 3 4 3" xfId="56810"/>
    <cellStyle name="Currency 3 2 5 2 3 5" xfId="34262"/>
    <cellStyle name="Currency 3 2 5 2 3 6" xfId="34263"/>
    <cellStyle name="Currency 3 2 5 2 4" xfId="34264"/>
    <cellStyle name="Currency 3 2 5 2 4 2" xfId="34265"/>
    <cellStyle name="Currency 3 2 5 2 4 2 2" xfId="34266"/>
    <cellStyle name="Currency 3 2 5 2 4 2 3" xfId="56811"/>
    <cellStyle name="Currency 3 2 5 2 4 3" xfId="34267"/>
    <cellStyle name="Currency 3 2 5 2 4 4" xfId="34268"/>
    <cellStyle name="Currency 3 2 5 2 5" xfId="34269"/>
    <cellStyle name="Currency 3 2 5 2 5 2" xfId="34270"/>
    <cellStyle name="Currency 3 2 5 2 5 2 2" xfId="34271"/>
    <cellStyle name="Currency 3 2 5 2 5 2 3" xfId="56812"/>
    <cellStyle name="Currency 3 2 5 2 5 3" xfId="34272"/>
    <cellStyle name="Currency 3 2 5 2 5 4" xfId="34273"/>
    <cellStyle name="Currency 3 2 5 2 6" xfId="34274"/>
    <cellStyle name="Currency 3 2 5 2 6 2" xfId="34275"/>
    <cellStyle name="Currency 3 2 5 2 6 3" xfId="56813"/>
    <cellStyle name="Currency 3 2 5 2 7" xfId="34276"/>
    <cellStyle name="Currency 3 2 5 2 8" xfId="34277"/>
    <cellStyle name="Currency 3 2 5 3" xfId="34278"/>
    <cellStyle name="Currency 3 2 5 3 2" xfId="34279"/>
    <cellStyle name="Currency 3 2 5 3 2 2" xfId="34280"/>
    <cellStyle name="Currency 3 2 5 3 2 2 2" xfId="34281"/>
    <cellStyle name="Currency 3 2 5 3 2 2 2 2" xfId="34282"/>
    <cellStyle name="Currency 3 2 5 3 2 2 2 3" xfId="56814"/>
    <cellStyle name="Currency 3 2 5 3 2 2 3" xfId="34283"/>
    <cellStyle name="Currency 3 2 5 3 2 2 4" xfId="34284"/>
    <cellStyle name="Currency 3 2 5 3 2 3" xfId="34285"/>
    <cellStyle name="Currency 3 2 5 3 2 3 2" xfId="34286"/>
    <cellStyle name="Currency 3 2 5 3 2 3 2 2" xfId="34287"/>
    <cellStyle name="Currency 3 2 5 3 2 3 2 3" xfId="56815"/>
    <cellStyle name="Currency 3 2 5 3 2 3 3" xfId="34288"/>
    <cellStyle name="Currency 3 2 5 3 2 3 4" xfId="34289"/>
    <cellStyle name="Currency 3 2 5 3 2 4" xfId="34290"/>
    <cellStyle name="Currency 3 2 5 3 2 4 2" xfId="34291"/>
    <cellStyle name="Currency 3 2 5 3 2 4 3" xfId="56816"/>
    <cellStyle name="Currency 3 2 5 3 2 5" xfId="34292"/>
    <cellStyle name="Currency 3 2 5 3 2 6" xfId="34293"/>
    <cellStyle name="Currency 3 2 5 3 3" xfId="34294"/>
    <cellStyle name="Currency 3 2 5 3 3 2" xfId="34295"/>
    <cellStyle name="Currency 3 2 5 3 3 2 2" xfId="34296"/>
    <cellStyle name="Currency 3 2 5 3 3 2 3" xfId="56817"/>
    <cellStyle name="Currency 3 2 5 3 3 3" xfId="34297"/>
    <cellStyle name="Currency 3 2 5 3 3 4" xfId="34298"/>
    <cellStyle name="Currency 3 2 5 3 4" xfId="34299"/>
    <cellStyle name="Currency 3 2 5 3 4 2" xfId="34300"/>
    <cellStyle name="Currency 3 2 5 3 4 2 2" xfId="34301"/>
    <cellStyle name="Currency 3 2 5 3 4 2 3" xfId="56818"/>
    <cellStyle name="Currency 3 2 5 3 4 3" xfId="34302"/>
    <cellStyle name="Currency 3 2 5 3 4 4" xfId="34303"/>
    <cellStyle name="Currency 3 2 5 3 5" xfId="34304"/>
    <cellStyle name="Currency 3 2 5 3 5 2" xfId="34305"/>
    <cellStyle name="Currency 3 2 5 3 5 3" xfId="56819"/>
    <cellStyle name="Currency 3 2 5 3 6" xfId="34306"/>
    <cellStyle name="Currency 3 2 5 3 7" xfId="34307"/>
    <cellStyle name="Currency 3 2 5 4" xfId="34308"/>
    <cellStyle name="Currency 3 2 5 4 2" xfId="34309"/>
    <cellStyle name="Currency 3 2 5 4 2 2" xfId="34310"/>
    <cellStyle name="Currency 3 2 5 4 2 2 2" xfId="34311"/>
    <cellStyle name="Currency 3 2 5 4 2 2 3" xfId="56820"/>
    <cellStyle name="Currency 3 2 5 4 2 3" xfId="34312"/>
    <cellStyle name="Currency 3 2 5 4 2 4" xfId="34313"/>
    <cellStyle name="Currency 3 2 5 4 3" xfId="34314"/>
    <cellStyle name="Currency 3 2 5 4 3 2" xfId="34315"/>
    <cellStyle name="Currency 3 2 5 4 3 2 2" xfId="34316"/>
    <cellStyle name="Currency 3 2 5 4 3 2 3" xfId="56821"/>
    <cellStyle name="Currency 3 2 5 4 3 3" xfId="34317"/>
    <cellStyle name="Currency 3 2 5 4 3 4" xfId="34318"/>
    <cellStyle name="Currency 3 2 5 4 4" xfId="34319"/>
    <cellStyle name="Currency 3 2 5 4 4 2" xfId="34320"/>
    <cellStyle name="Currency 3 2 5 4 4 3" xfId="56822"/>
    <cellStyle name="Currency 3 2 5 4 5" xfId="34321"/>
    <cellStyle name="Currency 3 2 5 4 6" xfId="34322"/>
    <cellStyle name="Currency 3 2 5 5" xfId="34323"/>
    <cellStyle name="Currency 3 2 5 5 2" xfId="34324"/>
    <cellStyle name="Currency 3 2 5 5 2 2" xfId="34325"/>
    <cellStyle name="Currency 3 2 5 5 2 2 2" xfId="34326"/>
    <cellStyle name="Currency 3 2 5 5 2 2 3" xfId="56823"/>
    <cellStyle name="Currency 3 2 5 5 2 3" xfId="34327"/>
    <cellStyle name="Currency 3 2 5 5 2 4" xfId="34328"/>
    <cellStyle name="Currency 3 2 5 5 3" xfId="34329"/>
    <cellStyle name="Currency 3 2 5 5 3 2" xfId="34330"/>
    <cellStyle name="Currency 3 2 5 5 3 3" xfId="56824"/>
    <cellStyle name="Currency 3 2 5 5 4" xfId="34331"/>
    <cellStyle name="Currency 3 2 5 5 5" xfId="34332"/>
    <cellStyle name="Currency 3 2 5 6" xfId="34333"/>
    <cellStyle name="Currency 3 2 5 6 2" xfId="34334"/>
    <cellStyle name="Currency 3 2 5 6 2 2" xfId="34335"/>
    <cellStyle name="Currency 3 2 5 6 2 3" xfId="56825"/>
    <cellStyle name="Currency 3 2 5 6 3" xfId="34336"/>
    <cellStyle name="Currency 3 2 5 6 4" xfId="34337"/>
    <cellStyle name="Currency 3 2 5 7" xfId="34338"/>
    <cellStyle name="Currency 3 2 5 7 2" xfId="34339"/>
    <cellStyle name="Currency 3 2 5 7 2 2" xfId="34340"/>
    <cellStyle name="Currency 3 2 5 7 2 3" xfId="56826"/>
    <cellStyle name="Currency 3 2 5 7 3" xfId="34341"/>
    <cellStyle name="Currency 3 2 5 7 4" xfId="34342"/>
    <cellStyle name="Currency 3 2 5 8" xfId="34343"/>
    <cellStyle name="Currency 3 2 5 8 2" xfId="34344"/>
    <cellStyle name="Currency 3 2 5 8 3" xfId="56827"/>
    <cellStyle name="Currency 3 2 5 9" xfId="34345"/>
    <cellStyle name="Currency 3 2 6" xfId="34346"/>
    <cellStyle name="Currency 3 2 6 10" xfId="34347"/>
    <cellStyle name="Currency 3 2 6 2" xfId="34348"/>
    <cellStyle name="Currency 3 2 6 2 2" xfId="34349"/>
    <cellStyle name="Currency 3 2 6 2 2 2" xfId="34350"/>
    <cellStyle name="Currency 3 2 6 2 2 2 2" xfId="34351"/>
    <cellStyle name="Currency 3 2 6 2 2 2 2 2" xfId="34352"/>
    <cellStyle name="Currency 3 2 6 2 2 2 2 2 2" xfId="34353"/>
    <cellStyle name="Currency 3 2 6 2 2 2 2 2 3" xfId="56828"/>
    <cellStyle name="Currency 3 2 6 2 2 2 2 3" xfId="34354"/>
    <cellStyle name="Currency 3 2 6 2 2 2 2 4" xfId="34355"/>
    <cellStyle name="Currency 3 2 6 2 2 2 3" xfId="34356"/>
    <cellStyle name="Currency 3 2 6 2 2 2 3 2" xfId="34357"/>
    <cellStyle name="Currency 3 2 6 2 2 2 3 2 2" xfId="34358"/>
    <cellStyle name="Currency 3 2 6 2 2 2 3 2 3" xfId="56829"/>
    <cellStyle name="Currency 3 2 6 2 2 2 3 3" xfId="34359"/>
    <cellStyle name="Currency 3 2 6 2 2 2 3 4" xfId="34360"/>
    <cellStyle name="Currency 3 2 6 2 2 2 4" xfId="34361"/>
    <cellStyle name="Currency 3 2 6 2 2 2 4 2" xfId="34362"/>
    <cellStyle name="Currency 3 2 6 2 2 2 4 3" xfId="56830"/>
    <cellStyle name="Currency 3 2 6 2 2 2 5" xfId="34363"/>
    <cellStyle name="Currency 3 2 6 2 2 2 6" xfId="34364"/>
    <cellStyle name="Currency 3 2 6 2 2 3" xfId="34365"/>
    <cellStyle name="Currency 3 2 6 2 2 3 2" xfId="34366"/>
    <cellStyle name="Currency 3 2 6 2 2 3 2 2" xfId="34367"/>
    <cellStyle name="Currency 3 2 6 2 2 3 2 3" xfId="56831"/>
    <cellStyle name="Currency 3 2 6 2 2 3 3" xfId="34368"/>
    <cellStyle name="Currency 3 2 6 2 2 3 4" xfId="34369"/>
    <cellStyle name="Currency 3 2 6 2 2 4" xfId="34370"/>
    <cellStyle name="Currency 3 2 6 2 2 4 2" xfId="34371"/>
    <cellStyle name="Currency 3 2 6 2 2 4 2 2" xfId="34372"/>
    <cellStyle name="Currency 3 2 6 2 2 4 2 3" xfId="56832"/>
    <cellStyle name="Currency 3 2 6 2 2 4 3" xfId="34373"/>
    <cellStyle name="Currency 3 2 6 2 2 4 4" xfId="34374"/>
    <cellStyle name="Currency 3 2 6 2 2 5" xfId="34375"/>
    <cellStyle name="Currency 3 2 6 2 2 5 2" xfId="34376"/>
    <cellStyle name="Currency 3 2 6 2 2 5 3" xfId="56833"/>
    <cellStyle name="Currency 3 2 6 2 2 6" xfId="34377"/>
    <cellStyle name="Currency 3 2 6 2 2 7" xfId="34378"/>
    <cellStyle name="Currency 3 2 6 2 3" xfId="34379"/>
    <cellStyle name="Currency 3 2 6 2 3 2" xfId="34380"/>
    <cellStyle name="Currency 3 2 6 2 3 2 2" xfId="34381"/>
    <cellStyle name="Currency 3 2 6 2 3 2 2 2" xfId="34382"/>
    <cellStyle name="Currency 3 2 6 2 3 2 2 3" xfId="56834"/>
    <cellStyle name="Currency 3 2 6 2 3 2 3" xfId="34383"/>
    <cellStyle name="Currency 3 2 6 2 3 2 4" xfId="34384"/>
    <cellStyle name="Currency 3 2 6 2 3 3" xfId="34385"/>
    <cellStyle name="Currency 3 2 6 2 3 3 2" xfId="34386"/>
    <cellStyle name="Currency 3 2 6 2 3 3 2 2" xfId="34387"/>
    <cellStyle name="Currency 3 2 6 2 3 3 2 3" xfId="56835"/>
    <cellStyle name="Currency 3 2 6 2 3 3 3" xfId="34388"/>
    <cellStyle name="Currency 3 2 6 2 3 3 4" xfId="34389"/>
    <cellStyle name="Currency 3 2 6 2 3 4" xfId="34390"/>
    <cellStyle name="Currency 3 2 6 2 3 4 2" xfId="34391"/>
    <cellStyle name="Currency 3 2 6 2 3 4 3" xfId="56836"/>
    <cellStyle name="Currency 3 2 6 2 3 5" xfId="34392"/>
    <cellStyle name="Currency 3 2 6 2 3 6" xfId="34393"/>
    <cellStyle name="Currency 3 2 6 2 4" xfId="34394"/>
    <cellStyle name="Currency 3 2 6 2 4 2" xfId="34395"/>
    <cellStyle name="Currency 3 2 6 2 4 2 2" xfId="34396"/>
    <cellStyle name="Currency 3 2 6 2 4 2 3" xfId="56837"/>
    <cellStyle name="Currency 3 2 6 2 4 3" xfId="34397"/>
    <cellStyle name="Currency 3 2 6 2 4 4" xfId="34398"/>
    <cellStyle name="Currency 3 2 6 2 5" xfId="34399"/>
    <cellStyle name="Currency 3 2 6 2 5 2" xfId="34400"/>
    <cellStyle name="Currency 3 2 6 2 5 2 2" xfId="34401"/>
    <cellStyle name="Currency 3 2 6 2 5 2 3" xfId="56838"/>
    <cellStyle name="Currency 3 2 6 2 5 3" xfId="34402"/>
    <cellStyle name="Currency 3 2 6 2 5 4" xfId="34403"/>
    <cellStyle name="Currency 3 2 6 2 6" xfId="34404"/>
    <cellStyle name="Currency 3 2 6 2 6 2" xfId="34405"/>
    <cellStyle name="Currency 3 2 6 2 6 3" xfId="56839"/>
    <cellStyle name="Currency 3 2 6 2 7" xfId="34406"/>
    <cellStyle name="Currency 3 2 6 2 8" xfId="34407"/>
    <cellStyle name="Currency 3 2 6 3" xfId="34408"/>
    <cellStyle name="Currency 3 2 6 3 2" xfId="34409"/>
    <cellStyle name="Currency 3 2 6 3 2 2" xfId="34410"/>
    <cellStyle name="Currency 3 2 6 3 2 2 2" xfId="34411"/>
    <cellStyle name="Currency 3 2 6 3 2 2 2 2" xfId="34412"/>
    <cellStyle name="Currency 3 2 6 3 2 2 2 3" xfId="56840"/>
    <cellStyle name="Currency 3 2 6 3 2 2 3" xfId="34413"/>
    <cellStyle name="Currency 3 2 6 3 2 2 4" xfId="34414"/>
    <cellStyle name="Currency 3 2 6 3 2 3" xfId="34415"/>
    <cellStyle name="Currency 3 2 6 3 2 3 2" xfId="34416"/>
    <cellStyle name="Currency 3 2 6 3 2 3 2 2" xfId="34417"/>
    <cellStyle name="Currency 3 2 6 3 2 3 2 3" xfId="56841"/>
    <cellStyle name="Currency 3 2 6 3 2 3 3" xfId="34418"/>
    <cellStyle name="Currency 3 2 6 3 2 3 4" xfId="34419"/>
    <cellStyle name="Currency 3 2 6 3 2 4" xfId="34420"/>
    <cellStyle name="Currency 3 2 6 3 2 4 2" xfId="34421"/>
    <cellStyle name="Currency 3 2 6 3 2 4 3" xfId="56842"/>
    <cellStyle name="Currency 3 2 6 3 2 5" xfId="34422"/>
    <cellStyle name="Currency 3 2 6 3 2 6" xfId="34423"/>
    <cellStyle name="Currency 3 2 6 3 3" xfId="34424"/>
    <cellStyle name="Currency 3 2 6 3 3 2" xfId="34425"/>
    <cellStyle name="Currency 3 2 6 3 3 2 2" xfId="34426"/>
    <cellStyle name="Currency 3 2 6 3 3 2 3" xfId="56843"/>
    <cellStyle name="Currency 3 2 6 3 3 3" xfId="34427"/>
    <cellStyle name="Currency 3 2 6 3 3 4" xfId="34428"/>
    <cellStyle name="Currency 3 2 6 3 4" xfId="34429"/>
    <cellStyle name="Currency 3 2 6 3 4 2" xfId="34430"/>
    <cellStyle name="Currency 3 2 6 3 4 2 2" xfId="34431"/>
    <cellStyle name="Currency 3 2 6 3 4 2 3" xfId="56844"/>
    <cellStyle name="Currency 3 2 6 3 4 3" xfId="34432"/>
    <cellStyle name="Currency 3 2 6 3 4 4" xfId="34433"/>
    <cellStyle name="Currency 3 2 6 3 5" xfId="34434"/>
    <cellStyle name="Currency 3 2 6 3 5 2" xfId="34435"/>
    <cellStyle name="Currency 3 2 6 3 5 3" xfId="56845"/>
    <cellStyle name="Currency 3 2 6 3 6" xfId="34436"/>
    <cellStyle name="Currency 3 2 6 3 7" xfId="34437"/>
    <cellStyle name="Currency 3 2 6 4" xfId="34438"/>
    <cellStyle name="Currency 3 2 6 4 2" xfId="34439"/>
    <cellStyle name="Currency 3 2 6 4 2 2" xfId="34440"/>
    <cellStyle name="Currency 3 2 6 4 2 2 2" xfId="34441"/>
    <cellStyle name="Currency 3 2 6 4 2 2 3" xfId="56846"/>
    <cellStyle name="Currency 3 2 6 4 2 3" xfId="34442"/>
    <cellStyle name="Currency 3 2 6 4 2 4" xfId="34443"/>
    <cellStyle name="Currency 3 2 6 4 3" xfId="34444"/>
    <cellStyle name="Currency 3 2 6 4 3 2" xfId="34445"/>
    <cellStyle name="Currency 3 2 6 4 3 2 2" xfId="34446"/>
    <cellStyle name="Currency 3 2 6 4 3 2 3" xfId="56847"/>
    <cellStyle name="Currency 3 2 6 4 3 3" xfId="34447"/>
    <cellStyle name="Currency 3 2 6 4 3 4" xfId="34448"/>
    <cellStyle name="Currency 3 2 6 4 4" xfId="34449"/>
    <cellStyle name="Currency 3 2 6 4 4 2" xfId="34450"/>
    <cellStyle name="Currency 3 2 6 4 4 3" xfId="56848"/>
    <cellStyle name="Currency 3 2 6 4 5" xfId="34451"/>
    <cellStyle name="Currency 3 2 6 4 6" xfId="34452"/>
    <cellStyle name="Currency 3 2 6 5" xfId="34453"/>
    <cellStyle name="Currency 3 2 6 5 2" xfId="34454"/>
    <cellStyle name="Currency 3 2 6 5 2 2" xfId="34455"/>
    <cellStyle name="Currency 3 2 6 5 2 2 2" xfId="34456"/>
    <cellStyle name="Currency 3 2 6 5 2 2 3" xfId="56849"/>
    <cellStyle name="Currency 3 2 6 5 2 3" xfId="34457"/>
    <cellStyle name="Currency 3 2 6 5 2 4" xfId="34458"/>
    <cellStyle name="Currency 3 2 6 5 3" xfId="34459"/>
    <cellStyle name="Currency 3 2 6 5 3 2" xfId="34460"/>
    <cellStyle name="Currency 3 2 6 5 3 3" xfId="56850"/>
    <cellStyle name="Currency 3 2 6 5 4" xfId="34461"/>
    <cellStyle name="Currency 3 2 6 5 5" xfId="34462"/>
    <cellStyle name="Currency 3 2 6 6" xfId="34463"/>
    <cellStyle name="Currency 3 2 6 6 2" xfId="34464"/>
    <cellStyle name="Currency 3 2 6 6 2 2" xfId="34465"/>
    <cellStyle name="Currency 3 2 6 6 2 3" xfId="56851"/>
    <cellStyle name="Currency 3 2 6 6 3" xfId="34466"/>
    <cellStyle name="Currency 3 2 6 6 4" xfId="34467"/>
    <cellStyle name="Currency 3 2 6 7" xfId="34468"/>
    <cellStyle name="Currency 3 2 6 7 2" xfId="34469"/>
    <cellStyle name="Currency 3 2 6 7 2 2" xfId="34470"/>
    <cellStyle name="Currency 3 2 6 7 2 3" xfId="56852"/>
    <cellStyle name="Currency 3 2 6 7 3" xfId="34471"/>
    <cellStyle name="Currency 3 2 6 7 4" xfId="34472"/>
    <cellStyle name="Currency 3 2 6 8" xfId="34473"/>
    <cellStyle name="Currency 3 2 6 8 2" xfId="34474"/>
    <cellStyle name="Currency 3 2 6 8 3" xfId="56853"/>
    <cellStyle name="Currency 3 2 6 9" xfId="34475"/>
    <cellStyle name="Currency 3 2 7" xfId="34476"/>
    <cellStyle name="Currency 3 2 7 2" xfId="34477"/>
    <cellStyle name="Currency 3 2 7 2 2" xfId="34478"/>
    <cellStyle name="Currency 3 2 7 2 2 2" xfId="34479"/>
    <cellStyle name="Currency 3 2 7 2 2 2 2" xfId="34480"/>
    <cellStyle name="Currency 3 2 7 2 2 2 2 2" xfId="34481"/>
    <cellStyle name="Currency 3 2 7 2 2 2 2 3" xfId="56854"/>
    <cellStyle name="Currency 3 2 7 2 2 2 3" xfId="34482"/>
    <cellStyle name="Currency 3 2 7 2 2 2 4" xfId="34483"/>
    <cellStyle name="Currency 3 2 7 2 2 3" xfId="34484"/>
    <cellStyle name="Currency 3 2 7 2 2 3 2" xfId="34485"/>
    <cellStyle name="Currency 3 2 7 2 2 3 2 2" xfId="34486"/>
    <cellStyle name="Currency 3 2 7 2 2 3 2 3" xfId="56855"/>
    <cellStyle name="Currency 3 2 7 2 2 3 3" xfId="34487"/>
    <cellStyle name="Currency 3 2 7 2 2 3 4" xfId="34488"/>
    <cellStyle name="Currency 3 2 7 2 2 4" xfId="34489"/>
    <cellStyle name="Currency 3 2 7 2 2 4 2" xfId="34490"/>
    <cellStyle name="Currency 3 2 7 2 2 4 3" xfId="56856"/>
    <cellStyle name="Currency 3 2 7 2 2 5" xfId="34491"/>
    <cellStyle name="Currency 3 2 7 2 2 6" xfId="34492"/>
    <cellStyle name="Currency 3 2 7 2 3" xfId="34493"/>
    <cellStyle name="Currency 3 2 7 2 3 2" xfId="34494"/>
    <cellStyle name="Currency 3 2 7 2 3 2 2" xfId="34495"/>
    <cellStyle name="Currency 3 2 7 2 3 2 3" xfId="56857"/>
    <cellStyle name="Currency 3 2 7 2 3 3" xfId="34496"/>
    <cellStyle name="Currency 3 2 7 2 3 4" xfId="34497"/>
    <cellStyle name="Currency 3 2 7 2 4" xfId="34498"/>
    <cellStyle name="Currency 3 2 7 2 4 2" xfId="34499"/>
    <cellStyle name="Currency 3 2 7 2 4 2 2" xfId="34500"/>
    <cellStyle name="Currency 3 2 7 2 4 2 3" xfId="56858"/>
    <cellStyle name="Currency 3 2 7 2 4 3" xfId="34501"/>
    <cellStyle name="Currency 3 2 7 2 4 4" xfId="34502"/>
    <cellStyle name="Currency 3 2 7 2 5" xfId="34503"/>
    <cellStyle name="Currency 3 2 7 2 5 2" xfId="34504"/>
    <cellStyle name="Currency 3 2 7 2 5 3" xfId="56859"/>
    <cellStyle name="Currency 3 2 7 2 6" xfId="34505"/>
    <cellStyle name="Currency 3 2 7 2 7" xfId="34506"/>
    <cellStyle name="Currency 3 2 7 3" xfId="34507"/>
    <cellStyle name="Currency 3 2 7 3 2" xfId="34508"/>
    <cellStyle name="Currency 3 2 7 3 2 2" xfId="34509"/>
    <cellStyle name="Currency 3 2 7 3 2 2 2" xfId="34510"/>
    <cellStyle name="Currency 3 2 7 3 2 2 3" xfId="56860"/>
    <cellStyle name="Currency 3 2 7 3 2 3" xfId="34511"/>
    <cellStyle name="Currency 3 2 7 3 2 4" xfId="34512"/>
    <cellStyle name="Currency 3 2 7 3 3" xfId="34513"/>
    <cellStyle name="Currency 3 2 7 3 3 2" xfId="34514"/>
    <cellStyle name="Currency 3 2 7 3 3 2 2" xfId="34515"/>
    <cellStyle name="Currency 3 2 7 3 3 2 3" xfId="56861"/>
    <cellStyle name="Currency 3 2 7 3 3 3" xfId="34516"/>
    <cellStyle name="Currency 3 2 7 3 3 4" xfId="34517"/>
    <cellStyle name="Currency 3 2 7 3 4" xfId="34518"/>
    <cellStyle name="Currency 3 2 7 3 4 2" xfId="34519"/>
    <cellStyle name="Currency 3 2 7 3 4 3" xfId="56862"/>
    <cellStyle name="Currency 3 2 7 3 5" xfId="34520"/>
    <cellStyle name="Currency 3 2 7 3 6" xfId="34521"/>
    <cellStyle name="Currency 3 2 7 4" xfId="34522"/>
    <cellStyle name="Currency 3 2 7 4 2" xfId="34523"/>
    <cellStyle name="Currency 3 2 7 4 2 2" xfId="34524"/>
    <cellStyle name="Currency 3 2 7 4 2 3" xfId="56863"/>
    <cellStyle name="Currency 3 2 7 4 3" xfId="34525"/>
    <cellStyle name="Currency 3 2 7 4 4" xfId="34526"/>
    <cellStyle name="Currency 3 2 7 5" xfId="34527"/>
    <cellStyle name="Currency 3 2 7 5 2" xfId="34528"/>
    <cellStyle name="Currency 3 2 7 5 2 2" xfId="34529"/>
    <cellStyle name="Currency 3 2 7 5 2 3" xfId="56864"/>
    <cellStyle name="Currency 3 2 7 5 3" xfId="34530"/>
    <cellStyle name="Currency 3 2 7 5 4" xfId="34531"/>
    <cellStyle name="Currency 3 2 7 6" xfId="34532"/>
    <cellStyle name="Currency 3 2 7 6 2" xfId="34533"/>
    <cellStyle name="Currency 3 2 7 6 3" xfId="56865"/>
    <cellStyle name="Currency 3 2 7 7" xfId="34534"/>
    <cellStyle name="Currency 3 2 7 8" xfId="34535"/>
    <cellStyle name="Currency 3 2 8" xfId="34536"/>
    <cellStyle name="Currency 3 2 8 2" xfId="34537"/>
    <cellStyle name="Currency 3 2 8 2 2" xfId="34538"/>
    <cellStyle name="Currency 3 2 8 2 2 2" xfId="34539"/>
    <cellStyle name="Currency 3 2 8 2 2 2 2" xfId="34540"/>
    <cellStyle name="Currency 3 2 8 2 2 2 3" xfId="56866"/>
    <cellStyle name="Currency 3 2 8 2 2 3" xfId="34541"/>
    <cellStyle name="Currency 3 2 8 2 2 4" xfId="34542"/>
    <cellStyle name="Currency 3 2 8 2 3" xfId="34543"/>
    <cellStyle name="Currency 3 2 8 2 3 2" xfId="34544"/>
    <cellStyle name="Currency 3 2 8 2 3 2 2" xfId="34545"/>
    <cellStyle name="Currency 3 2 8 2 3 2 3" xfId="56867"/>
    <cellStyle name="Currency 3 2 8 2 3 3" xfId="34546"/>
    <cellStyle name="Currency 3 2 8 2 3 4" xfId="34547"/>
    <cellStyle name="Currency 3 2 8 2 4" xfId="34548"/>
    <cellStyle name="Currency 3 2 8 2 4 2" xfId="34549"/>
    <cellStyle name="Currency 3 2 8 2 4 3" xfId="56868"/>
    <cellStyle name="Currency 3 2 8 2 5" xfId="34550"/>
    <cellStyle name="Currency 3 2 8 2 6" xfId="34551"/>
    <cellStyle name="Currency 3 2 8 3" xfId="34552"/>
    <cellStyle name="Currency 3 2 8 3 2" xfId="34553"/>
    <cellStyle name="Currency 3 2 8 3 2 2" xfId="34554"/>
    <cellStyle name="Currency 3 2 8 3 2 3" xfId="56869"/>
    <cellStyle name="Currency 3 2 8 3 3" xfId="34555"/>
    <cellStyle name="Currency 3 2 8 3 4" xfId="34556"/>
    <cellStyle name="Currency 3 2 8 4" xfId="34557"/>
    <cellStyle name="Currency 3 2 8 4 2" xfId="34558"/>
    <cellStyle name="Currency 3 2 8 4 2 2" xfId="34559"/>
    <cellStyle name="Currency 3 2 8 4 2 3" xfId="56870"/>
    <cellStyle name="Currency 3 2 8 4 3" xfId="34560"/>
    <cellStyle name="Currency 3 2 8 4 4" xfId="34561"/>
    <cellStyle name="Currency 3 2 8 5" xfId="34562"/>
    <cellStyle name="Currency 3 2 8 5 2" xfId="34563"/>
    <cellStyle name="Currency 3 2 8 5 3" xfId="56871"/>
    <cellStyle name="Currency 3 2 8 6" xfId="34564"/>
    <cellStyle name="Currency 3 2 8 7" xfId="34565"/>
    <cellStyle name="Currency 3 2 9" xfId="34566"/>
    <cellStyle name="Currency 3 2 9 2" xfId="34567"/>
    <cellStyle name="Currency 3 2 9 2 2" xfId="34568"/>
    <cellStyle name="Currency 3 2 9 2 2 2" xfId="34569"/>
    <cellStyle name="Currency 3 2 9 2 2 3" xfId="56872"/>
    <cellStyle name="Currency 3 2 9 2 3" xfId="34570"/>
    <cellStyle name="Currency 3 2 9 2 4" xfId="34571"/>
    <cellStyle name="Currency 3 2 9 3" xfId="34572"/>
    <cellStyle name="Currency 3 2 9 3 2" xfId="34573"/>
    <cellStyle name="Currency 3 2 9 3 2 2" xfId="34574"/>
    <cellStyle name="Currency 3 2 9 3 2 3" xfId="56873"/>
    <cellStyle name="Currency 3 2 9 3 3" xfId="34575"/>
    <cellStyle name="Currency 3 2 9 3 4" xfId="34576"/>
    <cellStyle name="Currency 3 2 9 4" xfId="34577"/>
    <cellStyle name="Currency 3 2 9 4 2" xfId="34578"/>
    <cellStyle name="Currency 3 2 9 4 3" xfId="56874"/>
    <cellStyle name="Currency 3 2 9 5" xfId="34579"/>
    <cellStyle name="Currency 3 2 9 6" xfId="34580"/>
    <cellStyle name="Currency 3 3" xfId="34581"/>
    <cellStyle name="Currency 3 3 10" xfId="34582"/>
    <cellStyle name="Currency 3 3 11" xfId="34583"/>
    <cellStyle name="Currency 3 3 2" xfId="34584"/>
    <cellStyle name="Currency 3 3 2 10" xfId="34585"/>
    <cellStyle name="Currency 3 3 2 2" xfId="34586"/>
    <cellStyle name="Currency 3 3 2 2 2" xfId="34587"/>
    <cellStyle name="Currency 3 3 2 2 2 2" xfId="34588"/>
    <cellStyle name="Currency 3 3 2 2 2 2 2" xfId="34589"/>
    <cellStyle name="Currency 3 3 2 2 2 2 2 2" xfId="34590"/>
    <cellStyle name="Currency 3 3 2 2 2 2 2 2 2" xfId="34591"/>
    <cellStyle name="Currency 3 3 2 2 2 2 2 2 3" xfId="56875"/>
    <cellStyle name="Currency 3 3 2 2 2 2 2 3" xfId="34592"/>
    <cellStyle name="Currency 3 3 2 2 2 2 2 4" xfId="34593"/>
    <cellStyle name="Currency 3 3 2 2 2 2 3" xfId="34594"/>
    <cellStyle name="Currency 3 3 2 2 2 2 3 2" xfId="34595"/>
    <cellStyle name="Currency 3 3 2 2 2 2 3 2 2" xfId="34596"/>
    <cellStyle name="Currency 3 3 2 2 2 2 3 2 3" xfId="56876"/>
    <cellStyle name="Currency 3 3 2 2 2 2 3 3" xfId="34597"/>
    <cellStyle name="Currency 3 3 2 2 2 2 3 4" xfId="34598"/>
    <cellStyle name="Currency 3 3 2 2 2 2 4" xfId="34599"/>
    <cellStyle name="Currency 3 3 2 2 2 2 4 2" xfId="34600"/>
    <cellStyle name="Currency 3 3 2 2 2 2 4 3" xfId="56877"/>
    <cellStyle name="Currency 3 3 2 2 2 2 5" xfId="34601"/>
    <cellStyle name="Currency 3 3 2 2 2 2 6" xfId="34602"/>
    <cellStyle name="Currency 3 3 2 2 2 3" xfId="34603"/>
    <cellStyle name="Currency 3 3 2 2 2 3 2" xfId="34604"/>
    <cellStyle name="Currency 3 3 2 2 2 3 2 2" xfId="34605"/>
    <cellStyle name="Currency 3 3 2 2 2 3 2 3" xfId="56878"/>
    <cellStyle name="Currency 3 3 2 2 2 3 3" xfId="34606"/>
    <cellStyle name="Currency 3 3 2 2 2 3 4" xfId="34607"/>
    <cellStyle name="Currency 3 3 2 2 2 4" xfId="34608"/>
    <cellStyle name="Currency 3 3 2 2 2 4 2" xfId="34609"/>
    <cellStyle name="Currency 3 3 2 2 2 4 2 2" xfId="34610"/>
    <cellStyle name="Currency 3 3 2 2 2 4 2 3" xfId="56879"/>
    <cellStyle name="Currency 3 3 2 2 2 4 3" xfId="34611"/>
    <cellStyle name="Currency 3 3 2 2 2 4 4" xfId="34612"/>
    <cellStyle name="Currency 3 3 2 2 2 5" xfId="34613"/>
    <cellStyle name="Currency 3 3 2 2 2 5 2" xfId="34614"/>
    <cellStyle name="Currency 3 3 2 2 2 5 3" xfId="56880"/>
    <cellStyle name="Currency 3 3 2 2 2 6" xfId="34615"/>
    <cellStyle name="Currency 3 3 2 2 2 7" xfId="34616"/>
    <cellStyle name="Currency 3 3 2 2 3" xfId="34617"/>
    <cellStyle name="Currency 3 3 2 2 3 2" xfId="34618"/>
    <cellStyle name="Currency 3 3 2 2 3 2 2" xfId="34619"/>
    <cellStyle name="Currency 3 3 2 2 3 2 2 2" xfId="34620"/>
    <cellStyle name="Currency 3 3 2 2 3 2 2 3" xfId="56881"/>
    <cellStyle name="Currency 3 3 2 2 3 2 3" xfId="34621"/>
    <cellStyle name="Currency 3 3 2 2 3 2 4" xfId="34622"/>
    <cellStyle name="Currency 3 3 2 2 3 3" xfId="34623"/>
    <cellStyle name="Currency 3 3 2 2 3 3 2" xfId="34624"/>
    <cellStyle name="Currency 3 3 2 2 3 3 2 2" xfId="34625"/>
    <cellStyle name="Currency 3 3 2 2 3 3 2 3" xfId="56882"/>
    <cellStyle name="Currency 3 3 2 2 3 3 3" xfId="34626"/>
    <cellStyle name="Currency 3 3 2 2 3 3 4" xfId="34627"/>
    <cellStyle name="Currency 3 3 2 2 3 4" xfId="34628"/>
    <cellStyle name="Currency 3 3 2 2 3 4 2" xfId="34629"/>
    <cellStyle name="Currency 3 3 2 2 3 4 3" xfId="56883"/>
    <cellStyle name="Currency 3 3 2 2 3 5" xfId="34630"/>
    <cellStyle name="Currency 3 3 2 2 3 6" xfId="34631"/>
    <cellStyle name="Currency 3 3 2 2 4" xfId="34632"/>
    <cellStyle name="Currency 3 3 2 2 4 2" xfId="34633"/>
    <cellStyle name="Currency 3 3 2 2 4 2 2" xfId="34634"/>
    <cellStyle name="Currency 3 3 2 2 4 2 3" xfId="56884"/>
    <cellStyle name="Currency 3 3 2 2 4 3" xfId="34635"/>
    <cellStyle name="Currency 3 3 2 2 4 4" xfId="34636"/>
    <cellStyle name="Currency 3 3 2 2 5" xfId="34637"/>
    <cellStyle name="Currency 3 3 2 2 5 2" xfId="34638"/>
    <cellStyle name="Currency 3 3 2 2 5 2 2" xfId="34639"/>
    <cellStyle name="Currency 3 3 2 2 5 2 3" xfId="56885"/>
    <cellStyle name="Currency 3 3 2 2 5 3" xfId="34640"/>
    <cellStyle name="Currency 3 3 2 2 5 4" xfId="34641"/>
    <cellStyle name="Currency 3 3 2 2 6" xfId="34642"/>
    <cellStyle name="Currency 3 3 2 2 6 2" xfId="34643"/>
    <cellStyle name="Currency 3 3 2 2 6 3" xfId="56886"/>
    <cellStyle name="Currency 3 3 2 2 7" xfId="34644"/>
    <cellStyle name="Currency 3 3 2 2 8" xfId="34645"/>
    <cellStyle name="Currency 3 3 2 3" xfId="34646"/>
    <cellStyle name="Currency 3 3 2 3 2" xfId="34647"/>
    <cellStyle name="Currency 3 3 2 3 2 2" xfId="34648"/>
    <cellStyle name="Currency 3 3 2 3 2 2 2" xfId="34649"/>
    <cellStyle name="Currency 3 3 2 3 2 2 2 2" xfId="34650"/>
    <cellStyle name="Currency 3 3 2 3 2 2 2 3" xfId="56887"/>
    <cellStyle name="Currency 3 3 2 3 2 2 3" xfId="34651"/>
    <cellStyle name="Currency 3 3 2 3 2 2 4" xfId="34652"/>
    <cellStyle name="Currency 3 3 2 3 2 3" xfId="34653"/>
    <cellStyle name="Currency 3 3 2 3 2 3 2" xfId="34654"/>
    <cellStyle name="Currency 3 3 2 3 2 3 2 2" xfId="34655"/>
    <cellStyle name="Currency 3 3 2 3 2 3 2 3" xfId="56888"/>
    <cellStyle name="Currency 3 3 2 3 2 3 3" xfId="34656"/>
    <cellStyle name="Currency 3 3 2 3 2 3 4" xfId="34657"/>
    <cellStyle name="Currency 3 3 2 3 2 4" xfId="34658"/>
    <cellStyle name="Currency 3 3 2 3 2 4 2" xfId="34659"/>
    <cellStyle name="Currency 3 3 2 3 2 4 3" xfId="56889"/>
    <cellStyle name="Currency 3 3 2 3 2 5" xfId="34660"/>
    <cellStyle name="Currency 3 3 2 3 2 6" xfId="34661"/>
    <cellStyle name="Currency 3 3 2 3 3" xfId="34662"/>
    <cellStyle name="Currency 3 3 2 3 3 2" xfId="34663"/>
    <cellStyle name="Currency 3 3 2 3 3 2 2" xfId="34664"/>
    <cellStyle name="Currency 3 3 2 3 3 2 3" xfId="56890"/>
    <cellStyle name="Currency 3 3 2 3 3 3" xfId="34665"/>
    <cellStyle name="Currency 3 3 2 3 3 4" xfId="34666"/>
    <cellStyle name="Currency 3 3 2 3 4" xfId="34667"/>
    <cellStyle name="Currency 3 3 2 3 4 2" xfId="34668"/>
    <cellStyle name="Currency 3 3 2 3 4 2 2" xfId="34669"/>
    <cellStyle name="Currency 3 3 2 3 4 2 3" xfId="56891"/>
    <cellStyle name="Currency 3 3 2 3 4 3" xfId="34670"/>
    <cellStyle name="Currency 3 3 2 3 4 4" xfId="34671"/>
    <cellStyle name="Currency 3 3 2 3 5" xfId="34672"/>
    <cellStyle name="Currency 3 3 2 3 5 2" xfId="34673"/>
    <cellStyle name="Currency 3 3 2 3 5 3" xfId="56892"/>
    <cellStyle name="Currency 3 3 2 3 6" xfId="34674"/>
    <cellStyle name="Currency 3 3 2 3 7" xfId="34675"/>
    <cellStyle name="Currency 3 3 2 4" xfId="34676"/>
    <cellStyle name="Currency 3 3 2 4 2" xfId="34677"/>
    <cellStyle name="Currency 3 3 2 4 2 2" xfId="34678"/>
    <cellStyle name="Currency 3 3 2 4 2 2 2" xfId="34679"/>
    <cellStyle name="Currency 3 3 2 4 2 2 3" xfId="56893"/>
    <cellStyle name="Currency 3 3 2 4 2 3" xfId="34680"/>
    <cellStyle name="Currency 3 3 2 4 2 4" xfId="34681"/>
    <cellStyle name="Currency 3 3 2 4 3" xfId="34682"/>
    <cellStyle name="Currency 3 3 2 4 3 2" xfId="34683"/>
    <cellStyle name="Currency 3 3 2 4 3 2 2" xfId="34684"/>
    <cellStyle name="Currency 3 3 2 4 3 2 3" xfId="56894"/>
    <cellStyle name="Currency 3 3 2 4 3 3" xfId="34685"/>
    <cellStyle name="Currency 3 3 2 4 3 4" xfId="34686"/>
    <cellStyle name="Currency 3 3 2 4 4" xfId="34687"/>
    <cellStyle name="Currency 3 3 2 4 4 2" xfId="34688"/>
    <cellStyle name="Currency 3 3 2 4 4 3" xfId="56895"/>
    <cellStyle name="Currency 3 3 2 4 5" xfId="34689"/>
    <cellStyle name="Currency 3 3 2 4 6" xfId="34690"/>
    <cellStyle name="Currency 3 3 2 5" xfId="34691"/>
    <cellStyle name="Currency 3 3 2 5 2" xfId="34692"/>
    <cellStyle name="Currency 3 3 2 5 2 2" xfId="34693"/>
    <cellStyle name="Currency 3 3 2 5 2 2 2" xfId="34694"/>
    <cellStyle name="Currency 3 3 2 5 2 2 3" xfId="56896"/>
    <cellStyle name="Currency 3 3 2 5 2 3" xfId="34695"/>
    <cellStyle name="Currency 3 3 2 5 2 4" xfId="34696"/>
    <cellStyle name="Currency 3 3 2 5 3" xfId="34697"/>
    <cellStyle name="Currency 3 3 2 5 3 2" xfId="34698"/>
    <cellStyle name="Currency 3 3 2 5 3 3" xfId="56897"/>
    <cellStyle name="Currency 3 3 2 5 4" xfId="34699"/>
    <cellStyle name="Currency 3 3 2 5 5" xfId="34700"/>
    <cellStyle name="Currency 3 3 2 6" xfId="34701"/>
    <cellStyle name="Currency 3 3 2 6 2" xfId="34702"/>
    <cellStyle name="Currency 3 3 2 6 2 2" xfId="34703"/>
    <cellStyle name="Currency 3 3 2 6 2 3" xfId="56898"/>
    <cellStyle name="Currency 3 3 2 6 3" xfId="34704"/>
    <cellStyle name="Currency 3 3 2 6 4" xfId="34705"/>
    <cellStyle name="Currency 3 3 2 7" xfId="34706"/>
    <cellStyle name="Currency 3 3 2 7 2" xfId="34707"/>
    <cellStyle name="Currency 3 3 2 7 2 2" xfId="34708"/>
    <cellStyle name="Currency 3 3 2 7 2 3" xfId="56899"/>
    <cellStyle name="Currency 3 3 2 7 3" xfId="34709"/>
    <cellStyle name="Currency 3 3 2 7 4" xfId="34710"/>
    <cellStyle name="Currency 3 3 2 8" xfId="34711"/>
    <cellStyle name="Currency 3 3 2 8 2" xfId="34712"/>
    <cellStyle name="Currency 3 3 2 8 3" xfId="56900"/>
    <cellStyle name="Currency 3 3 2 9" xfId="34713"/>
    <cellStyle name="Currency 3 3 3" xfId="34714"/>
    <cellStyle name="Currency 3 3 3 2" xfId="34715"/>
    <cellStyle name="Currency 3 3 3 2 2" xfId="34716"/>
    <cellStyle name="Currency 3 3 3 2 2 2" xfId="34717"/>
    <cellStyle name="Currency 3 3 3 2 2 2 2" xfId="34718"/>
    <cellStyle name="Currency 3 3 3 2 2 2 2 2" xfId="34719"/>
    <cellStyle name="Currency 3 3 3 2 2 2 2 3" xfId="56901"/>
    <cellStyle name="Currency 3 3 3 2 2 2 3" xfId="34720"/>
    <cellStyle name="Currency 3 3 3 2 2 2 4" xfId="34721"/>
    <cellStyle name="Currency 3 3 3 2 2 3" xfId="34722"/>
    <cellStyle name="Currency 3 3 3 2 2 3 2" xfId="34723"/>
    <cellStyle name="Currency 3 3 3 2 2 3 2 2" xfId="34724"/>
    <cellStyle name="Currency 3 3 3 2 2 3 2 3" xfId="56902"/>
    <cellStyle name="Currency 3 3 3 2 2 3 3" xfId="34725"/>
    <cellStyle name="Currency 3 3 3 2 2 3 4" xfId="34726"/>
    <cellStyle name="Currency 3 3 3 2 2 4" xfId="34727"/>
    <cellStyle name="Currency 3 3 3 2 2 4 2" xfId="34728"/>
    <cellStyle name="Currency 3 3 3 2 2 4 3" xfId="56903"/>
    <cellStyle name="Currency 3 3 3 2 2 5" xfId="34729"/>
    <cellStyle name="Currency 3 3 3 2 2 6" xfId="34730"/>
    <cellStyle name="Currency 3 3 3 2 3" xfId="34731"/>
    <cellStyle name="Currency 3 3 3 2 3 2" xfId="34732"/>
    <cellStyle name="Currency 3 3 3 2 3 2 2" xfId="34733"/>
    <cellStyle name="Currency 3 3 3 2 3 2 3" xfId="56904"/>
    <cellStyle name="Currency 3 3 3 2 3 3" xfId="34734"/>
    <cellStyle name="Currency 3 3 3 2 3 4" xfId="34735"/>
    <cellStyle name="Currency 3 3 3 2 4" xfId="34736"/>
    <cellStyle name="Currency 3 3 3 2 4 2" xfId="34737"/>
    <cellStyle name="Currency 3 3 3 2 4 2 2" xfId="34738"/>
    <cellStyle name="Currency 3 3 3 2 4 2 3" xfId="56905"/>
    <cellStyle name="Currency 3 3 3 2 4 3" xfId="34739"/>
    <cellStyle name="Currency 3 3 3 2 4 4" xfId="34740"/>
    <cellStyle name="Currency 3 3 3 2 5" xfId="34741"/>
    <cellStyle name="Currency 3 3 3 2 5 2" xfId="34742"/>
    <cellStyle name="Currency 3 3 3 2 5 3" xfId="56906"/>
    <cellStyle name="Currency 3 3 3 2 6" xfId="34743"/>
    <cellStyle name="Currency 3 3 3 2 7" xfId="34744"/>
    <cellStyle name="Currency 3 3 3 3" xfId="34745"/>
    <cellStyle name="Currency 3 3 3 3 2" xfId="34746"/>
    <cellStyle name="Currency 3 3 3 3 2 2" xfId="34747"/>
    <cellStyle name="Currency 3 3 3 3 2 2 2" xfId="34748"/>
    <cellStyle name="Currency 3 3 3 3 2 2 3" xfId="56907"/>
    <cellStyle name="Currency 3 3 3 3 2 3" xfId="34749"/>
    <cellStyle name="Currency 3 3 3 3 2 4" xfId="34750"/>
    <cellStyle name="Currency 3 3 3 3 3" xfId="34751"/>
    <cellStyle name="Currency 3 3 3 3 3 2" xfId="34752"/>
    <cellStyle name="Currency 3 3 3 3 3 2 2" xfId="34753"/>
    <cellStyle name="Currency 3 3 3 3 3 2 3" xfId="56908"/>
    <cellStyle name="Currency 3 3 3 3 3 3" xfId="34754"/>
    <cellStyle name="Currency 3 3 3 3 3 4" xfId="34755"/>
    <cellStyle name="Currency 3 3 3 3 4" xfId="34756"/>
    <cellStyle name="Currency 3 3 3 3 4 2" xfId="34757"/>
    <cellStyle name="Currency 3 3 3 3 4 3" xfId="56909"/>
    <cellStyle name="Currency 3 3 3 3 5" xfId="34758"/>
    <cellStyle name="Currency 3 3 3 3 6" xfId="34759"/>
    <cellStyle name="Currency 3 3 3 4" xfId="34760"/>
    <cellStyle name="Currency 3 3 3 4 2" xfId="34761"/>
    <cellStyle name="Currency 3 3 3 4 2 2" xfId="34762"/>
    <cellStyle name="Currency 3 3 3 4 2 2 2" xfId="34763"/>
    <cellStyle name="Currency 3 3 3 4 2 2 3" xfId="56910"/>
    <cellStyle name="Currency 3 3 3 4 2 3" xfId="34764"/>
    <cellStyle name="Currency 3 3 3 4 2 4" xfId="34765"/>
    <cellStyle name="Currency 3 3 3 4 3" xfId="34766"/>
    <cellStyle name="Currency 3 3 3 4 3 2" xfId="34767"/>
    <cellStyle name="Currency 3 3 3 4 3 3" xfId="56911"/>
    <cellStyle name="Currency 3 3 3 4 4" xfId="34768"/>
    <cellStyle name="Currency 3 3 3 4 5" xfId="34769"/>
    <cellStyle name="Currency 3 3 3 5" xfId="34770"/>
    <cellStyle name="Currency 3 3 3 5 2" xfId="34771"/>
    <cellStyle name="Currency 3 3 3 5 2 2" xfId="34772"/>
    <cellStyle name="Currency 3 3 3 5 2 3" xfId="56912"/>
    <cellStyle name="Currency 3 3 3 5 3" xfId="34773"/>
    <cellStyle name="Currency 3 3 3 5 4" xfId="34774"/>
    <cellStyle name="Currency 3 3 3 6" xfId="34775"/>
    <cellStyle name="Currency 3 3 3 6 2" xfId="34776"/>
    <cellStyle name="Currency 3 3 3 6 2 2" xfId="34777"/>
    <cellStyle name="Currency 3 3 3 6 2 3" xfId="56913"/>
    <cellStyle name="Currency 3 3 3 6 3" xfId="34778"/>
    <cellStyle name="Currency 3 3 3 6 4" xfId="34779"/>
    <cellStyle name="Currency 3 3 3 7" xfId="34780"/>
    <cellStyle name="Currency 3 3 3 7 2" xfId="34781"/>
    <cellStyle name="Currency 3 3 3 7 3" xfId="56914"/>
    <cellStyle name="Currency 3 3 3 8" xfId="34782"/>
    <cellStyle name="Currency 3 3 3 9" xfId="34783"/>
    <cellStyle name="Currency 3 3 4" xfId="34784"/>
    <cellStyle name="Currency 3 3 4 2" xfId="34785"/>
    <cellStyle name="Currency 3 3 4 2 2" xfId="34786"/>
    <cellStyle name="Currency 3 3 4 2 2 2" xfId="34787"/>
    <cellStyle name="Currency 3 3 4 2 2 2 2" xfId="34788"/>
    <cellStyle name="Currency 3 3 4 2 2 2 3" xfId="56915"/>
    <cellStyle name="Currency 3 3 4 2 2 3" xfId="34789"/>
    <cellStyle name="Currency 3 3 4 2 2 4" xfId="34790"/>
    <cellStyle name="Currency 3 3 4 2 3" xfId="34791"/>
    <cellStyle name="Currency 3 3 4 2 3 2" xfId="34792"/>
    <cellStyle name="Currency 3 3 4 2 3 2 2" xfId="34793"/>
    <cellStyle name="Currency 3 3 4 2 3 2 3" xfId="56916"/>
    <cellStyle name="Currency 3 3 4 2 3 3" xfId="34794"/>
    <cellStyle name="Currency 3 3 4 2 3 4" xfId="34795"/>
    <cellStyle name="Currency 3 3 4 2 4" xfId="34796"/>
    <cellStyle name="Currency 3 3 4 2 4 2" xfId="34797"/>
    <cellStyle name="Currency 3 3 4 2 4 3" xfId="56917"/>
    <cellStyle name="Currency 3 3 4 2 5" xfId="34798"/>
    <cellStyle name="Currency 3 3 4 2 6" xfId="34799"/>
    <cellStyle name="Currency 3 3 4 3" xfId="34800"/>
    <cellStyle name="Currency 3 3 4 3 2" xfId="34801"/>
    <cellStyle name="Currency 3 3 4 3 2 2" xfId="34802"/>
    <cellStyle name="Currency 3 3 4 3 2 3" xfId="56918"/>
    <cellStyle name="Currency 3 3 4 3 3" xfId="34803"/>
    <cellStyle name="Currency 3 3 4 3 4" xfId="34804"/>
    <cellStyle name="Currency 3 3 4 4" xfId="34805"/>
    <cellStyle name="Currency 3 3 4 4 2" xfId="34806"/>
    <cellStyle name="Currency 3 3 4 4 2 2" xfId="34807"/>
    <cellStyle name="Currency 3 3 4 4 2 3" xfId="56919"/>
    <cellStyle name="Currency 3 3 4 4 3" xfId="34808"/>
    <cellStyle name="Currency 3 3 4 4 4" xfId="34809"/>
    <cellStyle name="Currency 3 3 4 5" xfId="34810"/>
    <cellStyle name="Currency 3 3 4 5 2" xfId="34811"/>
    <cellStyle name="Currency 3 3 4 5 3" xfId="56920"/>
    <cellStyle name="Currency 3 3 4 6" xfId="34812"/>
    <cellStyle name="Currency 3 3 4 7" xfId="34813"/>
    <cellStyle name="Currency 3 3 5" xfId="34814"/>
    <cellStyle name="Currency 3 3 5 2" xfId="34815"/>
    <cellStyle name="Currency 3 3 5 2 2" xfId="34816"/>
    <cellStyle name="Currency 3 3 5 2 2 2" xfId="34817"/>
    <cellStyle name="Currency 3 3 5 2 2 3" xfId="56921"/>
    <cellStyle name="Currency 3 3 5 2 3" xfId="34818"/>
    <cellStyle name="Currency 3 3 5 2 4" xfId="34819"/>
    <cellStyle name="Currency 3 3 5 3" xfId="34820"/>
    <cellStyle name="Currency 3 3 5 3 2" xfId="34821"/>
    <cellStyle name="Currency 3 3 5 3 2 2" xfId="34822"/>
    <cellStyle name="Currency 3 3 5 3 2 3" xfId="56922"/>
    <cellStyle name="Currency 3 3 5 3 3" xfId="34823"/>
    <cellStyle name="Currency 3 3 5 3 4" xfId="34824"/>
    <cellStyle name="Currency 3 3 5 4" xfId="34825"/>
    <cellStyle name="Currency 3 3 5 4 2" xfId="34826"/>
    <cellStyle name="Currency 3 3 5 4 3" xfId="56923"/>
    <cellStyle name="Currency 3 3 5 5" xfId="34827"/>
    <cellStyle name="Currency 3 3 5 6" xfId="34828"/>
    <cellStyle name="Currency 3 3 6" xfId="34829"/>
    <cellStyle name="Currency 3 3 6 2" xfId="34830"/>
    <cellStyle name="Currency 3 3 6 2 2" xfId="34831"/>
    <cellStyle name="Currency 3 3 6 2 2 2" xfId="34832"/>
    <cellStyle name="Currency 3 3 6 2 2 3" xfId="56924"/>
    <cellStyle name="Currency 3 3 6 2 3" xfId="34833"/>
    <cellStyle name="Currency 3 3 6 2 4" xfId="34834"/>
    <cellStyle name="Currency 3 3 6 3" xfId="34835"/>
    <cellStyle name="Currency 3 3 6 3 2" xfId="34836"/>
    <cellStyle name="Currency 3 3 6 3 3" xfId="56925"/>
    <cellStyle name="Currency 3 3 6 4" xfId="34837"/>
    <cellStyle name="Currency 3 3 6 5" xfId="34838"/>
    <cellStyle name="Currency 3 3 7" xfId="34839"/>
    <cellStyle name="Currency 3 3 7 2" xfId="34840"/>
    <cellStyle name="Currency 3 3 7 2 2" xfId="34841"/>
    <cellStyle name="Currency 3 3 7 2 3" xfId="56926"/>
    <cellStyle name="Currency 3 3 7 3" xfId="34842"/>
    <cellStyle name="Currency 3 3 7 4" xfId="34843"/>
    <cellStyle name="Currency 3 3 8" xfId="34844"/>
    <cellStyle name="Currency 3 3 8 2" xfId="34845"/>
    <cellStyle name="Currency 3 3 8 2 2" xfId="34846"/>
    <cellStyle name="Currency 3 3 8 2 3" xfId="56927"/>
    <cellStyle name="Currency 3 3 8 3" xfId="34847"/>
    <cellStyle name="Currency 3 3 8 4" xfId="34848"/>
    <cellStyle name="Currency 3 3 9" xfId="34849"/>
    <cellStyle name="Currency 3 3 9 2" xfId="34850"/>
    <cellStyle name="Currency 3 3 9 3" xfId="56928"/>
    <cellStyle name="Currency 3 4" xfId="34851"/>
    <cellStyle name="Currency 3 4 10" xfId="34852"/>
    <cellStyle name="Currency 3 4 11" xfId="34853"/>
    <cellStyle name="Currency 3 4 2" xfId="34854"/>
    <cellStyle name="Currency 3 4 2 10" xfId="34855"/>
    <cellStyle name="Currency 3 4 2 2" xfId="34856"/>
    <cellStyle name="Currency 3 4 2 2 2" xfId="34857"/>
    <cellStyle name="Currency 3 4 2 2 2 2" xfId="34858"/>
    <cellStyle name="Currency 3 4 2 2 2 2 2" xfId="34859"/>
    <cellStyle name="Currency 3 4 2 2 2 2 2 2" xfId="34860"/>
    <cellStyle name="Currency 3 4 2 2 2 2 2 2 2" xfId="34861"/>
    <cellStyle name="Currency 3 4 2 2 2 2 2 2 3" xfId="56929"/>
    <cellStyle name="Currency 3 4 2 2 2 2 2 3" xfId="34862"/>
    <cellStyle name="Currency 3 4 2 2 2 2 2 4" xfId="34863"/>
    <cellStyle name="Currency 3 4 2 2 2 2 3" xfId="34864"/>
    <cellStyle name="Currency 3 4 2 2 2 2 3 2" xfId="34865"/>
    <cellStyle name="Currency 3 4 2 2 2 2 3 2 2" xfId="34866"/>
    <cellStyle name="Currency 3 4 2 2 2 2 3 2 3" xfId="56930"/>
    <cellStyle name="Currency 3 4 2 2 2 2 3 3" xfId="34867"/>
    <cellStyle name="Currency 3 4 2 2 2 2 3 4" xfId="34868"/>
    <cellStyle name="Currency 3 4 2 2 2 2 4" xfId="34869"/>
    <cellStyle name="Currency 3 4 2 2 2 2 4 2" xfId="34870"/>
    <cellStyle name="Currency 3 4 2 2 2 2 4 3" xfId="56931"/>
    <cellStyle name="Currency 3 4 2 2 2 2 5" xfId="34871"/>
    <cellStyle name="Currency 3 4 2 2 2 2 6" xfId="34872"/>
    <cellStyle name="Currency 3 4 2 2 2 3" xfId="34873"/>
    <cellStyle name="Currency 3 4 2 2 2 3 2" xfId="34874"/>
    <cellStyle name="Currency 3 4 2 2 2 3 2 2" xfId="34875"/>
    <cellStyle name="Currency 3 4 2 2 2 3 2 3" xfId="56932"/>
    <cellStyle name="Currency 3 4 2 2 2 3 3" xfId="34876"/>
    <cellStyle name="Currency 3 4 2 2 2 3 4" xfId="34877"/>
    <cellStyle name="Currency 3 4 2 2 2 4" xfId="34878"/>
    <cellStyle name="Currency 3 4 2 2 2 4 2" xfId="34879"/>
    <cellStyle name="Currency 3 4 2 2 2 4 2 2" xfId="34880"/>
    <cellStyle name="Currency 3 4 2 2 2 4 2 3" xfId="56933"/>
    <cellStyle name="Currency 3 4 2 2 2 4 3" xfId="34881"/>
    <cellStyle name="Currency 3 4 2 2 2 4 4" xfId="34882"/>
    <cellStyle name="Currency 3 4 2 2 2 5" xfId="34883"/>
    <cellStyle name="Currency 3 4 2 2 2 5 2" xfId="34884"/>
    <cellStyle name="Currency 3 4 2 2 2 5 3" xfId="56934"/>
    <cellStyle name="Currency 3 4 2 2 2 6" xfId="34885"/>
    <cellStyle name="Currency 3 4 2 2 2 7" xfId="34886"/>
    <cellStyle name="Currency 3 4 2 2 3" xfId="34887"/>
    <cellStyle name="Currency 3 4 2 2 3 2" xfId="34888"/>
    <cellStyle name="Currency 3 4 2 2 3 2 2" xfId="34889"/>
    <cellStyle name="Currency 3 4 2 2 3 2 2 2" xfId="34890"/>
    <cellStyle name="Currency 3 4 2 2 3 2 2 3" xfId="56935"/>
    <cellStyle name="Currency 3 4 2 2 3 2 3" xfId="34891"/>
    <cellStyle name="Currency 3 4 2 2 3 2 4" xfId="34892"/>
    <cellStyle name="Currency 3 4 2 2 3 3" xfId="34893"/>
    <cellStyle name="Currency 3 4 2 2 3 3 2" xfId="34894"/>
    <cellStyle name="Currency 3 4 2 2 3 3 2 2" xfId="34895"/>
    <cellStyle name="Currency 3 4 2 2 3 3 2 3" xfId="56936"/>
    <cellStyle name="Currency 3 4 2 2 3 3 3" xfId="34896"/>
    <cellStyle name="Currency 3 4 2 2 3 3 4" xfId="34897"/>
    <cellStyle name="Currency 3 4 2 2 3 4" xfId="34898"/>
    <cellStyle name="Currency 3 4 2 2 3 4 2" xfId="34899"/>
    <cellStyle name="Currency 3 4 2 2 3 4 3" xfId="56937"/>
    <cellStyle name="Currency 3 4 2 2 3 5" xfId="34900"/>
    <cellStyle name="Currency 3 4 2 2 3 6" xfId="34901"/>
    <cellStyle name="Currency 3 4 2 2 4" xfId="34902"/>
    <cellStyle name="Currency 3 4 2 2 4 2" xfId="34903"/>
    <cellStyle name="Currency 3 4 2 2 4 2 2" xfId="34904"/>
    <cellStyle name="Currency 3 4 2 2 4 2 3" xfId="56938"/>
    <cellStyle name="Currency 3 4 2 2 4 3" xfId="34905"/>
    <cellStyle name="Currency 3 4 2 2 4 4" xfId="34906"/>
    <cellStyle name="Currency 3 4 2 2 5" xfId="34907"/>
    <cellStyle name="Currency 3 4 2 2 5 2" xfId="34908"/>
    <cellStyle name="Currency 3 4 2 2 5 2 2" xfId="34909"/>
    <cellStyle name="Currency 3 4 2 2 5 2 3" xfId="56939"/>
    <cellStyle name="Currency 3 4 2 2 5 3" xfId="34910"/>
    <cellStyle name="Currency 3 4 2 2 5 4" xfId="34911"/>
    <cellStyle name="Currency 3 4 2 2 6" xfId="34912"/>
    <cellStyle name="Currency 3 4 2 2 6 2" xfId="34913"/>
    <cellStyle name="Currency 3 4 2 2 6 3" xfId="56940"/>
    <cellStyle name="Currency 3 4 2 2 7" xfId="34914"/>
    <cellStyle name="Currency 3 4 2 2 8" xfId="34915"/>
    <cellStyle name="Currency 3 4 2 3" xfId="34916"/>
    <cellStyle name="Currency 3 4 2 3 2" xfId="34917"/>
    <cellStyle name="Currency 3 4 2 3 2 2" xfId="34918"/>
    <cellStyle name="Currency 3 4 2 3 2 2 2" xfId="34919"/>
    <cellStyle name="Currency 3 4 2 3 2 2 2 2" xfId="34920"/>
    <cellStyle name="Currency 3 4 2 3 2 2 2 3" xfId="56941"/>
    <cellStyle name="Currency 3 4 2 3 2 2 3" xfId="34921"/>
    <cellStyle name="Currency 3 4 2 3 2 2 4" xfId="34922"/>
    <cellStyle name="Currency 3 4 2 3 2 3" xfId="34923"/>
    <cellStyle name="Currency 3 4 2 3 2 3 2" xfId="34924"/>
    <cellStyle name="Currency 3 4 2 3 2 3 2 2" xfId="34925"/>
    <cellStyle name="Currency 3 4 2 3 2 3 2 3" xfId="56942"/>
    <cellStyle name="Currency 3 4 2 3 2 3 3" xfId="34926"/>
    <cellStyle name="Currency 3 4 2 3 2 3 4" xfId="34927"/>
    <cellStyle name="Currency 3 4 2 3 2 4" xfId="34928"/>
    <cellStyle name="Currency 3 4 2 3 2 4 2" xfId="34929"/>
    <cellStyle name="Currency 3 4 2 3 2 4 3" xfId="56943"/>
    <cellStyle name="Currency 3 4 2 3 2 5" xfId="34930"/>
    <cellStyle name="Currency 3 4 2 3 2 6" xfId="34931"/>
    <cellStyle name="Currency 3 4 2 3 3" xfId="34932"/>
    <cellStyle name="Currency 3 4 2 3 3 2" xfId="34933"/>
    <cellStyle name="Currency 3 4 2 3 3 2 2" xfId="34934"/>
    <cellStyle name="Currency 3 4 2 3 3 2 3" xfId="56944"/>
    <cellStyle name="Currency 3 4 2 3 3 3" xfId="34935"/>
    <cellStyle name="Currency 3 4 2 3 3 4" xfId="34936"/>
    <cellStyle name="Currency 3 4 2 3 4" xfId="34937"/>
    <cellStyle name="Currency 3 4 2 3 4 2" xfId="34938"/>
    <cellStyle name="Currency 3 4 2 3 4 2 2" xfId="34939"/>
    <cellStyle name="Currency 3 4 2 3 4 2 3" xfId="56945"/>
    <cellStyle name="Currency 3 4 2 3 4 3" xfId="34940"/>
    <cellStyle name="Currency 3 4 2 3 4 4" xfId="34941"/>
    <cellStyle name="Currency 3 4 2 3 5" xfId="34942"/>
    <cellStyle name="Currency 3 4 2 3 5 2" xfId="34943"/>
    <cellStyle name="Currency 3 4 2 3 5 3" xfId="56946"/>
    <cellStyle name="Currency 3 4 2 3 6" xfId="34944"/>
    <cellStyle name="Currency 3 4 2 3 7" xfId="34945"/>
    <cellStyle name="Currency 3 4 2 4" xfId="34946"/>
    <cellStyle name="Currency 3 4 2 4 2" xfId="34947"/>
    <cellStyle name="Currency 3 4 2 4 2 2" xfId="34948"/>
    <cellStyle name="Currency 3 4 2 4 2 2 2" xfId="34949"/>
    <cellStyle name="Currency 3 4 2 4 2 2 3" xfId="56947"/>
    <cellStyle name="Currency 3 4 2 4 2 3" xfId="34950"/>
    <cellStyle name="Currency 3 4 2 4 2 4" xfId="34951"/>
    <cellStyle name="Currency 3 4 2 4 3" xfId="34952"/>
    <cellStyle name="Currency 3 4 2 4 3 2" xfId="34953"/>
    <cellStyle name="Currency 3 4 2 4 3 2 2" xfId="34954"/>
    <cellStyle name="Currency 3 4 2 4 3 2 3" xfId="56948"/>
    <cellStyle name="Currency 3 4 2 4 3 3" xfId="34955"/>
    <cellStyle name="Currency 3 4 2 4 3 4" xfId="34956"/>
    <cellStyle name="Currency 3 4 2 4 4" xfId="34957"/>
    <cellStyle name="Currency 3 4 2 4 4 2" xfId="34958"/>
    <cellStyle name="Currency 3 4 2 4 4 3" xfId="56949"/>
    <cellStyle name="Currency 3 4 2 4 5" xfId="34959"/>
    <cellStyle name="Currency 3 4 2 4 6" xfId="34960"/>
    <cellStyle name="Currency 3 4 2 5" xfId="34961"/>
    <cellStyle name="Currency 3 4 2 5 2" xfId="34962"/>
    <cellStyle name="Currency 3 4 2 5 2 2" xfId="34963"/>
    <cellStyle name="Currency 3 4 2 5 2 2 2" xfId="34964"/>
    <cellStyle name="Currency 3 4 2 5 2 2 3" xfId="56950"/>
    <cellStyle name="Currency 3 4 2 5 2 3" xfId="34965"/>
    <cellStyle name="Currency 3 4 2 5 2 4" xfId="34966"/>
    <cellStyle name="Currency 3 4 2 5 3" xfId="34967"/>
    <cellStyle name="Currency 3 4 2 5 3 2" xfId="34968"/>
    <cellStyle name="Currency 3 4 2 5 3 3" xfId="56951"/>
    <cellStyle name="Currency 3 4 2 5 4" xfId="34969"/>
    <cellStyle name="Currency 3 4 2 5 5" xfId="34970"/>
    <cellStyle name="Currency 3 4 2 6" xfId="34971"/>
    <cellStyle name="Currency 3 4 2 6 2" xfId="34972"/>
    <cellStyle name="Currency 3 4 2 6 2 2" xfId="34973"/>
    <cellStyle name="Currency 3 4 2 6 2 3" xfId="56952"/>
    <cellStyle name="Currency 3 4 2 6 3" xfId="34974"/>
    <cellStyle name="Currency 3 4 2 6 4" xfId="34975"/>
    <cellStyle name="Currency 3 4 2 7" xfId="34976"/>
    <cellStyle name="Currency 3 4 2 7 2" xfId="34977"/>
    <cellStyle name="Currency 3 4 2 7 2 2" xfId="34978"/>
    <cellStyle name="Currency 3 4 2 7 2 3" xfId="56953"/>
    <cellStyle name="Currency 3 4 2 7 3" xfId="34979"/>
    <cellStyle name="Currency 3 4 2 7 4" xfId="34980"/>
    <cellStyle name="Currency 3 4 2 8" xfId="34981"/>
    <cellStyle name="Currency 3 4 2 8 2" xfId="34982"/>
    <cellStyle name="Currency 3 4 2 8 3" xfId="56954"/>
    <cellStyle name="Currency 3 4 2 9" xfId="34983"/>
    <cellStyle name="Currency 3 4 3" xfId="34984"/>
    <cellStyle name="Currency 3 4 3 2" xfId="34985"/>
    <cellStyle name="Currency 3 4 3 2 2" xfId="34986"/>
    <cellStyle name="Currency 3 4 3 2 2 2" xfId="34987"/>
    <cellStyle name="Currency 3 4 3 2 2 2 2" xfId="34988"/>
    <cellStyle name="Currency 3 4 3 2 2 2 2 2" xfId="34989"/>
    <cellStyle name="Currency 3 4 3 2 2 2 2 3" xfId="56955"/>
    <cellStyle name="Currency 3 4 3 2 2 2 3" xfId="34990"/>
    <cellStyle name="Currency 3 4 3 2 2 2 4" xfId="34991"/>
    <cellStyle name="Currency 3 4 3 2 2 3" xfId="34992"/>
    <cellStyle name="Currency 3 4 3 2 2 3 2" xfId="34993"/>
    <cellStyle name="Currency 3 4 3 2 2 3 2 2" xfId="34994"/>
    <cellStyle name="Currency 3 4 3 2 2 3 2 3" xfId="56956"/>
    <cellStyle name="Currency 3 4 3 2 2 3 3" xfId="34995"/>
    <cellStyle name="Currency 3 4 3 2 2 3 4" xfId="34996"/>
    <cellStyle name="Currency 3 4 3 2 2 4" xfId="34997"/>
    <cellStyle name="Currency 3 4 3 2 2 4 2" xfId="34998"/>
    <cellStyle name="Currency 3 4 3 2 2 4 3" xfId="56957"/>
    <cellStyle name="Currency 3 4 3 2 2 5" xfId="34999"/>
    <cellStyle name="Currency 3 4 3 2 2 6" xfId="35000"/>
    <cellStyle name="Currency 3 4 3 2 3" xfId="35001"/>
    <cellStyle name="Currency 3 4 3 2 3 2" xfId="35002"/>
    <cellStyle name="Currency 3 4 3 2 3 2 2" xfId="35003"/>
    <cellStyle name="Currency 3 4 3 2 3 2 3" xfId="56958"/>
    <cellStyle name="Currency 3 4 3 2 3 3" xfId="35004"/>
    <cellStyle name="Currency 3 4 3 2 3 4" xfId="35005"/>
    <cellStyle name="Currency 3 4 3 2 4" xfId="35006"/>
    <cellStyle name="Currency 3 4 3 2 4 2" xfId="35007"/>
    <cellStyle name="Currency 3 4 3 2 4 2 2" xfId="35008"/>
    <cellStyle name="Currency 3 4 3 2 4 2 3" xfId="56959"/>
    <cellStyle name="Currency 3 4 3 2 4 3" xfId="35009"/>
    <cellStyle name="Currency 3 4 3 2 4 4" xfId="35010"/>
    <cellStyle name="Currency 3 4 3 2 5" xfId="35011"/>
    <cellStyle name="Currency 3 4 3 2 5 2" xfId="35012"/>
    <cellStyle name="Currency 3 4 3 2 5 3" xfId="56960"/>
    <cellStyle name="Currency 3 4 3 2 6" xfId="35013"/>
    <cellStyle name="Currency 3 4 3 2 7" xfId="35014"/>
    <cellStyle name="Currency 3 4 3 3" xfId="35015"/>
    <cellStyle name="Currency 3 4 3 3 2" xfId="35016"/>
    <cellStyle name="Currency 3 4 3 3 2 2" xfId="35017"/>
    <cellStyle name="Currency 3 4 3 3 2 2 2" xfId="35018"/>
    <cellStyle name="Currency 3 4 3 3 2 2 3" xfId="56961"/>
    <cellStyle name="Currency 3 4 3 3 2 3" xfId="35019"/>
    <cellStyle name="Currency 3 4 3 3 2 4" xfId="35020"/>
    <cellStyle name="Currency 3 4 3 3 3" xfId="35021"/>
    <cellStyle name="Currency 3 4 3 3 3 2" xfId="35022"/>
    <cellStyle name="Currency 3 4 3 3 3 2 2" xfId="35023"/>
    <cellStyle name="Currency 3 4 3 3 3 2 3" xfId="56962"/>
    <cellStyle name="Currency 3 4 3 3 3 3" xfId="35024"/>
    <cellStyle name="Currency 3 4 3 3 3 4" xfId="35025"/>
    <cellStyle name="Currency 3 4 3 3 4" xfId="35026"/>
    <cellStyle name="Currency 3 4 3 3 4 2" xfId="35027"/>
    <cellStyle name="Currency 3 4 3 3 4 3" xfId="56963"/>
    <cellStyle name="Currency 3 4 3 3 5" xfId="35028"/>
    <cellStyle name="Currency 3 4 3 3 6" xfId="35029"/>
    <cellStyle name="Currency 3 4 3 4" xfId="35030"/>
    <cellStyle name="Currency 3 4 3 4 2" xfId="35031"/>
    <cellStyle name="Currency 3 4 3 4 2 2" xfId="35032"/>
    <cellStyle name="Currency 3 4 3 4 2 2 2" xfId="35033"/>
    <cellStyle name="Currency 3 4 3 4 2 2 3" xfId="56964"/>
    <cellStyle name="Currency 3 4 3 4 2 3" xfId="35034"/>
    <cellStyle name="Currency 3 4 3 4 2 4" xfId="35035"/>
    <cellStyle name="Currency 3 4 3 4 3" xfId="35036"/>
    <cellStyle name="Currency 3 4 3 4 3 2" xfId="35037"/>
    <cellStyle name="Currency 3 4 3 4 3 3" xfId="56965"/>
    <cellStyle name="Currency 3 4 3 4 4" xfId="35038"/>
    <cellStyle name="Currency 3 4 3 4 5" xfId="35039"/>
    <cellStyle name="Currency 3 4 3 5" xfId="35040"/>
    <cellStyle name="Currency 3 4 3 5 2" xfId="35041"/>
    <cellStyle name="Currency 3 4 3 5 2 2" xfId="35042"/>
    <cellStyle name="Currency 3 4 3 5 2 3" xfId="56966"/>
    <cellStyle name="Currency 3 4 3 5 3" xfId="35043"/>
    <cellStyle name="Currency 3 4 3 5 4" xfId="35044"/>
    <cellStyle name="Currency 3 4 3 6" xfId="35045"/>
    <cellStyle name="Currency 3 4 3 6 2" xfId="35046"/>
    <cellStyle name="Currency 3 4 3 6 2 2" xfId="35047"/>
    <cellStyle name="Currency 3 4 3 6 2 3" xfId="56967"/>
    <cellStyle name="Currency 3 4 3 6 3" xfId="35048"/>
    <cellStyle name="Currency 3 4 3 6 4" xfId="35049"/>
    <cellStyle name="Currency 3 4 3 7" xfId="35050"/>
    <cellStyle name="Currency 3 4 3 7 2" xfId="35051"/>
    <cellStyle name="Currency 3 4 3 7 3" xfId="56968"/>
    <cellStyle name="Currency 3 4 3 8" xfId="35052"/>
    <cellStyle name="Currency 3 4 3 9" xfId="35053"/>
    <cellStyle name="Currency 3 4 4" xfId="35054"/>
    <cellStyle name="Currency 3 4 4 2" xfId="35055"/>
    <cellStyle name="Currency 3 4 4 2 2" xfId="35056"/>
    <cellStyle name="Currency 3 4 4 2 2 2" xfId="35057"/>
    <cellStyle name="Currency 3 4 4 2 2 2 2" xfId="35058"/>
    <cellStyle name="Currency 3 4 4 2 2 2 3" xfId="56969"/>
    <cellStyle name="Currency 3 4 4 2 2 3" xfId="35059"/>
    <cellStyle name="Currency 3 4 4 2 2 4" xfId="35060"/>
    <cellStyle name="Currency 3 4 4 2 3" xfId="35061"/>
    <cellStyle name="Currency 3 4 4 2 3 2" xfId="35062"/>
    <cellStyle name="Currency 3 4 4 2 3 2 2" xfId="35063"/>
    <cellStyle name="Currency 3 4 4 2 3 2 3" xfId="56970"/>
    <cellStyle name="Currency 3 4 4 2 3 3" xfId="35064"/>
    <cellStyle name="Currency 3 4 4 2 3 4" xfId="35065"/>
    <cellStyle name="Currency 3 4 4 2 4" xfId="35066"/>
    <cellStyle name="Currency 3 4 4 2 4 2" xfId="35067"/>
    <cellStyle name="Currency 3 4 4 2 4 3" xfId="56971"/>
    <cellStyle name="Currency 3 4 4 2 5" xfId="35068"/>
    <cellStyle name="Currency 3 4 4 2 6" xfId="35069"/>
    <cellStyle name="Currency 3 4 4 3" xfId="35070"/>
    <cellStyle name="Currency 3 4 4 3 2" xfId="35071"/>
    <cellStyle name="Currency 3 4 4 3 2 2" xfId="35072"/>
    <cellStyle name="Currency 3 4 4 3 2 3" xfId="56972"/>
    <cellStyle name="Currency 3 4 4 3 3" xfId="35073"/>
    <cellStyle name="Currency 3 4 4 3 4" xfId="35074"/>
    <cellStyle name="Currency 3 4 4 4" xfId="35075"/>
    <cellStyle name="Currency 3 4 4 4 2" xfId="35076"/>
    <cellStyle name="Currency 3 4 4 4 2 2" xfId="35077"/>
    <cellStyle name="Currency 3 4 4 4 2 3" xfId="56973"/>
    <cellStyle name="Currency 3 4 4 4 3" xfId="35078"/>
    <cellStyle name="Currency 3 4 4 4 4" xfId="35079"/>
    <cellStyle name="Currency 3 4 4 5" xfId="35080"/>
    <cellStyle name="Currency 3 4 4 5 2" xfId="35081"/>
    <cellStyle name="Currency 3 4 4 5 3" xfId="56974"/>
    <cellStyle name="Currency 3 4 4 6" xfId="35082"/>
    <cellStyle name="Currency 3 4 4 7" xfId="35083"/>
    <cellStyle name="Currency 3 4 5" xfId="35084"/>
    <cellStyle name="Currency 3 4 5 2" xfId="35085"/>
    <cellStyle name="Currency 3 4 5 2 2" xfId="35086"/>
    <cellStyle name="Currency 3 4 5 2 2 2" xfId="35087"/>
    <cellStyle name="Currency 3 4 5 2 2 3" xfId="56975"/>
    <cellStyle name="Currency 3 4 5 2 3" xfId="35088"/>
    <cellStyle name="Currency 3 4 5 2 4" xfId="35089"/>
    <cellStyle name="Currency 3 4 5 3" xfId="35090"/>
    <cellStyle name="Currency 3 4 5 3 2" xfId="35091"/>
    <cellStyle name="Currency 3 4 5 3 2 2" xfId="35092"/>
    <cellStyle name="Currency 3 4 5 3 2 3" xfId="56976"/>
    <cellStyle name="Currency 3 4 5 3 3" xfId="35093"/>
    <cellStyle name="Currency 3 4 5 3 4" xfId="35094"/>
    <cellStyle name="Currency 3 4 5 4" xfId="35095"/>
    <cellStyle name="Currency 3 4 5 4 2" xfId="35096"/>
    <cellStyle name="Currency 3 4 5 4 3" xfId="56977"/>
    <cellStyle name="Currency 3 4 5 5" xfId="35097"/>
    <cellStyle name="Currency 3 4 5 6" xfId="35098"/>
    <cellStyle name="Currency 3 4 6" xfId="35099"/>
    <cellStyle name="Currency 3 4 6 2" xfId="35100"/>
    <cellStyle name="Currency 3 4 6 2 2" xfId="35101"/>
    <cellStyle name="Currency 3 4 6 2 2 2" xfId="35102"/>
    <cellStyle name="Currency 3 4 6 2 2 3" xfId="56978"/>
    <cellStyle name="Currency 3 4 6 2 3" xfId="35103"/>
    <cellStyle name="Currency 3 4 6 2 4" xfId="35104"/>
    <cellStyle name="Currency 3 4 6 3" xfId="35105"/>
    <cellStyle name="Currency 3 4 6 3 2" xfId="35106"/>
    <cellStyle name="Currency 3 4 6 3 3" xfId="56979"/>
    <cellStyle name="Currency 3 4 6 4" xfId="35107"/>
    <cellStyle name="Currency 3 4 6 5" xfId="35108"/>
    <cellStyle name="Currency 3 4 7" xfId="35109"/>
    <cellStyle name="Currency 3 4 7 2" xfId="35110"/>
    <cellStyle name="Currency 3 4 7 2 2" xfId="35111"/>
    <cellStyle name="Currency 3 4 7 2 3" xfId="56980"/>
    <cellStyle name="Currency 3 4 7 3" xfId="35112"/>
    <cellStyle name="Currency 3 4 7 4" xfId="35113"/>
    <cellStyle name="Currency 3 4 8" xfId="35114"/>
    <cellStyle name="Currency 3 4 8 2" xfId="35115"/>
    <cellStyle name="Currency 3 4 8 2 2" xfId="35116"/>
    <cellStyle name="Currency 3 4 8 2 3" xfId="56981"/>
    <cellStyle name="Currency 3 4 8 3" xfId="35117"/>
    <cellStyle name="Currency 3 4 8 4" xfId="35118"/>
    <cellStyle name="Currency 3 4 9" xfId="35119"/>
    <cellStyle name="Currency 3 4 9 2" xfId="35120"/>
    <cellStyle name="Currency 3 4 9 3" xfId="56982"/>
    <cellStyle name="Currency 3 5" xfId="35121"/>
    <cellStyle name="Currency 3 5 10" xfId="35122"/>
    <cellStyle name="Currency 3 5 2" xfId="35123"/>
    <cellStyle name="Currency 3 5 2 2" xfId="35124"/>
    <cellStyle name="Currency 3 5 2 2 2" xfId="35125"/>
    <cellStyle name="Currency 3 5 2 2 2 2" xfId="35126"/>
    <cellStyle name="Currency 3 5 2 2 2 2 2" xfId="35127"/>
    <cellStyle name="Currency 3 5 2 2 2 2 2 2" xfId="35128"/>
    <cellStyle name="Currency 3 5 2 2 2 2 2 3" xfId="56983"/>
    <cellStyle name="Currency 3 5 2 2 2 2 3" xfId="35129"/>
    <cellStyle name="Currency 3 5 2 2 2 2 4" xfId="35130"/>
    <cellStyle name="Currency 3 5 2 2 2 3" xfId="35131"/>
    <cellStyle name="Currency 3 5 2 2 2 3 2" xfId="35132"/>
    <cellStyle name="Currency 3 5 2 2 2 3 2 2" xfId="35133"/>
    <cellStyle name="Currency 3 5 2 2 2 3 2 3" xfId="56984"/>
    <cellStyle name="Currency 3 5 2 2 2 3 3" xfId="35134"/>
    <cellStyle name="Currency 3 5 2 2 2 3 4" xfId="35135"/>
    <cellStyle name="Currency 3 5 2 2 2 4" xfId="35136"/>
    <cellStyle name="Currency 3 5 2 2 2 4 2" xfId="35137"/>
    <cellStyle name="Currency 3 5 2 2 2 4 3" xfId="56985"/>
    <cellStyle name="Currency 3 5 2 2 2 5" xfId="35138"/>
    <cellStyle name="Currency 3 5 2 2 2 6" xfId="35139"/>
    <cellStyle name="Currency 3 5 2 2 3" xfId="35140"/>
    <cellStyle name="Currency 3 5 2 2 3 2" xfId="35141"/>
    <cellStyle name="Currency 3 5 2 2 3 2 2" xfId="35142"/>
    <cellStyle name="Currency 3 5 2 2 3 2 3" xfId="56986"/>
    <cellStyle name="Currency 3 5 2 2 3 3" xfId="35143"/>
    <cellStyle name="Currency 3 5 2 2 3 4" xfId="35144"/>
    <cellStyle name="Currency 3 5 2 2 4" xfId="35145"/>
    <cellStyle name="Currency 3 5 2 2 4 2" xfId="35146"/>
    <cellStyle name="Currency 3 5 2 2 4 2 2" xfId="35147"/>
    <cellStyle name="Currency 3 5 2 2 4 2 3" xfId="56987"/>
    <cellStyle name="Currency 3 5 2 2 4 3" xfId="35148"/>
    <cellStyle name="Currency 3 5 2 2 4 4" xfId="35149"/>
    <cellStyle name="Currency 3 5 2 2 5" xfId="35150"/>
    <cellStyle name="Currency 3 5 2 2 5 2" xfId="35151"/>
    <cellStyle name="Currency 3 5 2 2 5 3" xfId="56988"/>
    <cellStyle name="Currency 3 5 2 2 6" xfId="35152"/>
    <cellStyle name="Currency 3 5 2 2 7" xfId="35153"/>
    <cellStyle name="Currency 3 5 2 3" xfId="35154"/>
    <cellStyle name="Currency 3 5 2 3 2" xfId="35155"/>
    <cellStyle name="Currency 3 5 2 3 2 2" xfId="35156"/>
    <cellStyle name="Currency 3 5 2 3 2 2 2" xfId="35157"/>
    <cellStyle name="Currency 3 5 2 3 2 2 3" xfId="56989"/>
    <cellStyle name="Currency 3 5 2 3 2 3" xfId="35158"/>
    <cellStyle name="Currency 3 5 2 3 2 4" xfId="35159"/>
    <cellStyle name="Currency 3 5 2 3 3" xfId="35160"/>
    <cellStyle name="Currency 3 5 2 3 3 2" xfId="35161"/>
    <cellStyle name="Currency 3 5 2 3 3 2 2" xfId="35162"/>
    <cellStyle name="Currency 3 5 2 3 3 2 3" xfId="56990"/>
    <cellStyle name="Currency 3 5 2 3 3 3" xfId="35163"/>
    <cellStyle name="Currency 3 5 2 3 3 4" xfId="35164"/>
    <cellStyle name="Currency 3 5 2 3 4" xfId="35165"/>
    <cellStyle name="Currency 3 5 2 3 4 2" xfId="35166"/>
    <cellStyle name="Currency 3 5 2 3 4 3" xfId="56991"/>
    <cellStyle name="Currency 3 5 2 3 5" xfId="35167"/>
    <cellStyle name="Currency 3 5 2 3 6" xfId="35168"/>
    <cellStyle name="Currency 3 5 2 4" xfId="35169"/>
    <cellStyle name="Currency 3 5 2 4 2" xfId="35170"/>
    <cellStyle name="Currency 3 5 2 4 2 2" xfId="35171"/>
    <cellStyle name="Currency 3 5 2 4 2 3" xfId="56992"/>
    <cellStyle name="Currency 3 5 2 4 3" xfId="35172"/>
    <cellStyle name="Currency 3 5 2 4 4" xfId="35173"/>
    <cellStyle name="Currency 3 5 2 5" xfId="35174"/>
    <cellStyle name="Currency 3 5 2 5 2" xfId="35175"/>
    <cellStyle name="Currency 3 5 2 5 2 2" xfId="35176"/>
    <cellStyle name="Currency 3 5 2 5 2 3" xfId="56993"/>
    <cellStyle name="Currency 3 5 2 5 3" xfId="35177"/>
    <cellStyle name="Currency 3 5 2 5 4" xfId="35178"/>
    <cellStyle name="Currency 3 5 2 6" xfId="35179"/>
    <cellStyle name="Currency 3 5 2 6 2" xfId="35180"/>
    <cellStyle name="Currency 3 5 2 6 3" xfId="56994"/>
    <cellStyle name="Currency 3 5 2 7" xfId="35181"/>
    <cellStyle name="Currency 3 5 2 8" xfId="35182"/>
    <cellStyle name="Currency 3 5 3" xfId="35183"/>
    <cellStyle name="Currency 3 5 3 2" xfId="35184"/>
    <cellStyle name="Currency 3 5 3 2 2" xfId="35185"/>
    <cellStyle name="Currency 3 5 3 2 2 2" xfId="35186"/>
    <cellStyle name="Currency 3 5 3 2 2 2 2" xfId="35187"/>
    <cellStyle name="Currency 3 5 3 2 2 2 3" xfId="56995"/>
    <cellStyle name="Currency 3 5 3 2 2 3" xfId="35188"/>
    <cellStyle name="Currency 3 5 3 2 2 4" xfId="35189"/>
    <cellStyle name="Currency 3 5 3 2 3" xfId="35190"/>
    <cellStyle name="Currency 3 5 3 2 3 2" xfId="35191"/>
    <cellStyle name="Currency 3 5 3 2 3 2 2" xfId="35192"/>
    <cellStyle name="Currency 3 5 3 2 3 2 3" xfId="56996"/>
    <cellStyle name="Currency 3 5 3 2 3 3" xfId="35193"/>
    <cellStyle name="Currency 3 5 3 2 3 4" xfId="35194"/>
    <cellStyle name="Currency 3 5 3 2 4" xfId="35195"/>
    <cellStyle name="Currency 3 5 3 2 4 2" xfId="35196"/>
    <cellStyle name="Currency 3 5 3 2 4 3" xfId="56997"/>
    <cellStyle name="Currency 3 5 3 2 5" xfId="35197"/>
    <cellStyle name="Currency 3 5 3 2 6" xfId="35198"/>
    <cellStyle name="Currency 3 5 3 3" xfId="35199"/>
    <cellStyle name="Currency 3 5 3 3 2" xfId="35200"/>
    <cellStyle name="Currency 3 5 3 3 2 2" xfId="35201"/>
    <cellStyle name="Currency 3 5 3 3 2 3" xfId="56998"/>
    <cellStyle name="Currency 3 5 3 3 3" xfId="35202"/>
    <cellStyle name="Currency 3 5 3 3 4" xfId="35203"/>
    <cellStyle name="Currency 3 5 3 4" xfId="35204"/>
    <cellStyle name="Currency 3 5 3 4 2" xfId="35205"/>
    <cellStyle name="Currency 3 5 3 4 2 2" xfId="35206"/>
    <cellStyle name="Currency 3 5 3 4 2 3" xfId="56999"/>
    <cellStyle name="Currency 3 5 3 4 3" xfId="35207"/>
    <cellStyle name="Currency 3 5 3 4 4" xfId="35208"/>
    <cellStyle name="Currency 3 5 3 5" xfId="35209"/>
    <cellStyle name="Currency 3 5 3 5 2" xfId="35210"/>
    <cellStyle name="Currency 3 5 3 5 3" xfId="57000"/>
    <cellStyle name="Currency 3 5 3 6" xfId="35211"/>
    <cellStyle name="Currency 3 5 3 7" xfId="35212"/>
    <cellStyle name="Currency 3 5 4" xfId="35213"/>
    <cellStyle name="Currency 3 5 4 2" xfId="35214"/>
    <cellStyle name="Currency 3 5 4 2 2" xfId="35215"/>
    <cellStyle name="Currency 3 5 4 2 2 2" xfId="35216"/>
    <cellStyle name="Currency 3 5 4 2 2 3" xfId="57001"/>
    <cellStyle name="Currency 3 5 4 2 3" xfId="35217"/>
    <cellStyle name="Currency 3 5 4 2 4" xfId="35218"/>
    <cellStyle name="Currency 3 5 4 3" xfId="35219"/>
    <cellStyle name="Currency 3 5 4 3 2" xfId="35220"/>
    <cellStyle name="Currency 3 5 4 3 2 2" xfId="35221"/>
    <cellStyle name="Currency 3 5 4 3 2 3" xfId="57002"/>
    <cellStyle name="Currency 3 5 4 3 3" xfId="35222"/>
    <cellStyle name="Currency 3 5 4 3 4" xfId="35223"/>
    <cellStyle name="Currency 3 5 4 4" xfId="35224"/>
    <cellStyle name="Currency 3 5 4 4 2" xfId="35225"/>
    <cellStyle name="Currency 3 5 4 4 3" xfId="57003"/>
    <cellStyle name="Currency 3 5 4 5" xfId="35226"/>
    <cellStyle name="Currency 3 5 4 6" xfId="35227"/>
    <cellStyle name="Currency 3 5 5" xfId="35228"/>
    <cellStyle name="Currency 3 5 5 2" xfId="35229"/>
    <cellStyle name="Currency 3 5 5 2 2" xfId="35230"/>
    <cellStyle name="Currency 3 5 5 2 2 2" xfId="35231"/>
    <cellStyle name="Currency 3 5 5 2 2 3" xfId="57004"/>
    <cellStyle name="Currency 3 5 5 2 3" xfId="35232"/>
    <cellStyle name="Currency 3 5 5 2 4" xfId="35233"/>
    <cellStyle name="Currency 3 5 5 3" xfId="35234"/>
    <cellStyle name="Currency 3 5 5 3 2" xfId="35235"/>
    <cellStyle name="Currency 3 5 5 3 3" xfId="57005"/>
    <cellStyle name="Currency 3 5 5 4" xfId="35236"/>
    <cellStyle name="Currency 3 5 5 5" xfId="35237"/>
    <cellStyle name="Currency 3 5 6" xfId="35238"/>
    <cellStyle name="Currency 3 5 6 2" xfId="35239"/>
    <cellStyle name="Currency 3 5 6 2 2" xfId="35240"/>
    <cellStyle name="Currency 3 5 6 2 3" xfId="57006"/>
    <cellStyle name="Currency 3 5 6 3" xfId="35241"/>
    <cellStyle name="Currency 3 5 6 4" xfId="35242"/>
    <cellStyle name="Currency 3 5 7" xfId="35243"/>
    <cellStyle name="Currency 3 5 7 2" xfId="35244"/>
    <cellStyle name="Currency 3 5 7 2 2" xfId="35245"/>
    <cellStyle name="Currency 3 5 7 2 3" xfId="57007"/>
    <cellStyle name="Currency 3 5 7 3" xfId="35246"/>
    <cellStyle name="Currency 3 5 7 4" xfId="35247"/>
    <cellStyle name="Currency 3 5 8" xfId="35248"/>
    <cellStyle name="Currency 3 5 8 2" xfId="35249"/>
    <cellStyle name="Currency 3 5 8 3" xfId="57008"/>
    <cellStyle name="Currency 3 5 9" xfId="35250"/>
    <cellStyle name="Currency 3 6" xfId="35251"/>
    <cellStyle name="Currency 3 6 10" xfId="35252"/>
    <cellStyle name="Currency 3 6 2" xfId="35253"/>
    <cellStyle name="Currency 3 6 2 2" xfId="35254"/>
    <cellStyle name="Currency 3 6 2 2 2" xfId="35255"/>
    <cellStyle name="Currency 3 6 2 2 2 2" xfId="35256"/>
    <cellStyle name="Currency 3 6 2 2 2 2 2" xfId="35257"/>
    <cellStyle name="Currency 3 6 2 2 2 2 2 2" xfId="35258"/>
    <cellStyle name="Currency 3 6 2 2 2 2 2 3" xfId="57009"/>
    <cellStyle name="Currency 3 6 2 2 2 2 3" xfId="35259"/>
    <cellStyle name="Currency 3 6 2 2 2 2 4" xfId="35260"/>
    <cellStyle name="Currency 3 6 2 2 2 3" xfId="35261"/>
    <cellStyle name="Currency 3 6 2 2 2 3 2" xfId="35262"/>
    <cellStyle name="Currency 3 6 2 2 2 3 2 2" xfId="35263"/>
    <cellStyle name="Currency 3 6 2 2 2 3 2 3" xfId="57010"/>
    <cellStyle name="Currency 3 6 2 2 2 3 3" xfId="35264"/>
    <cellStyle name="Currency 3 6 2 2 2 3 4" xfId="35265"/>
    <cellStyle name="Currency 3 6 2 2 2 4" xfId="35266"/>
    <cellStyle name="Currency 3 6 2 2 2 4 2" xfId="35267"/>
    <cellStyle name="Currency 3 6 2 2 2 4 3" xfId="57011"/>
    <cellStyle name="Currency 3 6 2 2 2 5" xfId="35268"/>
    <cellStyle name="Currency 3 6 2 2 2 6" xfId="35269"/>
    <cellStyle name="Currency 3 6 2 2 3" xfId="35270"/>
    <cellStyle name="Currency 3 6 2 2 3 2" xfId="35271"/>
    <cellStyle name="Currency 3 6 2 2 3 2 2" xfId="35272"/>
    <cellStyle name="Currency 3 6 2 2 3 2 3" xfId="57012"/>
    <cellStyle name="Currency 3 6 2 2 3 3" xfId="35273"/>
    <cellStyle name="Currency 3 6 2 2 3 4" xfId="35274"/>
    <cellStyle name="Currency 3 6 2 2 4" xfId="35275"/>
    <cellStyle name="Currency 3 6 2 2 4 2" xfId="35276"/>
    <cellStyle name="Currency 3 6 2 2 4 2 2" xfId="35277"/>
    <cellStyle name="Currency 3 6 2 2 4 2 3" xfId="57013"/>
    <cellStyle name="Currency 3 6 2 2 4 3" xfId="35278"/>
    <cellStyle name="Currency 3 6 2 2 4 4" xfId="35279"/>
    <cellStyle name="Currency 3 6 2 2 5" xfId="35280"/>
    <cellStyle name="Currency 3 6 2 2 5 2" xfId="35281"/>
    <cellStyle name="Currency 3 6 2 2 5 3" xfId="57014"/>
    <cellStyle name="Currency 3 6 2 2 6" xfId="35282"/>
    <cellStyle name="Currency 3 6 2 2 7" xfId="35283"/>
    <cellStyle name="Currency 3 6 2 3" xfId="35284"/>
    <cellStyle name="Currency 3 6 2 3 2" xfId="35285"/>
    <cellStyle name="Currency 3 6 2 3 2 2" xfId="35286"/>
    <cellStyle name="Currency 3 6 2 3 2 2 2" xfId="35287"/>
    <cellStyle name="Currency 3 6 2 3 2 2 3" xfId="57015"/>
    <cellStyle name="Currency 3 6 2 3 2 3" xfId="35288"/>
    <cellStyle name="Currency 3 6 2 3 2 4" xfId="35289"/>
    <cellStyle name="Currency 3 6 2 3 3" xfId="35290"/>
    <cellStyle name="Currency 3 6 2 3 3 2" xfId="35291"/>
    <cellStyle name="Currency 3 6 2 3 3 2 2" xfId="35292"/>
    <cellStyle name="Currency 3 6 2 3 3 2 3" xfId="57016"/>
    <cellStyle name="Currency 3 6 2 3 3 3" xfId="35293"/>
    <cellStyle name="Currency 3 6 2 3 3 4" xfId="35294"/>
    <cellStyle name="Currency 3 6 2 3 4" xfId="35295"/>
    <cellStyle name="Currency 3 6 2 3 4 2" xfId="35296"/>
    <cellStyle name="Currency 3 6 2 3 4 3" xfId="57017"/>
    <cellStyle name="Currency 3 6 2 3 5" xfId="35297"/>
    <cellStyle name="Currency 3 6 2 3 6" xfId="35298"/>
    <cellStyle name="Currency 3 6 2 4" xfId="35299"/>
    <cellStyle name="Currency 3 6 2 4 2" xfId="35300"/>
    <cellStyle name="Currency 3 6 2 4 2 2" xfId="35301"/>
    <cellStyle name="Currency 3 6 2 4 2 3" xfId="57018"/>
    <cellStyle name="Currency 3 6 2 4 3" xfId="35302"/>
    <cellStyle name="Currency 3 6 2 4 4" xfId="35303"/>
    <cellStyle name="Currency 3 6 2 5" xfId="35304"/>
    <cellStyle name="Currency 3 6 2 5 2" xfId="35305"/>
    <cellStyle name="Currency 3 6 2 5 2 2" xfId="35306"/>
    <cellStyle name="Currency 3 6 2 5 2 3" xfId="57019"/>
    <cellStyle name="Currency 3 6 2 5 3" xfId="35307"/>
    <cellStyle name="Currency 3 6 2 5 4" xfId="35308"/>
    <cellStyle name="Currency 3 6 2 6" xfId="35309"/>
    <cellStyle name="Currency 3 6 2 6 2" xfId="35310"/>
    <cellStyle name="Currency 3 6 2 6 3" xfId="57020"/>
    <cellStyle name="Currency 3 6 2 7" xfId="35311"/>
    <cellStyle name="Currency 3 6 2 8" xfId="35312"/>
    <cellStyle name="Currency 3 6 3" xfId="35313"/>
    <cellStyle name="Currency 3 6 3 2" xfId="35314"/>
    <cellStyle name="Currency 3 6 3 2 2" xfId="35315"/>
    <cellStyle name="Currency 3 6 3 2 2 2" xfId="35316"/>
    <cellStyle name="Currency 3 6 3 2 2 2 2" xfId="35317"/>
    <cellStyle name="Currency 3 6 3 2 2 2 3" xfId="57021"/>
    <cellStyle name="Currency 3 6 3 2 2 3" xfId="35318"/>
    <cellStyle name="Currency 3 6 3 2 2 4" xfId="35319"/>
    <cellStyle name="Currency 3 6 3 2 3" xfId="35320"/>
    <cellStyle name="Currency 3 6 3 2 3 2" xfId="35321"/>
    <cellStyle name="Currency 3 6 3 2 3 2 2" xfId="35322"/>
    <cellStyle name="Currency 3 6 3 2 3 2 3" xfId="57022"/>
    <cellStyle name="Currency 3 6 3 2 3 3" xfId="35323"/>
    <cellStyle name="Currency 3 6 3 2 3 4" xfId="35324"/>
    <cellStyle name="Currency 3 6 3 2 4" xfId="35325"/>
    <cellStyle name="Currency 3 6 3 2 4 2" xfId="35326"/>
    <cellStyle name="Currency 3 6 3 2 4 3" xfId="57023"/>
    <cellStyle name="Currency 3 6 3 2 5" xfId="35327"/>
    <cellStyle name="Currency 3 6 3 2 6" xfId="35328"/>
    <cellStyle name="Currency 3 6 3 3" xfId="35329"/>
    <cellStyle name="Currency 3 6 3 3 2" xfId="35330"/>
    <cellStyle name="Currency 3 6 3 3 2 2" xfId="35331"/>
    <cellStyle name="Currency 3 6 3 3 2 3" xfId="57024"/>
    <cellStyle name="Currency 3 6 3 3 3" xfId="35332"/>
    <cellStyle name="Currency 3 6 3 3 4" xfId="35333"/>
    <cellStyle name="Currency 3 6 3 4" xfId="35334"/>
    <cellStyle name="Currency 3 6 3 4 2" xfId="35335"/>
    <cellStyle name="Currency 3 6 3 4 2 2" xfId="35336"/>
    <cellStyle name="Currency 3 6 3 4 2 3" xfId="57025"/>
    <cellStyle name="Currency 3 6 3 4 3" xfId="35337"/>
    <cellStyle name="Currency 3 6 3 4 4" xfId="35338"/>
    <cellStyle name="Currency 3 6 3 5" xfId="35339"/>
    <cellStyle name="Currency 3 6 3 5 2" xfId="35340"/>
    <cellStyle name="Currency 3 6 3 5 3" xfId="57026"/>
    <cellStyle name="Currency 3 6 3 6" xfId="35341"/>
    <cellStyle name="Currency 3 6 3 7" xfId="35342"/>
    <cellStyle name="Currency 3 6 4" xfId="35343"/>
    <cellStyle name="Currency 3 6 4 2" xfId="35344"/>
    <cellStyle name="Currency 3 6 4 2 2" xfId="35345"/>
    <cellStyle name="Currency 3 6 4 2 2 2" xfId="35346"/>
    <cellStyle name="Currency 3 6 4 2 2 3" xfId="57027"/>
    <cellStyle name="Currency 3 6 4 2 3" xfId="35347"/>
    <cellStyle name="Currency 3 6 4 2 4" xfId="35348"/>
    <cellStyle name="Currency 3 6 4 3" xfId="35349"/>
    <cellStyle name="Currency 3 6 4 3 2" xfId="35350"/>
    <cellStyle name="Currency 3 6 4 3 2 2" xfId="35351"/>
    <cellStyle name="Currency 3 6 4 3 2 3" xfId="57028"/>
    <cellStyle name="Currency 3 6 4 3 3" xfId="35352"/>
    <cellStyle name="Currency 3 6 4 3 4" xfId="35353"/>
    <cellStyle name="Currency 3 6 4 4" xfId="35354"/>
    <cellStyle name="Currency 3 6 4 4 2" xfId="35355"/>
    <cellStyle name="Currency 3 6 4 4 3" xfId="57029"/>
    <cellStyle name="Currency 3 6 4 5" xfId="35356"/>
    <cellStyle name="Currency 3 6 4 6" xfId="35357"/>
    <cellStyle name="Currency 3 6 5" xfId="35358"/>
    <cellStyle name="Currency 3 6 5 2" xfId="35359"/>
    <cellStyle name="Currency 3 6 5 2 2" xfId="35360"/>
    <cellStyle name="Currency 3 6 5 2 2 2" xfId="35361"/>
    <cellStyle name="Currency 3 6 5 2 2 3" xfId="57030"/>
    <cellStyle name="Currency 3 6 5 2 3" xfId="35362"/>
    <cellStyle name="Currency 3 6 5 2 4" xfId="35363"/>
    <cellStyle name="Currency 3 6 5 3" xfId="35364"/>
    <cellStyle name="Currency 3 6 5 3 2" xfId="35365"/>
    <cellStyle name="Currency 3 6 5 3 3" xfId="57031"/>
    <cellStyle name="Currency 3 6 5 4" xfId="35366"/>
    <cellStyle name="Currency 3 6 5 5" xfId="35367"/>
    <cellStyle name="Currency 3 6 6" xfId="35368"/>
    <cellStyle name="Currency 3 6 6 2" xfId="35369"/>
    <cellStyle name="Currency 3 6 6 2 2" xfId="35370"/>
    <cellStyle name="Currency 3 6 6 2 3" xfId="57032"/>
    <cellStyle name="Currency 3 6 6 3" xfId="35371"/>
    <cellStyle name="Currency 3 6 6 4" xfId="35372"/>
    <cellStyle name="Currency 3 6 7" xfId="35373"/>
    <cellStyle name="Currency 3 6 7 2" xfId="35374"/>
    <cellStyle name="Currency 3 6 7 2 2" xfId="35375"/>
    <cellStyle name="Currency 3 6 7 2 3" xfId="57033"/>
    <cellStyle name="Currency 3 6 7 3" xfId="35376"/>
    <cellStyle name="Currency 3 6 7 4" xfId="35377"/>
    <cellStyle name="Currency 3 6 8" xfId="35378"/>
    <cellStyle name="Currency 3 6 8 2" xfId="35379"/>
    <cellStyle name="Currency 3 6 8 3" xfId="57034"/>
    <cellStyle name="Currency 3 6 9" xfId="35380"/>
    <cellStyle name="Currency 3 7" xfId="35381"/>
    <cellStyle name="Currency 3 7 10" xfId="35382"/>
    <cellStyle name="Currency 3 7 2" xfId="35383"/>
    <cellStyle name="Currency 3 7 2 2" xfId="35384"/>
    <cellStyle name="Currency 3 7 2 2 2" xfId="35385"/>
    <cellStyle name="Currency 3 7 2 2 2 2" xfId="35386"/>
    <cellStyle name="Currency 3 7 2 2 2 2 2" xfId="35387"/>
    <cellStyle name="Currency 3 7 2 2 2 2 2 2" xfId="35388"/>
    <cellStyle name="Currency 3 7 2 2 2 2 2 3" xfId="57035"/>
    <cellStyle name="Currency 3 7 2 2 2 2 3" xfId="35389"/>
    <cellStyle name="Currency 3 7 2 2 2 2 4" xfId="35390"/>
    <cellStyle name="Currency 3 7 2 2 2 3" xfId="35391"/>
    <cellStyle name="Currency 3 7 2 2 2 3 2" xfId="35392"/>
    <cellStyle name="Currency 3 7 2 2 2 3 2 2" xfId="35393"/>
    <cellStyle name="Currency 3 7 2 2 2 3 2 3" xfId="57036"/>
    <cellStyle name="Currency 3 7 2 2 2 3 3" xfId="35394"/>
    <cellStyle name="Currency 3 7 2 2 2 3 4" xfId="35395"/>
    <cellStyle name="Currency 3 7 2 2 2 4" xfId="35396"/>
    <cellStyle name="Currency 3 7 2 2 2 4 2" xfId="35397"/>
    <cellStyle name="Currency 3 7 2 2 2 4 3" xfId="57037"/>
    <cellStyle name="Currency 3 7 2 2 2 5" xfId="35398"/>
    <cellStyle name="Currency 3 7 2 2 2 6" xfId="35399"/>
    <cellStyle name="Currency 3 7 2 2 3" xfId="35400"/>
    <cellStyle name="Currency 3 7 2 2 3 2" xfId="35401"/>
    <cellStyle name="Currency 3 7 2 2 3 2 2" xfId="35402"/>
    <cellStyle name="Currency 3 7 2 2 3 2 3" xfId="57038"/>
    <cellStyle name="Currency 3 7 2 2 3 3" xfId="35403"/>
    <cellStyle name="Currency 3 7 2 2 3 4" xfId="35404"/>
    <cellStyle name="Currency 3 7 2 2 4" xfId="35405"/>
    <cellStyle name="Currency 3 7 2 2 4 2" xfId="35406"/>
    <cellStyle name="Currency 3 7 2 2 4 2 2" xfId="35407"/>
    <cellStyle name="Currency 3 7 2 2 4 2 3" xfId="57039"/>
    <cellStyle name="Currency 3 7 2 2 4 3" xfId="35408"/>
    <cellStyle name="Currency 3 7 2 2 4 4" xfId="35409"/>
    <cellStyle name="Currency 3 7 2 2 5" xfId="35410"/>
    <cellStyle name="Currency 3 7 2 2 5 2" xfId="35411"/>
    <cellStyle name="Currency 3 7 2 2 5 3" xfId="57040"/>
    <cellStyle name="Currency 3 7 2 2 6" xfId="35412"/>
    <cellStyle name="Currency 3 7 2 2 7" xfId="35413"/>
    <cellStyle name="Currency 3 7 2 3" xfId="35414"/>
    <cellStyle name="Currency 3 7 2 3 2" xfId="35415"/>
    <cellStyle name="Currency 3 7 2 3 2 2" xfId="35416"/>
    <cellStyle name="Currency 3 7 2 3 2 2 2" xfId="35417"/>
    <cellStyle name="Currency 3 7 2 3 2 2 3" xfId="57041"/>
    <cellStyle name="Currency 3 7 2 3 2 3" xfId="35418"/>
    <cellStyle name="Currency 3 7 2 3 2 4" xfId="35419"/>
    <cellStyle name="Currency 3 7 2 3 3" xfId="35420"/>
    <cellStyle name="Currency 3 7 2 3 3 2" xfId="35421"/>
    <cellStyle name="Currency 3 7 2 3 3 2 2" xfId="35422"/>
    <cellStyle name="Currency 3 7 2 3 3 2 3" xfId="57042"/>
    <cellStyle name="Currency 3 7 2 3 3 3" xfId="35423"/>
    <cellStyle name="Currency 3 7 2 3 3 4" xfId="35424"/>
    <cellStyle name="Currency 3 7 2 3 4" xfId="35425"/>
    <cellStyle name="Currency 3 7 2 3 4 2" xfId="35426"/>
    <cellStyle name="Currency 3 7 2 3 4 3" xfId="57043"/>
    <cellStyle name="Currency 3 7 2 3 5" xfId="35427"/>
    <cellStyle name="Currency 3 7 2 3 6" xfId="35428"/>
    <cellStyle name="Currency 3 7 2 4" xfId="35429"/>
    <cellStyle name="Currency 3 7 2 4 2" xfId="35430"/>
    <cellStyle name="Currency 3 7 2 4 2 2" xfId="35431"/>
    <cellStyle name="Currency 3 7 2 4 2 3" xfId="57044"/>
    <cellStyle name="Currency 3 7 2 4 3" xfId="35432"/>
    <cellStyle name="Currency 3 7 2 4 4" xfId="35433"/>
    <cellStyle name="Currency 3 7 2 5" xfId="35434"/>
    <cellStyle name="Currency 3 7 2 5 2" xfId="35435"/>
    <cellStyle name="Currency 3 7 2 5 2 2" xfId="35436"/>
    <cellStyle name="Currency 3 7 2 5 2 3" xfId="57045"/>
    <cellStyle name="Currency 3 7 2 5 3" xfId="35437"/>
    <cellStyle name="Currency 3 7 2 5 4" xfId="35438"/>
    <cellStyle name="Currency 3 7 2 6" xfId="35439"/>
    <cellStyle name="Currency 3 7 2 6 2" xfId="35440"/>
    <cellStyle name="Currency 3 7 2 6 3" xfId="57046"/>
    <cellStyle name="Currency 3 7 2 7" xfId="35441"/>
    <cellStyle name="Currency 3 7 2 8" xfId="35442"/>
    <cellStyle name="Currency 3 7 3" xfId="35443"/>
    <cellStyle name="Currency 3 7 3 2" xfId="35444"/>
    <cellStyle name="Currency 3 7 3 2 2" xfId="35445"/>
    <cellStyle name="Currency 3 7 3 2 2 2" xfId="35446"/>
    <cellStyle name="Currency 3 7 3 2 2 2 2" xfId="35447"/>
    <cellStyle name="Currency 3 7 3 2 2 2 3" xfId="57047"/>
    <cellStyle name="Currency 3 7 3 2 2 3" xfId="35448"/>
    <cellStyle name="Currency 3 7 3 2 2 4" xfId="35449"/>
    <cellStyle name="Currency 3 7 3 2 3" xfId="35450"/>
    <cellStyle name="Currency 3 7 3 2 3 2" xfId="35451"/>
    <cellStyle name="Currency 3 7 3 2 3 2 2" xfId="35452"/>
    <cellStyle name="Currency 3 7 3 2 3 2 3" xfId="57048"/>
    <cellStyle name="Currency 3 7 3 2 3 3" xfId="35453"/>
    <cellStyle name="Currency 3 7 3 2 3 4" xfId="35454"/>
    <cellStyle name="Currency 3 7 3 2 4" xfId="35455"/>
    <cellStyle name="Currency 3 7 3 2 4 2" xfId="35456"/>
    <cellStyle name="Currency 3 7 3 2 4 3" xfId="57049"/>
    <cellStyle name="Currency 3 7 3 2 5" xfId="35457"/>
    <cellStyle name="Currency 3 7 3 2 6" xfId="35458"/>
    <cellStyle name="Currency 3 7 3 3" xfId="35459"/>
    <cellStyle name="Currency 3 7 3 3 2" xfId="35460"/>
    <cellStyle name="Currency 3 7 3 3 2 2" xfId="35461"/>
    <cellStyle name="Currency 3 7 3 3 2 3" xfId="57050"/>
    <cellStyle name="Currency 3 7 3 3 3" xfId="35462"/>
    <cellStyle name="Currency 3 7 3 3 4" xfId="35463"/>
    <cellStyle name="Currency 3 7 3 4" xfId="35464"/>
    <cellStyle name="Currency 3 7 3 4 2" xfId="35465"/>
    <cellStyle name="Currency 3 7 3 4 2 2" xfId="35466"/>
    <cellStyle name="Currency 3 7 3 4 2 3" xfId="57051"/>
    <cellStyle name="Currency 3 7 3 4 3" xfId="35467"/>
    <cellStyle name="Currency 3 7 3 4 4" xfId="35468"/>
    <cellStyle name="Currency 3 7 3 5" xfId="35469"/>
    <cellStyle name="Currency 3 7 3 5 2" xfId="35470"/>
    <cellStyle name="Currency 3 7 3 5 3" xfId="57052"/>
    <cellStyle name="Currency 3 7 3 6" xfId="35471"/>
    <cellStyle name="Currency 3 7 3 7" xfId="35472"/>
    <cellStyle name="Currency 3 7 4" xfId="35473"/>
    <cellStyle name="Currency 3 7 4 2" xfId="35474"/>
    <cellStyle name="Currency 3 7 4 2 2" xfId="35475"/>
    <cellStyle name="Currency 3 7 4 2 2 2" xfId="35476"/>
    <cellStyle name="Currency 3 7 4 2 2 3" xfId="57053"/>
    <cellStyle name="Currency 3 7 4 2 3" xfId="35477"/>
    <cellStyle name="Currency 3 7 4 2 4" xfId="35478"/>
    <cellStyle name="Currency 3 7 4 3" xfId="35479"/>
    <cellStyle name="Currency 3 7 4 3 2" xfId="35480"/>
    <cellStyle name="Currency 3 7 4 3 2 2" xfId="35481"/>
    <cellStyle name="Currency 3 7 4 3 2 3" xfId="57054"/>
    <cellStyle name="Currency 3 7 4 3 3" xfId="35482"/>
    <cellStyle name="Currency 3 7 4 3 4" xfId="35483"/>
    <cellStyle name="Currency 3 7 4 4" xfId="35484"/>
    <cellStyle name="Currency 3 7 4 4 2" xfId="35485"/>
    <cellStyle name="Currency 3 7 4 4 3" xfId="57055"/>
    <cellStyle name="Currency 3 7 4 5" xfId="35486"/>
    <cellStyle name="Currency 3 7 4 6" xfId="35487"/>
    <cellStyle name="Currency 3 7 5" xfId="35488"/>
    <cellStyle name="Currency 3 7 5 2" xfId="35489"/>
    <cellStyle name="Currency 3 7 5 2 2" xfId="35490"/>
    <cellStyle name="Currency 3 7 5 2 2 2" xfId="35491"/>
    <cellStyle name="Currency 3 7 5 2 2 3" xfId="57056"/>
    <cellStyle name="Currency 3 7 5 2 3" xfId="35492"/>
    <cellStyle name="Currency 3 7 5 2 4" xfId="35493"/>
    <cellStyle name="Currency 3 7 5 3" xfId="35494"/>
    <cellStyle name="Currency 3 7 5 3 2" xfId="35495"/>
    <cellStyle name="Currency 3 7 5 3 3" xfId="57057"/>
    <cellStyle name="Currency 3 7 5 4" xfId="35496"/>
    <cellStyle name="Currency 3 7 5 5" xfId="35497"/>
    <cellStyle name="Currency 3 7 6" xfId="35498"/>
    <cellStyle name="Currency 3 7 6 2" xfId="35499"/>
    <cellStyle name="Currency 3 7 6 2 2" xfId="35500"/>
    <cellStyle name="Currency 3 7 6 2 3" xfId="57058"/>
    <cellStyle name="Currency 3 7 6 3" xfId="35501"/>
    <cellStyle name="Currency 3 7 6 4" xfId="35502"/>
    <cellStyle name="Currency 3 7 7" xfId="35503"/>
    <cellStyle name="Currency 3 7 7 2" xfId="35504"/>
    <cellStyle name="Currency 3 7 7 2 2" xfId="35505"/>
    <cellStyle name="Currency 3 7 7 2 3" xfId="57059"/>
    <cellStyle name="Currency 3 7 7 3" xfId="35506"/>
    <cellStyle name="Currency 3 7 7 4" xfId="35507"/>
    <cellStyle name="Currency 3 7 8" xfId="35508"/>
    <cellStyle name="Currency 3 7 8 2" xfId="35509"/>
    <cellStyle name="Currency 3 7 8 3" xfId="57060"/>
    <cellStyle name="Currency 3 7 9" xfId="35510"/>
    <cellStyle name="Currency 3 8" xfId="35511"/>
    <cellStyle name="Currency 3 8 2" xfId="35512"/>
    <cellStyle name="Currency 3 8 2 2" xfId="35513"/>
    <cellStyle name="Currency 3 8 2 2 2" xfId="35514"/>
    <cellStyle name="Currency 3 8 2 2 2 2" xfId="35515"/>
    <cellStyle name="Currency 3 8 2 2 2 2 2" xfId="35516"/>
    <cellStyle name="Currency 3 8 2 2 2 2 3" xfId="57061"/>
    <cellStyle name="Currency 3 8 2 2 2 3" xfId="35517"/>
    <cellStyle name="Currency 3 8 2 2 2 4" xfId="35518"/>
    <cellStyle name="Currency 3 8 2 2 3" xfId="35519"/>
    <cellStyle name="Currency 3 8 2 2 3 2" xfId="35520"/>
    <cellStyle name="Currency 3 8 2 2 3 2 2" xfId="35521"/>
    <cellStyle name="Currency 3 8 2 2 3 2 3" xfId="57062"/>
    <cellStyle name="Currency 3 8 2 2 3 3" xfId="35522"/>
    <cellStyle name="Currency 3 8 2 2 3 4" xfId="35523"/>
    <cellStyle name="Currency 3 8 2 2 4" xfId="35524"/>
    <cellStyle name="Currency 3 8 2 2 4 2" xfId="35525"/>
    <cellStyle name="Currency 3 8 2 2 4 3" xfId="57063"/>
    <cellStyle name="Currency 3 8 2 2 5" xfId="35526"/>
    <cellStyle name="Currency 3 8 2 2 6" xfId="35527"/>
    <cellStyle name="Currency 3 8 2 3" xfId="35528"/>
    <cellStyle name="Currency 3 8 2 3 2" xfId="35529"/>
    <cellStyle name="Currency 3 8 2 3 2 2" xfId="35530"/>
    <cellStyle name="Currency 3 8 2 3 2 3" xfId="57064"/>
    <cellStyle name="Currency 3 8 2 3 3" xfId="35531"/>
    <cellStyle name="Currency 3 8 2 3 4" xfId="35532"/>
    <cellStyle name="Currency 3 8 2 4" xfId="35533"/>
    <cellStyle name="Currency 3 8 2 4 2" xfId="35534"/>
    <cellStyle name="Currency 3 8 2 4 2 2" xfId="35535"/>
    <cellStyle name="Currency 3 8 2 4 2 3" xfId="57065"/>
    <cellStyle name="Currency 3 8 2 4 3" xfId="35536"/>
    <cellStyle name="Currency 3 8 2 4 4" xfId="35537"/>
    <cellStyle name="Currency 3 8 2 5" xfId="35538"/>
    <cellStyle name="Currency 3 8 2 5 2" xfId="35539"/>
    <cellStyle name="Currency 3 8 2 5 3" xfId="57066"/>
    <cellStyle name="Currency 3 8 2 6" xfId="35540"/>
    <cellStyle name="Currency 3 8 2 7" xfId="35541"/>
    <cellStyle name="Currency 3 8 3" xfId="35542"/>
    <cellStyle name="Currency 3 8 3 2" xfId="35543"/>
    <cellStyle name="Currency 3 8 3 2 2" xfId="35544"/>
    <cellStyle name="Currency 3 8 3 2 2 2" xfId="35545"/>
    <cellStyle name="Currency 3 8 3 2 2 3" xfId="57067"/>
    <cellStyle name="Currency 3 8 3 2 3" xfId="35546"/>
    <cellStyle name="Currency 3 8 3 2 4" xfId="35547"/>
    <cellStyle name="Currency 3 8 3 3" xfId="35548"/>
    <cellStyle name="Currency 3 8 3 3 2" xfId="35549"/>
    <cellStyle name="Currency 3 8 3 3 2 2" xfId="35550"/>
    <cellStyle name="Currency 3 8 3 3 2 3" xfId="57068"/>
    <cellStyle name="Currency 3 8 3 3 3" xfId="35551"/>
    <cellStyle name="Currency 3 8 3 3 4" xfId="35552"/>
    <cellStyle name="Currency 3 8 3 4" xfId="35553"/>
    <cellStyle name="Currency 3 8 3 4 2" xfId="35554"/>
    <cellStyle name="Currency 3 8 3 4 3" xfId="57069"/>
    <cellStyle name="Currency 3 8 3 5" xfId="35555"/>
    <cellStyle name="Currency 3 8 3 6" xfId="35556"/>
    <cellStyle name="Currency 3 8 4" xfId="35557"/>
    <cellStyle name="Currency 3 8 4 2" xfId="35558"/>
    <cellStyle name="Currency 3 8 4 2 2" xfId="35559"/>
    <cellStyle name="Currency 3 8 4 2 3" xfId="57070"/>
    <cellStyle name="Currency 3 8 4 3" xfId="35560"/>
    <cellStyle name="Currency 3 8 4 4" xfId="35561"/>
    <cellStyle name="Currency 3 8 5" xfId="35562"/>
    <cellStyle name="Currency 3 8 5 2" xfId="35563"/>
    <cellStyle name="Currency 3 8 5 2 2" xfId="35564"/>
    <cellStyle name="Currency 3 8 5 2 3" xfId="57071"/>
    <cellStyle name="Currency 3 8 5 3" xfId="35565"/>
    <cellStyle name="Currency 3 8 5 4" xfId="35566"/>
    <cellStyle name="Currency 3 8 6" xfId="35567"/>
    <cellStyle name="Currency 3 8 6 2" xfId="35568"/>
    <cellStyle name="Currency 3 8 6 3" xfId="57072"/>
    <cellStyle name="Currency 3 8 7" xfId="35569"/>
    <cellStyle name="Currency 3 8 8" xfId="35570"/>
    <cellStyle name="Currency 3 9" xfId="35571"/>
    <cellStyle name="Currency 3 9 2" xfId="35572"/>
    <cellStyle name="Currency 3 9 2 2" xfId="35573"/>
    <cellStyle name="Currency 3 9 2 2 2" xfId="35574"/>
    <cellStyle name="Currency 3 9 2 2 2 2" xfId="35575"/>
    <cellStyle name="Currency 3 9 2 2 2 3" xfId="57073"/>
    <cellStyle name="Currency 3 9 2 2 3" xfId="35576"/>
    <cellStyle name="Currency 3 9 2 2 4" xfId="35577"/>
    <cellStyle name="Currency 3 9 2 3" xfId="35578"/>
    <cellStyle name="Currency 3 9 2 3 2" xfId="35579"/>
    <cellStyle name="Currency 3 9 2 3 2 2" xfId="35580"/>
    <cellStyle name="Currency 3 9 2 3 2 3" xfId="57074"/>
    <cellStyle name="Currency 3 9 2 3 3" xfId="35581"/>
    <cellStyle name="Currency 3 9 2 3 4" xfId="35582"/>
    <cellStyle name="Currency 3 9 2 4" xfId="35583"/>
    <cellStyle name="Currency 3 9 2 4 2" xfId="35584"/>
    <cellStyle name="Currency 3 9 2 4 3" xfId="57075"/>
    <cellStyle name="Currency 3 9 2 5" xfId="35585"/>
    <cellStyle name="Currency 3 9 2 6" xfId="35586"/>
    <cellStyle name="Currency 3 9 3" xfId="35587"/>
    <cellStyle name="Currency 3 9 3 2" xfId="35588"/>
    <cellStyle name="Currency 3 9 3 2 2" xfId="35589"/>
    <cellStyle name="Currency 3 9 3 2 3" xfId="57076"/>
    <cellStyle name="Currency 3 9 3 3" xfId="35590"/>
    <cellStyle name="Currency 3 9 3 4" xfId="35591"/>
    <cellStyle name="Currency 3 9 4" xfId="35592"/>
    <cellStyle name="Currency 3 9 4 2" xfId="35593"/>
    <cellStyle name="Currency 3 9 4 2 2" xfId="35594"/>
    <cellStyle name="Currency 3 9 4 2 3" xfId="57077"/>
    <cellStyle name="Currency 3 9 4 3" xfId="35595"/>
    <cellStyle name="Currency 3 9 4 4" xfId="35596"/>
    <cellStyle name="Currency 3 9 5" xfId="35597"/>
    <cellStyle name="Currency 3 9 5 2" xfId="35598"/>
    <cellStyle name="Currency 3 9 5 3" xfId="57078"/>
    <cellStyle name="Currency 3 9 6" xfId="35599"/>
    <cellStyle name="Currency 3 9 7" xfId="35600"/>
    <cellStyle name="Currency 4" xfId="35601"/>
    <cellStyle name="Currency 5" xfId="35602"/>
    <cellStyle name="Currency 5 10" xfId="35603"/>
    <cellStyle name="Currency 5 11" xfId="35604"/>
    <cellStyle name="Currency 5 2" xfId="35605"/>
    <cellStyle name="Currency 5 2 10" xfId="35606"/>
    <cellStyle name="Currency 5 2 2" xfId="35607"/>
    <cellStyle name="Currency 5 2 2 2" xfId="35608"/>
    <cellStyle name="Currency 5 2 2 2 2" xfId="35609"/>
    <cellStyle name="Currency 5 2 2 2 2 2" xfId="35610"/>
    <cellStyle name="Currency 5 2 2 2 2 2 2" xfId="35611"/>
    <cellStyle name="Currency 5 2 2 2 2 2 2 2" xfId="35612"/>
    <cellStyle name="Currency 5 2 2 2 2 2 2 3" xfId="57079"/>
    <cellStyle name="Currency 5 2 2 2 2 2 3" xfId="35613"/>
    <cellStyle name="Currency 5 2 2 2 2 2 4" xfId="35614"/>
    <cellStyle name="Currency 5 2 2 2 2 3" xfId="35615"/>
    <cellStyle name="Currency 5 2 2 2 2 3 2" xfId="35616"/>
    <cellStyle name="Currency 5 2 2 2 2 3 2 2" xfId="35617"/>
    <cellStyle name="Currency 5 2 2 2 2 3 2 3" xfId="57080"/>
    <cellStyle name="Currency 5 2 2 2 2 3 3" xfId="35618"/>
    <cellStyle name="Currency 5 2 2 2 2 3 4" xfId="35619"/>
    <cellStyle name="Currency 5 2 2 2 2 4" xfId="35620"/>
    <cellStyle name="Currency 5 2 2 2 2 4 2" xfId="35621"/>
    <cellStyle name="Currency 5 2 2 2 2 4 3" xfId="57081"/>
    <cellStyle name="Currency 5 2 2 2 2 5" xfId="35622"/>
    <cellStyle name="Currency 5 2 2 2 2 6" xfId="35623"/>
    <cellStyle name="Currency 5 2 2 2 3" xfId="35624"/>
    <cellStyle name="Currency 5 2 2 2 3 2" xfId="35625"/>
    <cellStyle name="Currency 5 2 2 2 3 2 2" xfId="35626"/>
    <cellStyle name="Currency 5 2 2 2 3 2 3" xfId="57082"/>
    <cellStyle name="Currency 5 2 2 2 3 3" xfId="35627"/>
    <cellStyle name="Currency 5 2 2 2 3 4" xfId="35628"/>
    <cellStyle name="Currency 5 2 2 2 4" xfId="35629"/>
    <cellStyle name="Currency 5 2 2 2 4 2" xfId="35630"/>
    <cellStyle name="Currency 5 2 2 2 4 2 2" xfId="35631"/>
    <cellStyle name="Currency 5 2 2 2 4 2 3" xfId="57083"/>
    <cellStyle name="Currency 5 2 2 2 4 3" xfId="35632"/>
    <cellStyle name="Currency 5 2 2 2 4 4" xfId="35633"/>
    <cellStyle name="Currency 5 2 2 2 5" xfId="35634"/>
    <cellStyle name="Currency 5 2 2 2 5 2" xfId="35635"/>
    <cellStyle name="Currency 5 2 2 2 5 3" xfId="57084"/>
    <cellStyle name="Currency 5 2 2 2 6" xfId="35636"/>
    <cellStyle name="Currency 5 2 2 2 7" xfId="35637"/>
    <cellStyle name="Currency 5 2 2 3" xfId="35638"/>
    <cellStyle name="Currency 5 2 2 3 2" xfId="35639"/>
    <cellStyle name="Currency 5 2 2 3 2 2" xfId="35640"/>
    <cellStyle name="Currency 5 2 2 3 2 2 2" xfId="35641"/>
    <cellStyle name="Currency 5 2 2 3 2 2 3" xfId="57085"/>
    <cellStyle name="Currency 5 2 2 3 2 3" xfId="35642"/>
    <cellStyle name="Currency 5 2 2 3 2 4" xfId="35643"/>
    <cellStyle name="Currency 5 2 2 3 3" xfId="35644"/>
    <cellStyle name="Currency 5 2 2 3 3 2" xfId="35645"/>
    <cellStyle name="Currency 5 2 2 3 3 2 2" xfId="35646"/>
    <cellStyle name="Currency 5 2 2 3 3 2 3" xfId="57086"/>
    <cellStyle name="Currency 5 2 2 3 3 3" xfId="35647"/>
    <cellStyle name="Currency 5 2 2 3 3 4" xfId="35648"/>
    <cellStyle name="Currency 5 2 2 3 4" xfId="35649"/>
    <cellStyle name="Currency 5 2 2 3 4 2" xfId="35650"/>
    <cellStyle name="Currency 5 2 2 3 4 3" xfId="57087"/>
    <cellStyle name="Currency 5 2 2 3 5" xfId="35651"/>
    <cellStyle name="Currency 5 2 2 3 6" xfId="35652"/>
    <cellStyle name="Currency 5 2 2 4" xfId="35653"/>
    <cellStyle name="Currency 5 2 2 4 2" xfId="35654"/>
    <cellStyle name="Currency 5 2 2 4 2 2" xfId="35655"/>
    <cellStyle name="Currency 5 2 2 4 2 3" xfId="57088"/>
    <cellStyle name="Currency 5 2 2 4 3" xfId="35656"/>
    <cellStyle name="Currency 5 2 2 4 4" xfId="35657"/>
    <cellStyle name="Currency 5 2 2 5" xfId="35658"/>
    <cellStyle name="Currency 5 2 2 5 2" xfId="35659"/>
    <cellStyle name="Currency 5 2 2 5 2 2" xfId="35660"/>
    <cellStyle name="Currency 5 2 2 5 2 3" xfId="57089"/>
    <cellStyle name="Currency 5 2 2 5 3" xfId="35661"/>
    <cellStyle name="Currency 5 2 2 5 4" xfId="35662"/>
    <cellStyle name="Currency 5 2 2 6" xfId="35663"/>
    <cellStyle name="Currency 5 2 2 6 2" xfId="35664"/>
    <cellStyle name="Currency 5 2 2 6 3" xfId="57090"/>
    <cellStyle name="Currency 5 2 2 7" xfId="35665"/>
    <cellStyle name="Currency 5 2 2 8" xfId="35666"/>
    <cellStyle name="Currency 5 2 3" xfId="35667"/>
    <cellStyle name="Currency 5 2 3 2" xfId="35668"/>
    <cellStyle name="Currency 5 2 3 2 2" xfId="35669"/>
    <cellStyle name="Currency 5 2 3 2 2 2" xfId="35670"/>
    <cellStyle name="Currency 5 2 3 2 2 2 2" xfId="35671"/>
    <cellStyle name="Currency 5 2 3 2 2 2 3" xfId="57091"/>
    <cellStyle name="Currency 5 2 3 2 2 3" xfId="35672"/>
    <cellStyle name="Currency 5 2 3 2 2 4" xfId="35673"/>
    <cellStyle name="Currency 5 2 3 2 3" xfId="35674"/>
    <cellStyle name="Currency 5 2 3 2 3 2" xfId="35675"/>
    <cellStyle name="Currency 5 2 3 2 3 2 2" xfId="35676"/>
    <cellStyle name="Currency 5 2 3 2 3 2 3" xfId="57092"/>
    <cellStyle name="Currency 5 2 3 2 3 3" xfId="35677"/>
    <cellStyle name="Currency 5 2 3 2 3 4" xfId="35678"/>
    <cellStyle name="Currency 5 2 3 2 4" xfId="35679"/>
    <cellStyle name="Currency 5 2 3 2 4 2" xfId="35680"/>
    <cellStyle name="Currency 5 2 3 2 4 3" xfId="57093"/>
    <cellStyle name="Currency 5 2 3 2 5" xfId="35681"/>
    <cellStyle name="Currency 5 2 3 2 6" xfId="35682"/>
    <cellStyle name="Currency 5 2 3 3" xfId="35683"/>
    <cellStyle name="Currency 5 2 3 3 2" xfId="35684"/>
    <cellStyle name="Currency 5 2 3 3 2 2" xfId="35685"/>
    <cellStyle name="Currency 5 2 3 3 2 3" xfId="57094"/>
    <cellStyle name="Currency 5 2 3 3 3" xfId="35686"/>
    <cellStyle name="Currency 5 2 3 3 4" xfId="35687"/>
    <cellStyle name="Currency 5 2 3 4" xfId="35688"/>
    <cellStyle name="Currency 5 2 3 4 2" xfId="35689"/>
    <cellStyle name="Currency 5 2 3 4 2 2" xfId="35690"/>
    <cellStyle name="Currency 5 2 3 4 2 3" xfId="57095"/>
    <cellStyle name="Currency 5 2 3 4 3" xfId="35691"/>
    <cellStyle name="Currency 5 2 3 4 4" xfId="35692"/>
    <cellStyle name="Currency 5 2 3 5" xfId="35693"/>
    <cellStyle name="Currency 5 2 3 5 2" xfId="35694"/>
    <cellStyle name="Currency 5 2 3 5 3" xfId="57096"/>
    <cellStyle name="Currency 5 2 3 6" xfId="35695"/>
    <cellStyle name="Currency 5 2 3 7" xfId="35696"/>
    <cellStyle name="Currency 5 2 4" xfId="35697"/>
    <cellStyle name="Currency 5 2 4 2" xfId="35698"/>
    <cellStyle name="Currency 5 2 4 2 2" xfId="35699"/>
    <cellStyle name="Currency 5 2 4 2 2 2" xfId="35700"/>
    <cellStyle name="Currency 5 2 4 2 2 3" xfId="57097"/>
    <cellStyle name="Currency 5 2 4 2 3" xfId="35701"/>
    <cellStyle name="Currency 5 2 4 2 4" xfId="35702"/>
    <cellStyle name="Currency 5 2 4 3" xfId="35703"/>
    <cellStyle name="Currency 5 2 4 3 2" xfId="35704"/>
    <cellStyle name="Currency 5 2 4 3 2 2" xfId="35705"/>
    <cellStyle name="Currency 5 2 4 3 2 3" xfId="57098"/>
    <cellStyle name="Currency 5 2 4 3 3" xfId="35706"/>
    <cellStyle name="Currency 5 2 4 3 4" xfId="35707"/>
    <cellStyle name="Currency 5 2 4 4" xfId="35708"/>
    <cellStyle name="Currency 5 2 4 4 2" xfId="35709"/>
    <cellStyle name="Currency 5 2 4 4 3" xfId="57099"/>
    <cellStyle name="Currency 5 2 4 5" xfId="35710"/>
    <cellStyle name="Currency 5 2 4 6" xfId="35711"/>
    <cellStyle name="Currency 5 2 5" xfId="35712"/>
    <cellStyle name="Currency 5 2 5 2" xfId="35713"/>
    <cellStyle name="Currency 5 2 5 2 2" xfId="35714"/>
    <cellStyle name="Currency 5 2 5 2 2 2" xfId="35715"/>
    <cellStyle name="Currency 5 2 5 2 2 3" xfId="57100"/>
    <cellStyle name="Currency 5 2 5 2 3" xfId="35716"/>
    <cellStyle name="Currency 5 2 5 2 4" xfId="35717"/>
    <cellStyle name="Currency 5 2 5 3" xfId="35718"/>
    <cellStyle name="Currency 5 2 5 3 2" xfId="35719"/>
    <cellStyle name="Currency 5 2 5 3 3" xfId="57101"/>
    <cellStyle name="Currency 5 2 5 4" xfId="35720"/>
    <cellStyle name="Currency 5 2 5 5" xfId="35721"/>
    <cellStyle name="Currency 5 2 6" xfId="35722"/>
    <cellStyle name="Currency 5 2 6 2" xfId="35723"/>
    <cellStyle name="Currency 5 2 6 2 2" xfId="35724"/>
    <cellStyle name="Currency 5 2 6 2 3" xfId="57102"/>
    <cellStyle name="Currency 5 2 6 3" xfId="35725"/>
    <cellStyle name="Currency 5 2 6 4" xfId="35726"/>
    <cellStyle name="Currency 5 2 7" xfId="35727"/>
    <cellStyle name="Currency 5 2 7 2" xfId="35728"/>
    <cellStyle name="Currency 5 2 7 2 2" xfId="35729"/>
    <cellStyle name="Currency 5 2 7 2 3" xfId="57103"/>
    <cellStyle name="Currency 5 2 7 3" xfId="35730"/>
    <cellStyle name="Currency 5 2 7 4" xfId="35731"/>
    <cellStyle name="Currency 5 2 8" xfId="35732"/>
    <cellStyle name="Currency 5 2 8 2" xfId="35733"/>
    <cellStyle name="Currency 5 2 8 3" xfId="57104"/>
    <cellStyle name="Currency 5 2 9" xfId="35734"/>
    <cellStyle name="Currency 5 3" xfId="35735"/>
    <cellStyle name="Currency 5 3 2" xfId="35736"/>
    <cellStyle name="Currency 5 3 2 2" xfId="35737"/>
    <cellStyle name="Currency 5 3 2 2 2" xfId="35738"/>
    <cellStyle name="Currency 5 3 2 2 2 2" xfId="35739"/>
    <cellStyle name="Currency 5 3 2 2 2 2 2" xfId="35740"/>
    <cellStyle name="Currency 5 3 2 2 2 2 3" xfId="57105"/>
    <cellStyle name="Currency 5 3 2 2 2 3" xfId="35741"/>
    <cellStyle name="Currency 5 3 2 2 2 4" xfId="35742"/>
    <cellStyle name="Currency 5 3 2 2 3" xfId="35743"/>
    <cellStyle name="Currency 5 3 2 2 3 2" xfId="35744"/>
    <cellStyle name="Currency 5 3 2 2 3 2 2" xfId="35745"/>
    <cellStyle name="Currency 5 3 2 2 3 2 3" xfId="57106"/>
    <cellStyle name="Currency 5 3 2 2 3 3" xfId="35746"/>
    <cellStyle name="Currency 5 3 2 2 3 4" xfId="35747"/>
    <cellStyle name="Currency 5 3 2 2 4" xfId="35748"/>
    <cellStyle name="Currency 5 3 2 2 4 2" xfId="35749"/>
    <cellStyle name="Currency 5 3 2 2 4 3" xfId="57107"/>
    <cellStyle name="Currency 5 3 2 2 5" xfId="35750"/>
    <cellStyle name="Currency 5 3 2 2 6" xfId="35751"/>
    <cellStyle name="Currency 5 3 2 3" xfId="35752"/>
    <cellStyle name="Currency 5 3 2 3 2" xfId="35753"/>
    <cellStyle name="Currency 5 3 2 3 2 2" xfId="35754"/>
    <cellStyle name="Currency 5 3 2 3 2 3" xfId="57108"/>
    <cellStyle name="Currency 5 3 2 3 3" xfId="35755"/>
    <cellStyle name="Currency 5 3 2 3 4" xfId="35756"/>
    <cellStyle name="Currency 5 3 2 4" xfId="35757"/>
    <cellStyle name="Currency 5 3 2 4 2" xfId="35758"/>
    <cellStyle name="Currency 5 3 2 4 2 2" xfId="35759"/>
    <cellStyle name="Currency 5 3 2 4 2 3" xfId="57109"/>
    <cellStyle name="Currency 5 3 2 4 3" xfId="35760"/>
    <cellStyle name="Currency 5 3 2 4 4" xfId="35761"/>
    <cellStyle name="Currency 5 3 2 5" xfId="35762"/>
    <cellStyle name="Currency 5 3 2 5 2" xfId="35763"/>
    <cellStyle name="Currency 5 3 2 5 3" xfId="57110"/>
    <cellStyle name="Currency 5 3 2 6" xfId="35764"/>
    <cellStyle name="Currency 5 3 2 7" xfId="35765"/>
    <cellStyle name="Currency 5 3 3" xfId="35766"/>
    <cellStyle name="Currency 5 3 3 2" xfId="35767"/>
    <cellStyle name="Currency 5 3 3 2 2" xfId="35768"/>
    <cellStyle name="Currency 5 3 3 2 2 2" xfId="35769"/>
    <cellStyle name="Currency 5 3 3 2 2 3" xfId="57111"/>
    <cellStyle name="Currency 5 3 3 2 3" xfId="35770"/>
    <cellStyle name="Currency 5 3 3 2 4" xfId="35771"/>
    <cellStyle name="Currency 5 3 3 3" xfId="35772"/>
    <cellStyle name="Currency 5 3 3 3 2" xfId="35773"/>
    <cellStyle name="Currency 5 3 3 3 2 2" xfId="35774"/>
    <cellStyle name="Currency 5 3 3 3 2 3" xfId="57112"/>
    <cellStyle name="Currency 5 3 3 3 3" xfId="35775"/>
    <cellStyle name="Currency 5 3 3 3 4" xfId="35776"/>
    <cellStyle name="Currency 5 3 3 4" xfId="35777"/>
    <cellStyle name="Currency 5 3 3 4 2" xfId="35778"/>
    <cellStyle name="Currency 5 3 3 4 3" xfId="57113"/>
    <cellStyle name="Currency 5 3 3 5" xfId="35779"/>
    <cellStyle name="Currency 5 3 3 6" xfId="35780"/>
    <cellStyle name="Currency 5 3 4" xfId="35781"/>
    <cellStyle name="Currency 5 3 4 2" xfId="35782"/>
    <cellStyle name="Currency 5 3 4 2 2" xfId="35783"/>
    <cellStyle name="Currency 5 3 4 2 2 2" xfId="35784"/>
    <cellStyle name="Currency 5 3 4 2 2 3" xfId="57114"/>
    <cellStyle name="Currency 5 3 4 2 3" xfId="35785"/>
    <cellStyle name="Currency 5 3 4 2 4" xfId="35786"/>
    <cellStyle name="Currency 5 3 4 3" xfId="35787"/>
    <cellStyle name="Currency 5 3 4 3 2" xfId="35788"/>
    <cellStyle name="Currency 5 3 4 3 3" xfId="57115"/>
    <cellStyle name="Currency 5 3 4 4" xfId="35789"/>
    <cellStyle name="Currency 5 3 4 5" xfId="35790"/>
    <cellStyle name="Currency 5 3 5" xfId="35791"/>
    <cellStyle name="Currency 5 3 5 2" xfId="35792"/>
    <cellStyle name="Currency 5 3 5 2 2" xfId="35793"/>
    <cellStyle name="Currency 5 3 5 2 3" xfId="57116"/>
    <cellStyle name="Currency 5 3 5 3" xfId="35794"/>
    <cellStyle name="Currency 5 3 5 4" xfId="35795"/>
    <cellStyle name="Currency 5 3 6" xfId="35796"/>
    <cellStyle name="Currency 5 3 6 2" xfId="35797"/>
    <cellStyle name="Currency 5 3 6 2 2" xfId="35798"/>
    <cellStyle name="Currency 5 3 6 2 3" xfId="57117"/>
    <cellStyle name="Currency 5 3 6 3" xfId="35799"/>
    <cellStyle name="Currency 5 3 6 4" xfId="35800"/>
    <cellStyle name="Currency 5 3 7" xfId="35801"/>
    <cellStyle name="Currency 5 3 7 2" xfId="35802"/>
    <cellStyle name="Currency 5 3 7 3" xfId="57118"/>
    <cellStyle name="Currency 5 3 8" xfId="35803"/>
    <cellStyle name="Currency 5 3 9" xfId="35804"/>
    <cellStyle name="Currency 5 4" xfId="35805"/>
    <cellStyle name="Currency 5 4 2" xfId="35806"/>
    <cellStyle name="Currency 5 4 2 2" xfId="35807"/>
    <cellStyle name="Currency 5 4 2 2 2" xfId="35808"/>
    <cellStyle name="Currency 5 4 2 2 2 2" xfId="35809"/>
    <cellStyle name="Currency 5 4 2 2 2 3" xfId="57119"/>
    <cellStyle name="Currency 5 4 2 2 3" xfId="35810"/>
    <cellStyle name="Currency 5 4 2 2 4" xfId="35811"/>
    <cellStyle name="Currency 5 4 2 3" xfId="35812"/>
    <cellStyle name="Currency 5 4 2 3 2" xfId="35813"/>
    <cellStyle name="Currency 5 4 2 3 2 2" xfId="35814"/>
    <cellStyle name="Currency 5 4 2 3 2 3" xfId="57120"/>
    <cellStyle name="Currency 5 4 2 3 3" xfId="35815"/>
    <cellStyle name="Currency 5 4 2 3 4" xfId="35816"/>
    <cellStyle name="Currency 5 4 2 4" xfId="35817"/>
    <cellStyle name="Currency 5 4 2 4 2" xfId="35818"/>
    <cellStyle name="Currency 5 4 2 4 3" xfId="57121"/>
    <cellStyle name="Currency 5 4 2 5" xfId="35819"/>
    <cellStyle name="Currency 5 4 2 6" xfId="35820"/>
    <cellStyle name="Currency 5 4 3" xfId="35821"/>
    <cellStyle name="Currency 5 4 3 2" xfId="35822"/>
    <cellStyle name="Currency 5 4 3 2 2" xfId="35823"/>
    <cellStyle name="Currency 5 4 3 2 3" xfId="57122"/>
    <cellStyle name="Currency 5 4 3 3" xfId="35824"/>
    <cellStyle name="Currency 5 4 3 4" xfId="35825"/>
    <cellStyle name="Currency 5 4 4" xfId="35826"/>
    <cellStyle name="Currency 5 4 4 2" xfId="35827"/>
    <cellStyle name="Currency 5 4 4 2 2" xfId="35828"/>
    <cellStyle name="Currency 5 4 4 2 3" xfId="57123"/>
    <cellStyle name="Currency 5 4 4 3" xfId="35829"/>
    <cellStyle name="Currency 5 4 4 4" xfId="35830"/>
    <cellStyle name="Currency 5 4 5" xfId="35831"/>
    <cellStyle name="Currency 5 4 5 2" xfId="35832"/>
    <cellStyle name="Currency 5 4 5 3" xfId="57124"/>
    <cellStyle name="Currency 5 4 6" xfId="35833"/>
    <cellStyle name="Currency 5 4 7" xfId="35834"/>
    <cellStyle name="Currency 5 5" xfId="35835"/>
    <cellStyle name="Currency 5 5 2" xfId="35836"/>
    <cellStyle name="Currency 5 5 2 2" xfId="35837"/>
    <cellStyle name="Currency 5 5 2 2 2" xfId="35838"/>
    <cellStyle name="Currency 5 5 2 2 3" xfId="57125"/>
    <cellStyle name="Currency 5 5 2 3" xfId="35839"/>
    <cellStyle name="Currency 5 5 2 4" xfId="35840"/>
    <cellStyle name="Currency 5 5 3" xfId="35841"/>
    <cellStyle name="Currency 5 5 3 2" xfId="35842"/>
    <cellStyle name="Currency 5 5 3 2 2" xfId="35843"/>
    <cellStyle name="Currency 5 5 3 2 3" xfId="57126"/>
    <cellStyle name="Currency 5 5 3 3" xfId="35844"/>
    <cellStyle name="Currency 5 5 3 4" xfId="35845"/>
    <cellStyle name="Currency 5 5 4" xfId="35846"/>
    <cellStyle name="Currency 5 5 4 2" xfId="35847"/>
    <cellStyle name="Currency 5 5 4 3" xfId="57127"/>
    <cellStyle name="Currency 5 5 5" xfId="35848"/>
    <cellStyle name="Currency 5 5 6" xfId="35849"/>
    <cellStyle name="Currency 5 6" xfId="35850"/>
    <cellStyle name="Currency 5 6 2" xfId="35851"/>
    <cellStyle name="Currency 5 6 2 2" xfId="35852"/>
    <cellStyle name="Currency 5 6 2 2 2" xfId="35853"/>
    <cellStyle name="Currency 5 6 2 2 3" xfId="57128"/>
    <cellStyle name="Currency 5 6 2 3" xfId="35854"/>
    <cellStyle name="Currency 5 6 2 4" xfId="35855"/>
    <cellStyle name="Currency 5 6 3" xfId="35856"/>
    <cellStyle name="Currency 5 6 3 2" xfId="35857"/>
    <cellStyle name="Currency 5 6 3 3" xfId="57129"/>
    <cellStyle name="Currency 5 6 4" xfId="35858"/>
    <cellStyle name="Currency 5 6 5" xfId="35859"/>
    <cellStyle name="Currency 5 7" xfId="35860"/>
    <cellStyle name="Currency 5 7 2" xfId="35861"/>
    <cellStyle name="Currency 5 7 2 2" xfId="35862"/>
    <cellStyle name="Currency 5 7 2 3" xfId="57130"/>
    <cellStyle name="Currency 5 7 3" xfId="35863"/>
    <cellStyle name="Currency 5 7 4" xfId="35864"/>
    <cellStyle name="Currency 5 8" xfId="35865"/>
    <cellStyle name="Currency 5 8 2" xfId="35866"/>
    <cellStyle name="Currency 5 8 2 2" xfId="35867"/>
    <cellStyle name="Currency 5 8 2 3" xfId="57131"/>
    <cellStyle name="Currency 5 8 3" xfId="35868"/>
    <cellStyle name="Currency 5 8 4" xfId="35869"/>
    <cellStyle name="Currency 5 9" xfId="35870"/>
    <cellStyle name="Currency 5 9 2" xfId="35871"/>
    <cellStyle name="Currency 5 9 3" xfId="57132"/>
    <cellStyle name="Currency 6" xfId="35872"/>
    <cellStyle name="Currency 6 2" xfId="35873"/>
    <cellStyle name="Currency 6 2 2" xfId="35874"/>
    <cellStyle name="Currency 6 2 2 2" xfId="35875"/>
    <cellStyle name="Currency 6 2 2 2 2" xfId="35876"/>
    <cellStyle name="Currency 6 2 2 2 2 2" xfId="35877"/>
    <cellStyle name="Currency 6 2 2 2 2 3" xfId="57133"/>
    <cellStyle name="Currency 6 2 2 2 3" xfId="35878"/>
    <cellStyle name="Currency 6 2 2 2 4" xfId="35879"/>
    <cellStyle name="Currency 6 2 2 3" xfId="35880"/>
    <cellStyle name="Currency 6 2 2 3 2" xfId="35881"/>
    <cellStyle name="Currency 6 2 2 3 2 2" xfId="35882"/>
    <cellStyle name="Currency 6 2 2 3 2 3" xfId="57134"/>
    <cellStyle name="Currency 6 2 2 3 3" xfId="35883"/>
    <cellStyle name="Currency 6 2 2 3 4" xfId="35884"/>
    <cellStyle name="Currency 6 2 2 4" xfId="35885"/>
    <cellStyle name="Currency 6 2 2 4 2" xfId="35886"/>
    <cellStyle name="Currency 6 2 2 4 3" xfId="57135"/>
    <cellStyle name="Currency 6 2 2 5" xfId="35887"/>
    <cellStyle name="Currency 6 2 2 6" xfId="35888"/>
    <cellStyle name="Currency 6 2 3" xfId="35889"/>
    <cellStyle name="Currency 6 2 3 2" xfId="35890"/>
    <cellStyle name="Currency 6 2 3 2 2" xfId="35891"/>
    <cellStyle name="Currency 6 2 3 2 3" xfId="57136"/>
    <cellStyle name="Currency 6 2 3 3" xfId="35892"/>
    <cellStyle name="Currency 6 2 3 4" xfId="35893"/>
    <cellStyle name="Currency 6 2 4" xfId="35894"/>
    <cellStyle name="Currency 6 2 4 2" xfId="35895"/>
    <cellStyle name="Currency 6 2 4 2 2" xfId="35896"/>
    <cellStyle name="Currency 6 2 4 2 3" xfId="57137"/>
    <cellStyle name="Currency 6 2 4 3" xfId="35897"/>
    <cellStyle name="Currency 6 2 4 4" xfId="35898"/>
    <cellStyle name="Currency 6 2 5" xfId="35899"/>
    <cellStyle name="Currency 6 2 5 2" xfId="35900"/>
    <cellStyle name="Currency 6 2 5 3" xfId="57138"/>
    <cellStyle name="Currency 6 2 6" xfId="35901"/>
    <cellStyle name="Currency 6 2 7" xfId="35902"/>
    <cellStyle name="Currency 6 3" xfId="35903"/>
    <cellStyle name="Currency 6 3 2" xfId="35904"/>
    <cellStyle name="Currency 6 3 2 2" xfId="35905"/>
    <cellStyle name="Currency 6 3 2 2 2" xfId="35906"/>
    <cellStyle name="Currency 6 3 2 2 3" xfId="57139"/>
    <cellStyle name="Currency 6 3 2 3" xfId="35907"/>
    <cellStyle name="Currency 6 3 2 4" xfId="35908"/>
    <cellStyle name="Currency 6 3 3" xfId="35909"/>
    <cellStyle name="Currency 6 3 3 2" xfId="35910"/>
    <cellStyle name="Currency 6 3 3 2 2" xfId="35911"/>
    <cellStyle name="Currency 6 3 3 2 3" xfId="57140"/>
    <cellStyle name="Currency 6 3 3 3" xfId="35912"/>
    <cellStyle name="Currency 6 3 3 4" xfId="35913"/>
    <cellStyle name="Currency 6 3 4" xfId="35914"/>
    <cellStyle name="Currency 6 3 4 2" xfId="35915"/>
    <cellStyle name="Currency 6 3 4 3" xfId="57141"/>
    <cellStyle name="Currency 6 3 5" xfId="35916"/>
    <cellStyle name="Currency 6 3 6" xfId="35917"/>
    <cellStyle name="Currency 6 4" xfId="35918"/>
    <cellStyle name="Currency 6 4 2" xfId="35919"/>
    <cellStyle name="Currency 6 4 2 2" xfId="35920"/>
    <cellStyle name="Currency 6 4 2 3" xfId="57142"/>
    <cellStyle name="Currency 6 4 3" xfId="35921"/>
    <cellStyle name="Currency 6 4 4" xfId="35922"/>
    <cellStyle name="Currency 6 5" xfId="35923"/>
    <cellStyle name="Currency 6 5 2" xfId="35924"/>
    <cellStyle name="Currency 6 5 2 2" xfId="35925"/>
    <cellStyle name="Currency 6 5 2 3" xfId="57143"/>
    <cellStyle name="Currency 6 5 3" xfId="35926"/>
    <cellStyle name="Currency 6 5 4" xfId="35927"/>
    <cellStyle name="Currency 6 6" xfId="35928"/>
    <cellStyle name="Currency 6 6 2" xfId="35929"/>
    <cellStyle name="Currency 6 6 3" xfId="57144"/>
    <cellStyle name="Currency 6 7" xfId="35930"/>
    <cellStyle name="Currency 6 8" xfId="35931"/>
    <cellStyle name="Currency 7" xfId="35932"/>
    <cellStyle name="Currency 7 2" xfId="35933"/>
    <cellStyle name="Currency 7 2 2" xfId="35934"/>
    <cellStyle name="Currency 7 2 2 2" xfId="35935"/>
    <cellStyle name="Currency 7 2 2 2 2" xfId="35936"/>
    <cellStyle name="Currency 7 2 2 2 3" xfId="57145"/>
    <cellStyle name="Currency 7 2 2 3" xfId="35937"/>
    <cellStyle name="Currency 7 2 2 4" xfId="35938"/>
    <cellStyle name="Currency 7 2 3" xfId="35939"/>
    <cellStyle name="Currency 7 2 3 2" xfId="35940"/>
    <cellStyle name="Currency 7 2 3 2 2" xfId="35941"/>
    <cellStyle name="Currency 7 2 3 2 3" xfId="57146"/>
    <cellStyle name="Currency 7 2 3 3" xfId="35942"/>
    <cellStyle name="Currency 7 2 3 4" xfId="35943"/>
    <cellStyle name="Currency 7 2 4" xfId="35944"/>
    <cellStyle name="Currency 7 2 4 2" xfId="35945"/>
    <cellStyle name="Currency 7 2 4 3" xfId="57147"/>
    <cellStyle name="Currency 7 2 5" xfId="35946"/>
    <cellStyle name="Currency 7 2 6" xfId="35947"/>
    <cellStyle name="Currency 7 3" xfId="35948"/>
    <cellStyle name="Currency 7 3 2" xfId="35949"/>
    <cellStyle name="Currency 7 3 2 2" xfId="35950"/>
    <cellStyle name="Currency 7 3 2 3" xfId="57148"/>
    <cellStyle name="Currency 7 3 3" xfId="35951"/>
    <cellStyle name="Currency 7 3 4" xfId="35952"/>
    <cellStyle name="Currency 7 4" xfId="35953"/>
    <cellStyle name="Currency 7 4 2" xfId="35954"/>
    <cellStyle name="Currency 7 4 2 2" xfId="35955"/>
    <cellStyle name="Currency 7 4 2 3" xfId="57149"/>
    <cellStyle name="Currency 7 4 3" xfId="35956"/>
    <cellStyle name="Currency 7 4 4" xfId="35957"/>
    <cellStyle name="Currency 7 5" xfId="35958"/>
    <cellStyle name="Currency 7 5 2" xfId="35959"/>
    <cellStyle name="Currency 7 5 3" xfId="57150"/>
    <cellStyle name="Currency 7 6" xfId="35960"/>
    <cellStyle name="Currency 7 7" xfId="35961"/>
    <cellStyle name="Currency 8" xfId="35962"/>
    <cellStyle name="Currency 8 2" xfId="35963"/>
    <cellStyle name="Currency 8 2 2" xfId="35964"/>
    <cellStyle name="Currency 8 2 2 2" xfId="35965"/>
    <cellStyle name="Currency 8 2 2 3" xfId="57151"/>
    <cellStyle name="Currency 8 2 3" xfId="35966"/>
    <cellStyle name="Currency 8 2 4" xfId="35967"/>
    <cellStyle name="Currency 8 3" xfId="35968"/>
    <cellStyle name="Currency 8 3 2" xfId="35969"/>
    <cellStyle name="Currency 8 3 2 2" xfId="35970"/>
    <cellStyle name="Currency 8 3 2 3" xfId="57152"/>
    <cellStyle name="Currency 8 3 3" xfId="35971"/>
    <cellStyle name="Currency 8 3 4" xfId="35972"/>
    <cellStyle name="Currency 8 4" xfId="35973"/>
    <cellStyle name="Currency 8 4 2" xfId="35974"/>
    <cellStyle name="Currency 8 4 3" xfId="57153"/>
    <cellStyle name="Currency 8 5" xfId="35975"/>
    <cellStyle name="Currency 8 6" xfId="35976"/>
    <cellStyle name="Currency 9" xfId="35977"/>
    <cellStyle name="Currency 9 2" xfId="57154"/>
    <cellStyle name="data column" xfId="59994"/>
    <cellStyle name="Explanatory Text 2" xfId="60122"/>
    <cellStyle name="Good 2" xfId="60113"/>
    <cellStyle name="Heading 1 2" xfId="60109"/>
    <cellStyle name="Heading 2 2" xfId="60110"/>
    <cellStyle name="Heading 3 2" xfId="60111"/>
    <cellStyle name="Heading 4 2" xfId="60112"/>
    <cellStyle name="Hyperlink" xfId="59992" builtinId="8"/>
    <cellStyle name="Input 2" xfId="60116"/>
    <cellStyle name="Left Column" xfId="59995"/>
    <cellStyle name="Linked Cell 2" xfId="60119"/>
    <cellStyle name="Neutral 2" xfId="60115"/>
    <cellStyle name="Normal" xfId="0" builtinId="0"/>
    <cellStyle name="Normal 10" xfId="35978"/>
    <cellStyle name="Normal 10 2" xfId="35979"/>
    <cellStyle name="Normal 10 2 2" xfId="35980"/>
    <cellStyle name="Normal 10 2 2 2" xfId="35981"/>
    <cellStyle name="Normal 10 2 2 2 2" xfId="35982"/>
    <cellStyle name="Normal 10 2 2 2 2 2" xfId="35983"/>
    <cellStyle name="Normal 10 2 2 2 2 3" xfId="57155"/>
    <cellStyle name="Normal 10 2 2 2 3" xfId="35984"/>
    <cellStyle name="Normal 10 2 2 2 4" xfId="35985"/>
    <cellStyle name="Normal 10 2 2 3" xfId="35986"/>
    <cellStyle name="Normal 10 2 2 3 2" xfId="35987"/>
    <cellStyle name="Normal 10 2 2 3 2 2" xfId="35988"/>
    <cellStyle name="Normal 10 2 2 3 2 3" xfId="57156"/>
    <cellStyle name="Normal 10 2 2 3 3" xfId="35989"/>
    <cellStyle name="Normal 10 2 2 3 4" xfId="35990"/>
    <cellStyle name="Normal 10 2 2 4" xfId="35991"/>
    <cellStyle name="Normal 10 2 2 4 2" xfId="35992"/>
    <cellStyle name="Normal 10 2 2 4 3" xfId="57157"/>
    <cellStyle name="Normal 10 2 2 5" xfId="35993"/>
    <cellStyle name="Normal 10 2 2 6" xfId="35994"/>
    <cellStyle name="Normal 10 2 2 7" xfId="60772"/>
    <cellStyle name="Normal 10 2 3" xfId="35995"/>
    <cellStyle name="Normal 10 2 3 2" xfId="35996"/>
    <cellStyle name="Normal 10 2 3 2 2" xfId="35997"/>
    <cellStyle name="Normal 10 2 3 2 3" xfId="57158"/>
    <cellStyle name="Normal 10 2 3 3" xfId="35998"/>
    <cellStyle name="Normal 10 2 3 4" xfId="35999"/>
    <cellStyle name="Normal 10 2 4" xfId="36000"/>
    <cellStyle name="Normal 10 2 4 2" xfId="36001"/>
    <cellStyle name="Normal 10 2 4 2 2" xfId="36002"/>
    <cellStyle name="Normal 10 2 4 2 3" xfId="57159"/>
    <cellStyle name="Normal 10 2 4 3" xfId="36003"/>
    <cellStyle name="Normal 10 2 4 4" xfId="36004"/>
    <cellStyle name="Normal 10 2 5" xfId="36005"/>
    <cellStyle name="Normal 10 2 5 2" xfId="36006"/>
    <cellStyle name="Normal 10 2 5 3" xfId="57160"/>
    <cellStyle name="Normal 10 2 6" xfId="36007"/>
    <cellStyle name="Normal 10 2 7" xfId="36008"/>
    <cellStyle name="Normal 10 2 8" xfId="60404"/>
    <cellStyle name="Normal 10 3" xfId="36009"/>
    <cellStyle name="Normal 10 3 2" xfId="36010"/>
    <cellStyle name="Normal 10 3 2 2" xfId="36011"/>
    <cellStyle name="Normal 10 3 2 2 2" xfId="36012"/>
    <cellStyle name="Normal 10 3 2 2 3" xfId="57161"/>
    <cellStyle name="Normal 10 3 2 3" xfId="36013"/>
    <cellStyle name="Normal 10 3 2 4" xfId="36014"/>
    <cellStyle name="Normal 10 3 3" xfId="36015"/>
    <cellStyle name="Normal 10 3 3 2" xfId="36016"/>
    <cellStyle name="Normal 10 3 3 2 2" xfId="36017"/>
    <cellStyle name="Normal 10 3 3 2 3" xfId="57162"/>
    <cellStyle name="Normal 10 3 3 3" xfId="36018"/>
    <cellStyle name="Normal 10 3 3 4" xfId="36019"/>
    <cellStyle name="Normal 10 3 4" xfId="36020"/>
    <cellStyle name="Normal 10 3 4 2" xfId="36021"/>
    <cellStyle name="Normal 10 3 4 3" xfId="57163"/>
    <cellStyle name="Normal 10 3 5" xfId="36022"/>
    <cellStyle name="Normal 10 3 6" xfId="36023"/>
    <cellStyle name="Normal 10 3 7" xfId="60589"/>
    <cellStyle name="Normal 10 4" xfId="36024"/>
    <cellStyle name="Normal 10 4 2" xfId="36025"/>
    <cellStyle name="Normal 10 4 2 2" xfId="36026"/>
    <cellStyle name="Normal 10 4 2 3" xfId="57164"/>
    <cellStyle name="Normal 10 4 3" xfId="36027"/>
    <cellStyle name="Normal 10 4 4" xfId="36028"/>
    <cellStyle name="Normal 10 5" xfId="36029"/>
    <cellStyle name="Normal 10 5 2" xfId="36030"/>
    <cellStyle name="Normal 10 5 2 2" xfId="36031"/>
    <cellStyle name="Normal 10 5 2 3" xfId="57165"/>
    <cellStyle name="Normal 10 5 3" xfId="36032"/>
    <cellStyle name="Normal 10 5 4" xfId="36033"/>
    <cellStyle name="Normal 10 6" xfId="36034"/>
    <cellStyle name="Normal 10 6 2" xfId="36035"/>
    <cellStyle name="Normal 10 6 3" xfId="57166"/>
    <cellStyle name="Normal 10 7" xfId="36036"/>
    <cellStyle name="Normal 10 8" xfId="36037"/>
    <cellStyle name="Normal 10 9" xfId="60221"/>
    <cellStyle name="Normal 11" xfId="36038"/>
    <cellStyle name="Normal 11 2" xfId="36039"/>
    <cellStyle name="Normal 11 2 2" xfId="36040"/>
    <cellStyle name="Normal 11 2 2 2" xfId="36041"/>
    <cellStyle name="Normal 11 2 2 2 2" xfId="36042"/>
    <cellStyle name="Normal 11 2 2 2 3" xfId="57167"/>
    <cellStyle name="Normal 11 2 2 3" xfId="36043"/>
    <cellStyle name="Normal 11 2 2 4" xfId="36044"/>
    <cellStyle name="Normal 11 2 2 5" xfId="60786"/>
    <cellStyle name="Normal 11 2 3" xfId="36045"/>
    <cellStyle name="Normal 11 2 3 2" xfId="36046"/>
    <cellStyle name="Normal 11 2 3 2 2" xfId="36047"/>
    <cellStyle name="Normal 11 2 3 2 3" xfId="57168"/>
    <cellStyle name="Normal 11 2 3 3" xfId="36048"/>
    <cellStyle name="Normal 11 2 3 4" xfId="36049"/>
    <cellStyle name="Normal 11 2 4" xfId="36050"/>
    <cellStyle name="Normal 11 2 4 2" xfId="36051"/>
    <cellStyle name="Normal 11 2 4 3" xfId="57169"/>
    <cellStyle name="Normal 11 2 5" xfId="36052"/>
    <cellStyle name="Normal 11 2 6" xfId="36053"/>
    <cellStyle name="Normal 11 2 7" xfId="60418"/>
    <cellStyle name="Normal 11 3" xfId="36054"/>
    <cellStyle name="Normal 11 3 2" xfId="36055"/>
    <cellStyle name="Normal 11 3 2 2" xfId="36056"/>
    <cellStyle name="Normal 11 3 2 3" xfId="57170"/>
    <cellStyle name="Normal 11 3 3" xfId="36057"/>
    <cellStyle name="Normal 11 3 4" xfId="36058"/>
    <cellStyle name="Normal 11 3 5" xfId="60603"/>
    <cellStyle name="Normal 11 4" xfId="36059"/>
    <cellStyle name="Normal 11 4 2" xfId="36060"/>
    <cellStyle name="Normal 11 4 2 2" xfId="36061"/>
    <cellStyle name="Normal 11 4 2 3" xfId="57171"/>
    <cellStyle name="Normal 11 4 3" xfId="36062"/>
    <cellStyle name="Normal 11 4 4" xfId="36063"/>
    <cellStyle name="Normal 11 5" xfId="36064"/>
    <cellStyle name="Normal 11 5 2" xfId="36065"/>
    <cellStyle name="Normal 11 5 3" xfId="57172"/>
    <cellStyle name="Normal 11 6" xfId="36066"/>
    <cellStyle name="Normal 11 7" xfId="36067"/>
    <cellStyle name="Normal 11 8" xfId="60235"/>
    <cellStyle name="Normal 12" xfId="36068"/>
    <cellStyle name="Normal 12 2" xfId="36069"/>
    <cellStyle name="Normal 12 2 2" xfId="36070"/>
    <cellStyle name="Normal 12 2 2 2" xfId="36071"/>
    <cellStyle name="Normal 12 2 2 3" xfId="57173"/>
    <cellStyle name="Normal 12 2 2 4" xfId="60800"/>
    <cellStyle name="Normal 12 2 3" xfId="36072"/>
    <cellStyle name="Normal 12 2 4" xfId="36073"/>
    <cellStyle name="Normal 12 2 5" xfId="60432"/>
    <cellStyle name="Normal 12 3" xfId="36074"/>
    <cellStyle name="Normal 12 3 2" xfId="36075"/>
    <cellStyle name="Normal 12 3 2 2" xfId="36076"/>
    <cellStyle name="Normal 12 3 2 3" xfId="57174"/>
    <cellStyle name="Normal 12 3 3" xfId="36077"/>
    <cellStyle name="Normal 12 3 4" xfId="36078"/>
    <cellStyle name="Normal 12 3 5" xfId="60617"/>
    <cellStyle name="Normal 12 4" xfId="36079"/>
    <cellStyle name="Normal 12 4 2" xfId="36080"/>
    <cellStyle name="Normal 12 4 3" xfId="57175"/>
    <cellStyle name="Normal 12 5" xfId="36081"/>
    <cellStyle name="Normal 12 6" xfId="36082"/>
    <cellStyle name="Normal 12 7" xfId="60249"/>
    <cellStyle name="Normal 13" xfId="36083"/>
    <cellStyle name="Normal 13 2" xfId="36084"/>
    <cellStyle name="Normal 13 2 2" xfId="57176"/>
    <cellStyle name="Normal 13 2 2 2" xfId="60814"/>
    <cellStyle name="Normal 13 2 3" xfId="60446"/>
    <cellStyle name="Normal 13 3" xfId="36085"/>
    <cellStyle name="Normal 13 3 2" xfId="60631"/>
    <cellStyle name="Normal 13 4" xfId="57177"/>
    <cellStyle name="Normal 13 5" xfId="60263"/>
    <cellStyle name="Normal 14" xfId="36086"/>
    <cellStyle name="Normal 14 2" xfId="36087"/>
    <cellStyle name="Normal 14 2 2" xfId="36088"/>
    <cellStyle name="Normal 14 2 2 2" xfId="60828"/>
    <cellStyle name="Normal 14 2 3" xfId="57178"/>
    <cellStyle name="Normal 14 2 4" xfId="60460"/>
    <cellStyle name="Normal 14 3" xfId="36089"/>
    <cellStyle name="Normal 14 3 2" xfId="60645"/>
    <cellStyle name="Normal 14 4" xfId="36090"/>
    <cellStyle name="Normal 14 5" xfId="60277"/>
    <cellStyle name="Normal 15" xfId="36091"/>
    <cellStyle name="Normal 15 2" xfId="36092"/>
    <cellStyle name="Normal 15 2 2" xfId="59958"/>
    <cellStyle name="Normal 15 2 2 2" xfId="60842"/>
    <cellStyle name="Normal 15 2 3" xfId="60474"/>
    <cellStyle name="Normal 15 3" xfId="57179"/>
    <cellStyle name="Normal 15 3 2" xfId="60659"/>
    <cellStyle name="Normal 15 4" xfId="60291"/>
    <cellStyle name="Normal 16" xfId="19"/>
    <cellStyle name="Normal 16 2" xfId="59959"/>
    <cellStyle name="Normal 16 2 2" xfId="59960"/>
    <cellStyle name="Normal 16 2 2 2" xfId="60856"/>
    <cellStyle name="Normal 16 2 3" xfId="60488"/>
    <cellStyle name="Normal 16 3" xfId="59961"/>
    <cellStyle name="Normal 16 3 2" xfId="60673"/>
    <cellStyle name="Normal 16 4" xfId="60305"/>
    <cellStyle name="Normal 17" xfId="57180"/>
    <cellStyle name="Normal 17 2" xfId="60502"/>
    <cellStyle name="Normal 18" xfId="57181"/>
    <cellStyle name="Normal 18 2" xfId="60870"/>
    <cellStyle name="Normal 19" xfId="57182"/>
    <cellStyle name="Normal 19 2" xfId="60884"/>
    <cellStyle name="Normal 2" xfId="9"/>
    <cellStyle name="Normal 2 10" xfId="36093"/>
    <cellStyle name="Normal 2 11" xfId="36094"/>
    <cellStyle name="Normal 2 12" xfId="36095"/>
    <cellStyle name="Normal 2 13" xfId="36096"/>
    <cellStyle name="Normal 2 14" xfId="36097"/>
    <cellStyle name="Normal 2 15" xfId="36098"/>
    <cellStyle name="Normal 2 16" xfId="36099"/>
    <cellStyle name="Normal 2 17" xfId="36100"/>
    <cellStyle name="Normal 2 18" xfId="36101"/>
    <cellStyle name="Normal 2 19" xfId="36102"/>
    <cellStyle name="Normal 2 2" xfId="8"/>
    <cellStyle name="Normal 2 2 2" xfId="36103"/>
    <cellStyle name="Normal 2 2 2 2" xfId="60097"/>
    <cellStyle name="Normal 2 2 2 3" xfId="60687"/>
    <cellStyle name="Normal 2 2 3" xfId="49924"/>
    <cellStyle name="Normal 2 2 4" xfId="60094"/>
    <cellStyle name="Normal 2 2 5" xfId="60319"/>
    <cellStyle name="Normal 2 20" xfId="36104"/>
    <cellStyle name="Normal 2 21" xfId="60093"/>
    <cellStyle name="Normal 2 22" xfId="60099"/>
    <cellStyle name="Normal 2 23" xfId="60102"/>
    <cellStyle name="Normal 2 24" xfId="60106"/>
    <cellStyle name="Normal 2 25" xfId="60148"/>
    <cellStyle name="Normal 2 3" xfId="36105"/>
    <cellStyle name="Normal 2 3 2" xfId="60084"/>
    <cellStyle name="Normal 2 3 3" xfId="60096"/>
    <cellStyle name="Normal 2 3 4" xfId="60514"/>
    <cellStyle name="Normal 2 4" xfId="36106"/>
    <cellStyle name="Normal 2 5" xfId="36107"/>
    <cellStyle name="Normal 2 6" xfId="36108"/>
    <cellStyle name="Normal 2 7" xfId="36109"/>
    <cellStyle name="Normal 2 7 2" xfId="60085"/>
    <cellStyle name="Normal 2 8" xfId="36110"/>
    <cellStyle name="Normal 2 9" xfId="36111"/>
    <cellStyle name="Normal 20" xfId="59955"/>
    <cellStyle name="Normal 20 2" xfId="60898"/>
    <cellStyle name="Normal 21" xfId="60073"/>
    <cellStyle name="Normal 22" xfId="60074"/>
    <cellStyle name="Normal 23" xfId="60075"/>
    <cellStyle name="Normal 23 2" xfId="60912"/>
    <cellStyle name="Normal 24" xfId="60086"/>
    <cellStyle name="Normal 25" xfId="60088"/>
    <cellStyle name="Normal 26" xfId="60089"/>
    <cellStyle name="Normal 27" xfId="60090"/>
    <cellStyle name="Normal 28" xfId="60091"/>
    <cellStyle name="Normal 29" xfId="60087"/>
    <cellStyle name="Normal 3" xfId="10"/>
    <cellStyle name="Normal 3 2" xfId="7"/>
    <cellStyle name="Normal 3 2 10" xfId="36112"/>
    <cellStyle name="Normal 3 2 10 2" xfId="36113"/>
    <cellStyle name="Normal 3 2 10 2 2" xfId="36114"/>
    <cellStyle name="Normal 3 2 10 2 2 2" xfId="36115"/>
    <cellStyle name="Normal 3 2 10 2 2 3" xfId="57183"/>
    <cellStyle name="Normal 3 2 10 2 3" xfId="36116"/>
    <cellStyle name="Normal 3 2 10 2 4" xfId="36117"/>
    <cellStyle name="Normal 3 2 10 3" xfId="36118"/>
    <cellStyle name="Normal 3 2 10 3 2" xfId="36119"/>
    <cellStyle name="Normal 3 2 10 3 3" xfId="57184"/>
    <cellStyle name="Normal 3 2 10 4" xfId="36120"/>
    <cellStyle name="Normal 3 2 10 5" xfId="36121"/>
    <cellStyle name="Normal 3 2 11" xfId="36122"/>
    <cellStyle name="Normal 3 2 11 2" xfId="36123"/>
    <cellStyle name="Normal 3 2 11 2 2" xfId="36124"/>
    <cellStyle name="Normal 3 2 11 2 3" xfId="57185"/>
    <cellStyle name="Normal 3 2 11 3" xfId="36125"/>
    <cellStyle name="Normal 3 2 11 4" xfId="36126"/>
    <cellStyle name="Normal 3 2 12" xfId="36127"/>
    <cellStyle name="Normal 3 2 12 2" xfId="36128"/>
    <cellStyle name="Normal 3 2 12 2 2" xfId="36129"/>
    <cellStyle name="Normal 3 2 12 2 3" xfId="57186"/>
    <cellStyle name="Normal 3 2 12 3" xfId="36130"/>
    <cellStyle name="Normal 3 2 12 4" xfId="36131"/>
    <cellStyle name="Normal 3 2 13" xfId="36132"/>
    <cellStyle name="Normal 3 2 13 2" xfId="36133"/>
    <cellStyle name="Normal 3 2 13 3" xfId="57187"/>
    <cellStyle name="Normal 3 2 14" xfId="36134"/>
    <cellStyle name="Normal 3 2 15" xfId="36135"/>
    <cellStyle name="Normal 3 2 16" xfId="60332"/>
    <cellStyle name="Normal 3 2 2" xfId="36136"/>
    <cellStyle name="Normal 3 2 2 10" xfId="36137"/>
    <cellStyle name="Normal 3 2 2 11" xfId="36138"/>
    <cellStyle name="Normal 3 2 2 12" xfId="60700"/>
    <cellStyle name="Normal 3 2 2 2" xfId="36139"/>
    <cellStyle name="Normal 3 2 2 2 10" xfId="36140"/>
    <cellStyle name="Normal 3 2 2 2 2" xfId="36141"/>
    <cellStyle name="Normal 3 2 2 2 2 2" xfId="36142"/>
    <cellStyle name="Normal 3 2 2 2 2 2 2" xfId="36143"/>
    <cellStyle name="Normal 3 2 2 2 2 2 2 2" xfId="36144"/>
    <cellStyle name="Normal 3 2 2 2 2 2 2 2 2" xfId="36145"/>
    <cellStyle name="Normal 3 2 2 2 2 2 2 2 2 2" xfId="36146"/>
    <cellStyle name="Normal 3 2 2 2 2 2 2 2 2 3" xfId="57188"/>
    <cellStyle name="Normal 3 2 2 2 2 2 2 2 3" xfId="36147"/>
    <cellStyle name="Normal 3 2 2 2 2 2 2 2 4" xfId="36148"/>
    <cellStyle name="Normal 3 2 2 2 2 2 2 3" xfId="36149"/>
    <cellStyle name="Normal 3 2 2 2 2 2 2 3 2" xfId="36150"/>
    <cellStyle name="Normal 3 2 2 2 2 2 2 3 2 2" xfId="36151"/>
    <cellStyle name="Normal 3 2 2 2 2 2 2 3 2 3" xfId="57189"/>
    <cellStyle name="Normal 3 2 2 2 2 2 2 3 3" xfId="36152"/>
    <cellStyle name="Normal 3 2 2 2 2 2 2 3 4" xfId="36153"/>
    <cellStyle name="Normal 3 2 2 2 2 2 2 4" xfId="36154"/>
    <cellStyle name="Normal 3 2 2 2 2 2 2 4 2" xfId="36155"/>
    <cellStyle name="Normal 3 2 2 2 2 2 2 4 3" xfId="57190"/>
    <cellStyle name="Normal 3 2 2 2 2 2 2 5" xfId="36156"/>
    <cellStyle name="Normal 3 2 2 2 2 2 2 6" xfId="36157"/>
    <cellStyle name="Normal 3 2 2 2 2 2 3" xfId="36158"/>
    <cellStyle name="Normal 3 2 2 2 2 2 3 2" xfId="36159"/>
    <cellStyle name="Normal 3 2 2 2 2 2 3 2 2" xfId="36160"/>
    <cellStyle name="Normal 3 2 2 2 2 2 3 2 3" xfId="57191"/>
    <cellStyle name="Normal 3 2 2 2 2 2 3 3" xfId="36161"/>
    <cellStyle name="Normal 3 2 2 2 2 2 3 4" xfId="36162"/>
    <cellStyle name="Normal 3 2 2 2 2 2 4" xfId="36163"/>
    <cellStyle name="Normal 3 2 2 2 2 2 4 2" xfId="36164"/>
    <cellStyle name="Normal 3 2 2 2 2 2 4 2 2" xfId="36165"/>
    <cellStyle name="Normal 3 2 2 2 2 2 4 2 3" xfId="57192"/>
    <cellStyle name="Normal 3 2 2 2 2 2 4 3" xfId="36166"/>
    <cellStyle name="Normal 3 2 2 2 2 2 4 4" xfId="36167"/>
    <cellStyle name="Normal 3 2 2 2 2 2 5" xfId="36168"/>
    <cellStyle name="Normal 3 2 2 2 2 2 5 2" xfId="36169"/>
    <cellStyle name="Normal 3 2 2 2 2 2 5 3" xfId="57193"/>
    <cellStyle name="Normal 3 2 2 2 2 2 6" xfId="36170"/>
    <cellStyle name="Normal 3 2 2 2 2 2 7" xfId="36171"/>
    <cellStyle name="Normal 3 2 2 2 2 3" xfId="36172"/>
    <cellStyle name="Normal 3 2 2 2 2 3 2" xfId="36173"/>
    <cellStyle name="Normal 3 2 2 2 2 3 2 2" xfId="36174"/>
    <cellStyle name="Normal 3 2 2 2 2 3 2 2 2" xfId="36175"/>
    <cellStyle name="Normal 3 2 2 2 2 3 2 2 3" xfId="57194"/>
    <cellStyle name="Normal 3 2 2 2 2 3 2 3" xfId="36176"/>
    <cellStyle name="Normal 3 2 2 2 2 3 2 4" xfId="36177"/>
    <cellStyle name="Normal 3 2 2 2 2 3 3" xfId="36178"/>
    <cellStyle name="Normal 3 2 2 2 2 3 3 2" xfId="36179"/>
    <cellStyle name="Normal 3 2 2 2 2 3 3 2 2" xfId="36180"/>
    <cellStyle name="Normal 3 2 2 2 2 3 3 2 3" xfId="57195"/>
    <cellStyle name="Normal 3 2 2 2 2 3 3 3" xfId="36181"/>
    <cellStyle name="Normal 3 2 2 2 2 3 3 4" xfId="36182"/>
    <cellStyle name="Normal 3 2 2 2 2 3 4" xfId="36183"/>
    <cellStyle name="Normal 3 2 2 2 2 3 4 2" xfId="36184"/>
    <cellStyle name="Normal 3 2 2 2 2 3 4 3" xfId="57196"/>
    <cellStyle name="Normal 3 2 2 2 2 3 5" xfId="36185"/>
    <cellStyle name="Normal 3 2 2 2 2 3 6" xfId="36186"/>
    <cellStyle name="Normal 3 2 2 2 2 4" xfId="36187"/>
    <cellStyle name="Normal 3 2 2 2 2 4 2" xfId="36188"/>
    <cellStyle name="Normal 3 2 2 2 2 4 2 2" xfId="36189"/>
    <cellStyle name="Normal 3 2 2 2 2 4 2 3" xfId="57197"/>
    <cellStyle name="Normal 3 2 2 2 2 4 3" xfId="36190"/>
    <cellStyle name="Normal 3 2 2 2 2 4 4" xfId="36191"/>
    <cellStyle name="Normal 3 2 2 2 2 5" xfId="36192"/>
    <cellStyle name="Normal 3 2 2 2 2 5 2" xfId="36193"/>
    <cellStyle name="Normal 3 2 2 2 2 5 2 2" xfId="36194"/>
    <cellStyle name="Normal 3 2 2 2 2 5 2 3" xfId="57198"/>
    <cellStyle name="Normal 3 2 2 2 2 5 3" xfId="36195"/>
    <cellStyle name="Normal 3 2 2 2 2 5 4" xfId="36196"/>
    <cellStyle name="Normal 3 2 2 2 2 6" xfId="36197"/>
    <cellStyle name="Normal 3 2 2 2 2 6 2" xfId="36198"/>
    <cellStyle name="Normal 3 2 2 2 2 6 3" xfId="57199"/>
    <cellStyle name="Normal 3 2 2 2 2 7" xfId="36199"/>
    <cellStyle name="Normal 3 2 2 2 2 8" xfId="36200"/>
    <cellStyle name="Normal 3 2 2 2 3" xfId="36201"/>
    <cellStyle name="Normal 3 2 2 2 3 2" xfId="36202"/>
    <cellStyle name="Normal 3 2 2 2 3 2 2" xfId="36203"/>
    <cellStyle name="Normal 3 2 2 2 3 2 2 2" xfId="36204"/>
    <cellStyle name="Normal 3 2 2 2 3 2 2 2 2" xfId="36205"/>
    <cellStyle name="Normal 3 2 2 2 3 2 2 2 3" xfId="57200"/>
    <cellStyle name="Normal 3 2 2 2 3 2 2 3" xfId="36206"/>
    <cellStyle name="Normal 3 2 2 2 3 2 2 4" xfId="36207"/>
    <cellStyle name="Normal 3 2 2 2 3 2 3" xfId="36208"/>
    <cellStyle name="Normal 3 2 2 2 3 2 3 2" xfId="36209"/>
    <cellStyle name="Normal 3 2 2 2 3 2 3 2 2" xfId="36210"/>
    <cellStyle name="Normal 3 2 2 2 3 2 3 2 3" xfId="57201"/>
    <cellStyle name="Normal 3 2 2 2 3 2 3 3" xfId="36211"/>
    <cellStyle name="Normal 3 2 2 2 3 2 3 4" xfId="36212"/>
    <cellStyle name="Normal 3 2 2 2 3 2 4" xfId="36213"/>
    <cellStyle name="Normal 3 2 2 2 3 2 4 2" xfId="36214"/>
    <cellStyle name="Normal 3 2 2 2 3 2 4 3" xfId="57202"/>
    <cellStyle name="Normal 3 2 2 2 3 2 5" xfId="36215"/>
    <cellStyle name="Normal 3 2 2 2 3 2 6" xfId="36216"/>
    <cellStyle name="Normal 3 2 2 2 3 3" xfId="36217"/>
    <cellStyle name="Normal 3 2 2 2 3 3 2" xfId="36218"/>
    <cellStyle name="Normal 3 2 2 2 3 3 2 2" xfId="36219"/>
    <cellStyle name="Normal 3 2 2 2 3 3 2 3" xfId="57203"/>
    <cellStyle name="Normal 3 2 2 2 3 3 3" xfId="36220"/>
    <cellStyle name="Normal 3 2 2 2 3 3 4" xfId="36221"/>
    <cellStyle name="Normal 3 2 2 2 3 4" xfId="36222"/>
    <cellStyle name="Normal 3 2 2 2 3 4 2" xfId="36223"/>
    <cellStyle name="Normal 3 2 2 2 3 4 2 2" xfId="36224"/>
    <cellStyle name="Normal 3 2 2 2 3 4 2 3" xfId="57204"/>
    <cellStyle name="Normal 3 2 2 2 3 4 3" xfId="36225"/>
    <cellStyle name="Normal 3 2 2 2 3 4 4" xfId="36226"/>
    <cellStyle name="Normal 3 2 2 2 3 5" xfId="36227"/>
    <cellStyle name="Normal 3 2 2 2 3 5 2" xfId="36228"/>
    <cellStyle name="Normal 3 2 2 2 3 5 3" xfId="57205"/>
    <cellStyle name="Normal 3 2 2 2 3 6" xfId="36229"/>
    <cellStyle name="Normal 3 2 2 2 3 7" xfId="36230"/>
    <cellStyle name="Normal 3 2 2 2 4" xfId="36231"/>
    <cellStyle name="Normal 3 2 2 2 4 2" xfId="36232"/>
    <cellStyle name="Normal 3 2 2 2 4 2 2" xfId="36233"/>
    <cellStyle name="Normal 3 2 2 2 4 2 2 2" xfId="36234"/>
    <cellStyle name="Normal 3 2 2 2 4 2 2 3" xfId="57206"/>
    <cellStyle name="Normal 3 2 2 2 4 2 3" xfId="36235"/>
    <cellStyle name="Normal 3 2 2 2 4 2 4" xfId="36236"/>
    <cellStyle name="Normal 3 2 2 2 4 3" xfId="36237"/>
    <cellStyle name="Normal 3 2 2 2 4 3 2" xfId="36238"/>
    <cellStyle name="Normal 3 2 2 2 4 3 2 2" xfId="36239"/>
    <cellStyle name="Normal 3 2 2 2 4 3 2 3" xfId="57207"/>
    <cellStyle name="Normal 3 2 2 2 4 3 3" xfId="36240"/>
    <cellStyle name="Normal 3 2 2 2 4 3 4" xfId="36241"/>
    <cellStyle name="Normal 3 2 2 2 4 4" xfId="36242"/>
    <cellStyle name="Normal 3 2 2 2 4 4 2" xfId="36243"/>
    <cellStyle name="Normal 3 2 2 2 4 4 3" xfId="57208"/>
    <cellStyle name="Normal 3 2 2 2 4 5" xfId="36244"/>
    <cellStyle name="Normal 3 2 2 2 4 6" xfId="36245"/>
    <cellStyle name="Normal 3 2 2 2 5" xfId="36246"/>
    <cellStyle name="Normal 3 2 2 2 5 2" xfId="36247"/>
    <cellStyle name="Normal 3 2 2 2 5 2 2" xfId="36248"/>
    <cellStyle name="Normal 3 2 2 2 5 2 2 2" xfId="36249"/>
    <cellStyle name="Normal 3 2 2 2 5 2 2 3" xfId="57209"/>
    <cellStyle name="Normal 3 2 2 2 5 2 3" xfId="36250"/>
    <cellStyle name="Normal 3 2 2 2 5 2 4" xfId="36251"/>
    <cellStyle name="Normal 3 2 2 2 5 3" xfId="36252"/>
    <cellStyle name="Normal 3 2 2 2 5 3 2" xfId="36253"/>
    <cellStyle name="Normal 3 2 2 2 5 3 3" xfId="57210"/>
    <cellStyle name="Normal 3 2 2 2 5 4" xfId="36254"/>
    <cellStyle name="Normal 3 2 2 2 5 5" xfId="36255"/>
    <cellStyle name="Normal 3 2 2 2 6" xfId="36256"/>
    <cellStyle name="Normal 3 2 2 2 6 2" xfId="36257"/>
    <cellStyle name="Normal 3 2 2 2 6 2 2" xfId="36258"/>
    <cellStyle name="Normal 3 2 2 2 6 2 3" xfId="57211"/>
    <cellStyle name="Normal 3 2 2 2 6 3" xfId="36259"/>
    <cellStyle name="Normal 3 2 2 2 6 4" xfId="36260"/>
    <cellStyle name="Normal 3 2 2 2 7" xfId="36261"/>
    <cellStyle name="Normal 3 2 2 2 7 2" xfId="36262"/>
    <cellStyle name="Normal 3 2 2 2 7 2 2" xfId="36263"/>
    <cellStyle name="Normal 3 2 2 2 7 2 3" xfId="57212"/>
    <cellStyle name="Normal 3 2 2 2 7 3" xfId="36264"/>
    <cellStyle name="Normal 3 2 2 2 7 4" xfId="36265"/>
    <cellStyle name="Normal 3 2 2 2 8" xfId="36266"/>
    <cellStyle name="Normal 3 2 2 2 8 2" xfId="36267"/>
    <cellStyle name="Normal 3 2 2 2 8 3" xfId="57213"/>
    <cellStyle name="Normal 3 2 2 2 9" xfId="36268"/>
    <cellStyle name="Normal 3 2 2 3" xfId="36269"/>
    <cellStyle name="Normal 3 2 2 3 2" xfId="36270"/>
    <cellStyle name="Normal 3 2 2 3 2 2" xfId="36271"/>
    <cellStyle name="Normal 3 2 2 3 2 2 2" xfId="36272"/>
    <cellStyle name="Normal 3 2 2 3 2 2 2 2" xfId="36273"/>
    <cellStyle name="Normal 3 2 2 3 2 2 2 2 2" xfId="36274"/>
    <cellStyle name="Normal 3 2 2 3 2 2 2 2 3" xfId="57214"/>
    <cellStyle name="Normal 3 2 2 3 2 2 2 3" xfId="36275"/>
    <cellStyle name="Normal 3 2 2 3 2 2 2 4" xfId="36276"/>
    <cellStyle name="Normal 3 2 2 3 2 2 3" xfId="36277"/>
    <cellStyle name="Normal 3 2 2 3 2 2 3 2" xfId="36278"/>
    <cellStyle name="Normal 3 2 2 3 2 2 3 2 2" xfId="36279"/>
    <cellStyle name="Normal 3 2 2 3 2 2 3 2 3" xfId="57215"/>
    <cellStyle name="Normal 3 2 2 3 2 2 3 3" xfId="36280"/>
    <cellStyle name="Normal 3 2 2 3 2 2 3 4" xfId="36281"/>
    <cellStyle name="Normal 3 2 2 3 2 2 4" xfId="36282"/>
    <cellStyle name="Normal 3 2 2 3 2 2 4 2" xfId="36283"/>
    <cellStyle name="Normal 3 2 2 3 2 2 4 3" xfId="57216"/>
    <cellStyle name="Normal 3 2 2 3 2 2 5" xfId="36284"/>
    <cellStyle name="Normal 3 2 2 3 2 2 6" xfId="36285"/>
    <cellStyle name="Normal 3 2 2 3 2 3" xfId="36286"/>
    <cellStyle name="Normal 3 2 2 3 2 3 2" xfId="36287"/>
    <cellStyle name="Normal 3 2 2 3 2 3 2 2" xfId="36288"/>
    <cellStyle name="Normal 3 2 2 3 2 3 2 3" xfId="57217"/>
    <cellStyle name="Normal 3 2 2 3 2 3 3" xfId="36289"/>
    <cellStyle name="Normal 3 2 2 3 2 3 4" xfId="36290"/>
    <cellStyle name="Normal 3 2 2 3 2 4" xfId="36291"/>
    <cellStyle name="Normal 3 2 2 3 2 4 2" xfId="36292"/>
    <cellStyle name="Normal 3 2 2 3 2 4 2 2" xfId="36293"/>
    <cellStyle name="Normal 3 2 2 3 2 4 2 3" xfId="57218"/>
    <cellStyle name="Normal 3 2 2 3 2 4 3" xfId="36294"/>
    <cellStyle name="Normal 3 2 2 3 2 4 4" xfId="36295"/>
    <cellStyle name="Normal 3 2 2 3 2 5" xfId="36296"/>
    <cellStyle name="Normal 3 2 2 3 2 5 2" xfId="36297"/>
    <cellStyle name="Normal 3 2 2 3 2 5 3" xfId="57219"/>
    <cellStyle name="Normal 3 2 2 3 2 6" xfId="36298"/>
    <cellStyle name="Normal 3 2 2 3 2 7" xfId="36299"/>
    <cellStyle name="Normal 3 2 2 3 3" xfId="36300"/>
    <cellStyle name="Normal 3 2 2 3 3 2" xfId="36301"/>
    <cellStyle name="Normal 3 2 2 3 3 2 2" xfId="36302"/>
    <cellStyle name="Normal 3 2 2 3 3 2 2 2" xfId="36303"/>
    <cellStyle name="Normal 3 2 2 3 3 2 2 3" xfId="57220"/>
    <cellStyle name="Normal 3 2 2 3 3 2 3" xfId="36304"/>
    <cellStyle name="Normal 3 2 2 3 3 2 4" xfId="36305"/>
    <cellStyle name="Normal 3 2 2 3 3 3" xfId="36306"/>
    <cellStyle name="Normal 3 2 2 3 3 3 2" xfId="36307"/>
    <cellStyle name="Normal 3 2 2 3 3 3 2 2" xfId="36308"/>
    <cellStyle name="Normal 3 2 2 3 3 3 2 3" xfId="57221"/>
    <cellStyle name="Normal 3 2 2 3 3 3 3" xfId="36309"/>
    <cellStyle name="Normal 3 2 2 3 3 3 4" xfId="36310"/>
    <cellStyle name="Normal 3 2 2 3 3 4" xfId="36311"/>
    <cellStyle name="Normal 3 2 2 3 3 4 2" xfId="36312"/>
    <cellStyle name="Normal 3 2 2 3 3 4 3" xfId="57222"/>
    <cellStyle name="Normal 3 2 2 3 3 5" xfId="36313"/>
    <cellStyle name="Normal 3 2 2 3 3 6" xfId="36314"/>
    <cellStyle name="Normal 3 2 2 3 4" xfId="36315"/>
    <cellStyle name="Normal 3 2 2 3 4 2" xfId="36316"/>
    <cellStyle name="Normal 3 2 2 3 4 2 2" xfId="36317"/>
    <cellStyle name="Normal 3 2 2 3 4 2 2 2" xfId="36318"/>
    <cellStyle name="Normal 3 2 2 3 4 2 2 3" xfId="57223"/>
    <cellStyle name="Normal 3 2 2 3 4 2 3" xfId="36319"/>
    <cellStyle name="Normal 3 2 2 3 4 2 4" xfId="36320"/>
    <cellStyle name="Normal 3 2 2 3 4 3" xfId="36321"/>
    <cellStyle name="Normal 3 2 2 3 4 3 2" xfId="36322"/>
    <cellStyle name="Normal 3 2 2 3 4 3 3" xfId="57224"/>
    <cellStyle name="Normal 3 2 2 3 4 4" xfId="36323"/>
    <cellStyle name="Normal 3 2 2 3 4 5" xfId="36324"/>
    <cellStyle name="Normal 3 2 2 3 5" xfId="36325"/>
    <cellStyle name="Normal 3 2 2 3 5 2" xfId="36326"/>
    <cellStyle name="Normal 3 2 2 3 5 2 2" xfId="36327"/>
    <cellStyle name="Normal 3 2 2 3 5 2 3" xfId="57225"/>
    <cellStyle name="Normal 3 2 2 3 5 3" xfId="36328"/>
    <cellStyle name="Normal 3 2 2 3 5 4" xfId="36329"/>
    <cellStyle name="Normal 3 2 2 3 6" xfId="36330"/>
    <cellStyle name="Normal 3 2 2 3 6 2" xfId="36331"/>
    <cellStyle name="Normal 3 2 2 3 6 2 2" xfId="36332"/>
    <cellStyle name="Normal 3 2 2 3 6 2 3" xfId="57226"/>
    <cellStyle name="Normal 3 2 2 3 6 3" xfId="36333"/>
    <cellStyle name="Normal 3 2 2 3 6 4" xfId="36334"/>
    <cellStyle name="Normal 3 2 2 3 7" xfId="36335"/>
    <cellStyle name="Normal 3 2 2 3 7 2" xfId="36336"/>
    <cellStyle name="Normal 3 2 2 3 7 3" xfId="57227"/>
    <cellStyle name="Normal 3 2 2 3 8" xfId="36337"/>
    <cellStyle name="Normal 3 2 2 3 9" xfId="36338"/>
    <cellStyle name="Normal 3 2 2 4" xfId="36339"/>
    <cellStyle name="Normal 3 2 2 4 2" xfId="36340"/>
    <cellStyle name="Normal 3 2 2 4 2 2" xfId="36341"/>
    <cellStyle name="Normal 3 2 2 4 2 2 2" xfId="36342"/>
    <cellStyle name="Normal 3 2 2 4 2 2 2 2" xfId="36343"/>
    <cellStyle name="Normal 3 2 2 4 2 2 2 3" xfId="57228"/>
    <cellStyle name="Normal 3 2 2 4 2 2 3" xfId="36344"/>
    <cellStyle name="Normal 3 2 2 4 2 2 4" xfId="36345"/>
    <cellStyle name="Normal 3 2 2 4 2 3" xfId="36346"/>
    <cellStyle name="Normal 3 2 2 4 2 3 2" xfId="36347"/>
    <cellStyle name="Normal 3 2 2 4 2 3 2 2" xfId="36348"/>
    <cellStyle name="Normal 3 2 2 4 2 3 2 3" xfId="57229"/>
    <cellStyle name="Normal 3 2 2 4 2 3 3" xfId="36349"/>
    <cellStyle name="Normal 3 2 2 4 2 3 4" xfId="36350"/>
    <cellStyle name="Normal 3 2 2 4 2 4" xfId="36351"/>
    <cellStyle name="Normal 3 2 2 4 2 4 2" xfId="36352"/>
    <cellStyle name="Normal 3 2 2 4 2 4 3" xfId="57230"/>
    <cellStyle name="Normal 3 2 2 4 2 5" xfId="36353"/>
    <cellStyle name="Normal 3 2 2 4 2 6" xfId="36354"/>
    <cellStyle name="Normal 3 2 2 4 3" xfId="36355"/>
    <cellStyle name="Normal 3 2 2 4 3 2" xfId="36356"/>
    <cellStyle name="Normal 3 2 2 4 3 2 2" xfId="36357"/>
    <cellStyle name="Normal 3 2 2 4 3 2 3" xfId="57231"/>
    <cellStyle name="Normal 3 2 2 4 3 3" xfId="36358"/>
    <cellStyle name="Normal 3 2 2 4 3 4" xfId="36359"/>
    <cellStyle name="Normal 3 2 2 4 4" xfId="36360"/>
    <cellStyle name="Normal 3 2 2 4 4 2" xfId="36361"/>
    <cellStyle name="Normal 3 2 2 4 4 2 2" xfId="36362"/>
    <cellStyle name="Normal 3 2 2 4 4 2 3" xfId="57232"/>
    <cellStyle name="Normal 3 2 2 4 4 3" xfId="36363"/>
    <cellStyle name="Normal 3 2 2 4 4 4" xfId="36364"/>
    <cellStyle name="Normal 3 2 2 4 5" xfId="36365"/>
    <cellStyle name="Normal 3 2 2 4 5 2" xfId="36366"/>
    <cellStyle name="Normal 3 2 2 4 5 3" xfId="57233"/>
    <cellStyle name="Normal 3 2 2 4 6" xfId="36367"/>
    <cellStyle name="Normal 3 2 2 4 7" xfId="36368"/>
    <cellStyle name="Normal 3 2 2 5" xfId="36369"/>
    <cellStyle name="Normal 3 2 2 5 2" xfId="36370"/>
    <cellStyle name="Normal 3 2 2 5 2 2" xfId="36371"/>
    <cellStyle name="Normal 3 2 2 5 2 2 2" xfId="36372"/>
    <cellStyle name="Normal 3 2 2 5 2 2 3" xfId="57234"/>
    <cellStyle name="Normal 3 2 2 5 2 3" xfId="36373"/>
    <cellStyle name="Normal 3 2 2 5 2 4" xfId="36374"/>
    <cellStyle name="Normal 3 2 2 5 3" xfId="36375"/>
    <cellStyle name="Normal 3 2 2 5 3 2" xfId="36376"/>
    <cellStyle name="Normal 3 2 2 5 3 2 2" xfId="36377"/>
    <cellStyle name="Normal 3 2 2 5 3 2 3" xfId="57235"/>
    <cellStyle name="Normal 3 2 2 5 3 3" xfId="36378"/>
    <cellStyle name="Normal 3 2 2 5 3 4" xfId="36379"/>
    <cellStyle name="Normal 3 2 2 5 4" xfId="36380"/>
    <cellStyle name="Normal 3 2 2 5 4 2" xfId="36381"/>
    <cellStyle name="Normal 3 2 2 5 4 3" xfId="57236"/>
    <cellStyle name="Normal 3 2 2 5 5" xfId="36382"/>
    <cellStyle name="Normal 3 2 2 5 6" xfId="36383"/>
    <cellStyle name="Normal 3 2 2 6" xfId="36384"/>
    <cellStyle name="Normal 3 2 2 6 2" xfId="36385"/>
    <cellStyle name="Normal 3 2 2 6 2 2" xfId="36386"/>
    <cellStyle name="Normal 3 2 2 6 2 2 2" xfId="36387"/>
    <cellStyle name="Normal 3 2 2 6 2 2 3" xfId="57237"/>
    <cellStyle name="Normal 3 2 2 6 2 3" xfId="36388"/>
    <cellStyle name="Normal 3 2 2 6 2 4" xfId="36389"/>
    <cellStyle name="Normal 3 2 2 6 3" xfId="36390"/>
    <cellStyle name="Normal 3 2 2 6 3 2" xfId="36391"/>
    <cellStyle name="Normal 3 2 2 6 3 3" xfId="57238"/>
    <cellStyle name="Normal 3 2 2 6 4" xfId="36392"/>
    <cellStyle name="Normal 3 2 2 6 5" xfId="36393"/>
    <cellStyle name="Normal 3 2 2 7" xfId="36394"/>
    <cellStyle name="Normal 3 2 2 7 2" xfId="36395"/>
    <cellStyle name="Normal 3 2 2 7 2 2" xfId="36396"/>
    <cellStyle name="Normal 3 2 2 7 2 3" xfId="57239"/>
    <cellStyle name="Normal 3 2 2 7 3" xfId="36397"/>
    <cellStyle name="Normal 3 2 2 7 4" xfId="36398"/>
    <cellStyle name="Normal 3 2 2 8" xfId="36399"/>
    <cellStyle name="Normal 3 2 2 8 2" xfId="36400"/>
    <cellStyle name="Normal 3 2 2 8 2 2" xfId="36401"/>
    <cellStyle name="Normal 3 2 2 8 2 3" xfId="57240"/>
    <cellStyle name="Normal 3 2 2 8 3" xfId="36402"/>
    <cellStyle name="Normal 3 2 2 8 4" xfId="36403"/>
    <cellStyle name="Normal 3 2 2 9" xfId="36404"/>
    <cellStyle name="Normal 3 2 2 9 2" xfId="36405"/>
    <cellStyle name="Normal 3 2 2 9 3" xfId="57241"/>
    <cellStyle name="Normal 3 2 3" xfId="36406"/>
    <cellStyle name="Normal 3 2 3 10" xfId="36407"/>
    <cellStyle name="Normal 3 2 3 11" xfId="36408"/>
    <cellStyle name="Normal 3 2 3 2" xfId="36409"/>
    <cellStyle name="Normal 3 2 3 2 10" xfId="36410"/>
    <cellStyle name="Normal 3 2 3 2 2" xfId="36411"/>
    <cellStyle name="Normal 3 2 3 2 2 2" xfId="36412"/>
    <cellStyle name="Normal 3 2 3 2 2 2 2" xfId="36413"/>
    <cellStyle name="Normal 3 2 3 2 2 2 2 2" xfId="36414"/>
    <cellStyle name="Normal 3 2 3 2 2 2 2 2 2" xfId="36415"/>
    <cellStyle name="Normal 3 2 3 2 2 2 2 2 2 2" xfId="36416"/>
    <cellStyle name="Normal 3 2 3 2 2 2 2 2 2 3" xfId="57242"/>
    <cellStyle name="Normal 3 2 3 2 2 2 2 2 3" xfId="36417"/>
    <cellStyle name="Normal 3 2 3 2 2 2 2 2 4" xfId="36418"/>
    <cellStyle name="Normal 3 2 3 2 2 2 2 3" xfId="36419"/>
    <cellStyle name="Normal 3 2 3 2 2 2 2 3 2" xfId="36420"/>
    <cellStyle name="Normal 3 2 3 2 2 2 2 3 2 2" xfId="36421"/>
    <cellStyle name="Normal 3 2 3 2 2 2 2 3 2 3" xfId="57243"/>
    <cellStyle name="Normal 3 2 3 2 2 2 2 3 3" xfId="36422"/>
    <cellStyle name="Normal 3 2 3 2 2 2 2 3 4" xfId="36423"/>
    <cellStyle name="Normal 3 2 3 2 2 2 2 4" xfId="36424"/>
    <cellStyle name="Normal 3 2 3 2 2 2 2 4 2" xfId="36425"/>
    <cellStyle name="Normal 3 2 3 2 2 2 2 4 3" xfId="57244"/>
    <cellStyle name="Normal 3 2 3 2 2 2 2 5" xfId="36426"/>
    <cellStyle name="Normal 3 2 3 2 2 2 2 6" xfId="36427"/>
    <cellStyle name="Normal 3 2 3 2 2 2 3" xfId="36428"/>
    <cellStyle name="Normal 3 2 3 2 2 2 3 2" xfId="36429"/>
    <cellStyle name="Normal 3 2 3 2 2 2 3 2 2" xfId="36430"/>
    <cellStyle name="Normal 3 2 3 2 2 2 3 2 3" xfId="57245"/>
    <cellStyle name="Normal 3 2 3 2 2 2 3 3" xfId="36431"/>
    <cellStyle name="Normal 3 2 3 2 2 2 3 4" xfId="36432"/>
    <cellStyle name="Normal 3 2 3 2 2 2 4" xfId="36433"/>
    <cellStyle name="Normal 3 2 3 2 2 2 4 2" xfId="36434"/>
    <cellStyle name="Normal 3 2 3 2 2 2 4 2 2" xfId="36435"/>
    <cellStyle name="Normal 3 2 3 2 2 2 4 2 3" xfId="57246"/>
    <cellStyle name="Normal 3 2 3 2 2 2 4 3" xfId="36436"/>
    <cellStyle name="Normal 3 2 3 2 2 2 4 4" xfId="36437"/>
    <cellStyle name="Normal 3 2 3 2 2 2 5" xfId="36438"/>
    <cellStyle name="Normal 3 2 3 2 2 2 5 2" xfId="36439"/>
    <cellStyle name="Normal 3 2 3 2 2 2 5 3" xfId="57247"/>
    <cellStyle name="Normal 3 2 3 2 2 2 6" xfId="36440"/>
    <cellStyle name="Normal 3 2 3 2 2 2 7" xfId="36441"/>
    <cellStyle name="Normal 3 2 3 2 2 3" xfId="36442"/>
    <cellStyle name="Normal 3 2 3 2 2 3 2" xfId="36443"/>
    <cellStyle name="Normal 3 2 3 2 2 3 2 2" xfId="36444"/>
    <cellStyle name="Normal 3 2 3 2 2 3 2 2 2" xfId="36445"/>
    <cellStyle name="Normal 3 2 3 2 2 3 2 2 3" xfId="57248"/>
    <cellStyle name="Normal 3 2 3 2 2 3 2 3" xfId="36446"/>
    <cellStyle name="Normal 3 2 3 2 2 3 2 4" xfId="36447"/>
    <cellStyle name="Normal 3 2 3 2 2 3 3" xfId="36448"/>
    <cellStyle name="Normal 3 2 3 2 2 3 3 2" xfId="36449"/>
    <cellStyle name="Normal 3 2 3 2 2 3 3 2 2" xfId="36450"/>
    <cellStyle name="Normal 3 2 3 2 2 3 3 2 3" xfId="57249"/>
    <cellStyle name="Normal 3 2 3 2 2 3 3 3" xfId="36451"/>
    <cellStyle name="Normal 3 2 3 2 2 3 3 4" xfId="36452"/>
    <cellStyle name="Normal 3 2 3 2 2 3 4" xfId="36453"/>
    <cellStyle name="Normal 3 2 3 2 2 3 4 2" xfId="36454"/>
    <cellStyle name="Normal 3 2 3 2 2 3 4 3" xfId="57250"/>
    <cellStyle name="Normal 3 2 3 2 2 3 5" xfId="36455"/>
    <cellStyle name="Normal 3 2 3 2 2 3 6" xfId="36456"/>
    <cellStyle name="Normal 3 2 3 2 2 4" xfId="36457"/>
    <cellStyle name="Normal 3 2 3 2 2 4 2" xfId="36458"/>
    <cellStyle name="Normal 3 2 3 2 2 4 2 2" xfId="36459"/>
    <cellStyle name="Normal 3 2 3 2 2 4 2 3" xfId="57251"/>
    <cellStyle name="Normal 3 2 3 2 2 4 3" xfId="36460"/>
    <cellStyle name="Normal 3 2 3 2 2 4 4" xfId="36461"/>
    <cellStyle name="Normal 3 2 3 2 2 5" xfId="36462"/>
    <cellStyle name="Normal 3 2 3 2 2 5 2" xfId="36463"/>
    <cellStyle name="Normal 3 2 3 2 2 5 2 2" xfId="36464"/>
    <cellStyle name="Normal 3 2 3 2 2 5 2 3" xfId="57252"/>
    <cellStyle name="Normal 3 2 3 2 2 5 3" xfId="36465"/>
    <cellStyle name="Normal 3 2 3 2 2 5 4" xfId="36466"/>
    <cellStyle name="Normal 3 2 3 2 2 6" xfId="36467"/>
    <cellStyle name="Normal 3 2 3 2 2 6 2" xfId="36468"/>
    <cellStyle name="Normal 3 2 3 2 2 6 3" xfId="57253"/>
    <cellStyle name="Normal 3 2 3 2 2 7" xfId="36469"/>
    <cellStyle name="Normal 3 2 3 2 2 8" xfId="36470"/>
    <cellStyle name="Normal 3 2 3 2 3" xfId="36471"/>
    <cellStyle name="Normal 3 2 3 2 3 2" xfId="36472"/>
    <cellStyle name="Normal 3 2 3 2 3 2 2" xfId="36473"/>
    <cellStyle name="Normal 3 2 3 2 3 2 2 2" xfId="36474"/>
    <cellStyle name="Normal 3 2 3 2 3 2 2 2 2" xfId="36475"/>
    <cellStyle name="Normal 3 2 3 2 3 2 2 2 3" xfId="57254"/>
    <cellStyle name="Normal 3 2 3 2 3 2 2 3" xfId="36476"/>
    <cellStyle name="Normal 3 2 3 2 3 2 2 4" xfId="36477"/>
    <cellStyle name="Normal 3 2 3 2 3 2 3" xfId="36478"/>
    <cellStyle name="Normal 3 2 3 2 3 2 3 2" xfId="36479"/>
    <cellStyle name="Normal 3 2 3 2 3 2 3 2 2" xfId="36480"/>
    <cellStyle name="Normal 3 2 3 2 3 2 3 2 3" xfId="57255"/>
    <cellStyle name="Normal 3 2 3 2 3 2 3 3" xfId="36481"/>
    <cellStyle name="Normal 3 2 3 2 3 2 3 4" xfId="36482"/>
    <cellStyle name="Normal 3 2 3 2 3 2 4" xfId="36483"/>
    <cellStyle name="Normal 3 2 3 2 3 2 4 2" xfId="36484"/>
    <cellStyle name="Normal 3 2 3 2 3 2 4 3" xfId="57256"/>
    <cellStyle name="Normal 3 2 3 2 3 2 5" xfId="36485"/>
    <cellStyle name="Normal 3 2 3 2 3 2 6" xfId="36486"/>
    <cellStyle name="Normal 3 2 3 2 3 3" xfId="36487"/>
    <cellStyle name="Normal 3 2 3 2 3 3 2" xfId="36488"/>
    <cellStyle name="Normal 3 2 3 2 3 3 2 2" xfId="36489"/>
    <cellStyle name="Normal 3 2 3 2 3 3 2 3" xfId="57257"/>
    <cellStyle name="Normal 3 2 3 2 3 3 3" xfId="36490"/>
    <cellStyle name="Normal 3 2 3 2 3 3 4" xfId="36491"/>
    <cellStyle name="Normal 3 2 3 2 3 4" xfId="36492"/>
    <cellStyle name="Normal 3 2 3 2 3 4 2" xfId="36493"/>
    <cellStyle name="Normal 3 2 3 2 3 4 2 2" xfId="36494"/>
    <cellStyle name="Normal 3 2 3 2 3 4 2 3" xfId="57258"/>
    <cellStyle name="Normal 3 2 3 2 3 4 3" xfId="36495"/>
    <cellStyle name="Normal 3 2 3 2 3 4 4" xfId="36496"/>
    <cellStyle name="Normal 3 2 3 2 3 5" xfId="36497"/>
    <cellStyle name="Normal 3 2 3 2 3 5 2" xfId="36498"/>
    <cellStyle name="Normal 3 2 3 2 3 5 3" xfId="57259"/>
    <cellStyle name="Normal 3 2 3 2 3 6" xfId="36499"/>
    <cellStyle name="Normal 3 2 3 2 3 7" xfId="36500"/>
    <cellStyle name="Normal 3 2 3 2 4" xfId="36501"/>
    <cellStyle name="Normal 3 2 3 2 4 2" xfId="36502"/>
    <cellStyle name="Normal 3 2 3 2 4 2 2" xfId="36503"/>
    <cellStyle name="Normal 3 2 3 2 4 2 2 2" xfId="36504"/>
    <cellStyle name="Normal 3 2 3 2 4 2 2 3" xfId="57260"/>
    <cellStyle name="Normal 3 2 3 2 4 2 3" xfId="36505"/>
    <cellStyle name="Normal 3 2 3 2 4 2 4" xfId="36506"/>
    <cellStyle name="Normal 3 2 3 2 4 3" xfId="36507"/>
    <cellStyle name="Normal 3 2 3 2 4 3 2" xfId="36508"/>
    <cellStyle name="Normal 3 2 3 2 4 3 2 2" xfId="36509"/>
    <cellStyle name="Normal 3 2 3 2 4 3 2 3" xfId="57261"/>
    <cellStyle name="Normal 3 2 3 2 4 3 3" xfId="36510"/>
    <cellStyle name="Normal 3 2 3 2 4 3 4" xfId="36511"/>
    <cellStyle name="Normal 3 2 3 2 4 4" xfId="36512"/>
    <cellStyle name="Normal 3 2 3 2 4 4 2" xfId="36513"/>
    <cellStyle name="Normal 3 2 3 2 4 4 3" xfId="57262"/>
    <cellStyle name="Normal 3 2 3 2 4 5" xfId="36514"/>
    <cellStyle name="Normal 3 2 3 2 4 6" xfId="36515"/>
    <cellStyle name="Normal 3 2 3 2 5" xfId="36516"/>
    <cellStyle name="Normal 3 2 3 2 5 2" xfId="36517"/>
    <cellStyle name="Normal 3 2 3 2 5 2 2" xfId="36518"/>
    <cellStyle name="Normal 3 2 3 2 5 2 2 2" xfId="36519"/>
    <cellStyle name="Normal 3 2 3 2 5 2 2 3" xfId="57263"/>
    <cellStyle name="Normal 3 2 3 2 5 2 3" xfId="36520"/>
    <cellStyle name="Normal 3 2 3 2 5 2 4" xfId="36521"/>
    <cellStyle name="Normal 3 2 3 2 5 3" xfId="36522"/>
    <cellStyle name="Normal 3 2 3 2 5 3 2" xfId="36523"/>
    <cellStyle name="Normal 3 2 3 2 5 3 3" xfId="57264"/>
    <cellStyle name="Normal 3 2 3 2 5 4" xfId="36524"/>
    <cellStyle name="Normal 3 2 3 2 5 5" xfId="36525"/>
    <cellStyle name="Normal 3 2 3 2 6" xfId="36526"/>
    <cellStyle name="Normal 3 2 3 2 6 2" xfId="36527"/>
    <cellStyle name="Normal 3 2 3 2 6 2 2" xfId="36528"/>
    <cellStyle name="Normal 3 2 3 2 6 2 3" xfId="57265"/>
    <cellStyle name="Normal 3 2 3 2 6 3" xfId="36529"/>
    <cellStyle name="Normal 3 2 3 2 6 4" xfId="36530"/>
    <cellStyle name="Normal 3 2 3 2 7" xfId="36531"/>
    <cellStyle name="Normal 3 2 3 2 7 2" xfId="36532"/>
    <cellStyle name="Normal 3 2 3 2 7 2 2" xfId="36533"/>
    <cellStyle name="Normal 3 2 3 2 7 2 3" xfId="57266"/>
    <cellStyle name="Normal 3 2 3 2 7 3" xfId="36534"/>
    <cellStyle name="Normal 3 2 3 2 7 4" xfId="36535"/>
    <cellStyle name="Normal 3 2 3 2 8" xfId="36536"/>
    <cellStyle name="Normal 3 2 3 2 8 2" xfId="36537"/>
    <cellStyle name="Normal 3 2 3 2 8 3" xfId="57267"/>
    <cellStyle name="Normal 3 2 3 2 9" xfId="36538"/>
    <cellStyle name="Normal 3 2 3 3" xfId="36539"/>
    <cellStyle name="Normal 3 2 3 3 2" xfId="36540"/>
    <cellStyle name="Normal 3 2 3 3 2 2" xfId="36541"/>
    <cellStyle name="Normal 3 2 3 3 2 2 2" xfId="36542"/>
    <cellStyle name="Normal 3 2 3 3 2 2 2 2" xfId="36543"/>
    <cellStyle name="Normal 3 2 3 3 2 2 2 2 2" xfId="36544"/>
    <cellStyle name="Normal 3 2 3 3 2 2 2 2 3" xfId="57268"/>
    <cellStyle name="Normal 3 2 3 3 2 2 2 3" xfId="36545"/>
    <cellStyle name="Normal 3 2 3 3 2 2 2 4" xfId="36546"/>
    <cellStyle name="Normal 3 2 3 3 2 2 3" xfId="36547"/>
    <cellStyle name="Normal 3 2 3 3 2 2 3 2" xfId="36548"/>
    <cellStyle name="Normal 3 2 3 3 2 2 3 2 2" xfId="36549"/>
    <cellStyle name="Normal 3 2 3 3 2 2 3 2 3" xfId="57269"/>
    <cellStyle name="Normal 3 2 3 3 2 2 3 3" xfId="36550"/>
    <cellStyle name="Normal 3 2 3 3 2 2 3 4" xfId="36551"/>
    <cellStyle name="Normal 3 2 3 3 2 2 4" xfId="36552"/>
    <cellStyle name="Normal 3 2 3 3 2 2 4 2" xfId="36553"/>
    <cellStyle name="Normal 3 2 3 3 2 2 4 3" xfId="57270"/>
    <cellStyle name="Normal 3 2 3 3 2 2 5" xfId="36554"/>
    <cellStyle name="Normal 3 2 3 3 2 2 6" xfId="36555"/>
    <cellStyle name="Normal 3 2 3 3 2 3" xfId="36556"/>
    <cellStyle name="Normal 3 2 3 3 2 3 2" xfId="36557"/>
    <cellStyle name="Normal 3 2 3 3 2 3 2 2" xfId="36558"/>
    <cellStyle name="Normal 3 2 3 3 2 3 2 3" xfId="57271"/>
    <cellStyle name="Normal 3 2 3 3 2 3 3" xfId="36559"/>
    <cellStyle name="Normal 3 2 3 3 2 3 4" xfId="36560"/>
    <cellStyle name="Normal 3 2 3 3 2 4" xfId="36561"/>
    <cellStyle name="Normal 3 2 3 3 2 4 2" xfId="36562"/>
    <cellStyle name="Normal 3 2 3 3 2 4 2 2" xfId="36563"/>
    <cellStyle name="Normal 3 2 3 3 2 4 2 3" xfId="57272"/>
    <cellStyle name="Normal 3 2 3 3 2 4 3" xfId="36564"/>
    <cellStyle name="Normal 3 2 3 3 2 4 4" xfId="36565"/>
    <cellStyle name="Normal 3 2 3 3 2 5" xfId="36566"/>
    <cellStyle name="Normal 3 2 3 3 2 5 2" xfId="36567"/>
    <cellStyle name="Normal 3 2 3 3 2 5 3" xfId="57273"/>
    <cellStyle name="Normal 3 2 3 3 2 6" xfId="36568"/>
    <cellStyle name="Normal 3 2 3 3 2 7" xfId="36569"/>
    <cellStyle name="Normal 3 2 3 3 3" xfId="36570"/>
    <cellStyle name="Normal 3 2 3 3 3 2" xfId="36571"/>
    <cellStyle name="Normal 3 2 3 3 3 2 2" xfId="36572"/>
    <cellStyle name="Normal 3 2 3 3 3 2 2 2" xfId="36573"/>
    <cellStyle name="Normal 3 2 3 3 3 2 2 3" xfId="57274"/>
    <cellStyle name="Normal 3 2 3 3 3 2 3" xfId="36574"/>
    <cellStyle name="Normal 3 2 3 3 3 2 4" xfId="36575"/>
    <cellStyle name="Normal 3 2 3 3 3 3" xfId="36576"/>
    <cellStyle name="Normal 3 2 3 3 3 3 2" xfId="36577"/>
    <cellStyle name="Normal 3 2 3 3 3 3 2 2" xfId="36578"/>
    <cellStyle name="Normal 3 2 3 3 3 3 2 3" xfId="57275"/>
    <cellStyle name="Normal 3 2 3 3 3 3 3" xfId="36579"/>
    <cellStyle name="Normal 3 2 3 3 3 3 4" xfId="36580"/>
    <cellStyle name="Normal 3 2 3 3 3 4" xfId="36581"/>
    <cellStyle name="Normal 3 2 3 3 3 4 2" xfId="36582"/>
    <cellStyle name="Normal 3 2 3 3 3 4 3" xfId="57276"/>
    <cellStyle name="Normal 3 2 3 3 3 5" xfId="36583"/>
    <cellStyle name="Normal 3 2 3 3 3 6" xfId="36584"/>
    <cellStyle name="Normal 3 2 3 3 4" xfId="36585"/>
    <cellStyle name="Normal 3 2 3 3 4 2" xfId="36586"/>
    <cellStyle name="Normal 3 2 3 3 4 2 2" xfId="36587"/>
    <cellStyle name="Normal 3 2 3 3 4 2 3" xfId="57277"/>
    <cellStyle name="Normal 3 2 3 3 4 3" xfId="36588"/>
    <cellStyle name="Normal 3 2 3 3 4 4" xfId="36589"/>
    <cellStyle name="Normal 3 2 3 3 5" xfId="36590"/>
    <cellStyle name="Normal 3 2 3 3 5 2" xfId="36591"/>
    <cellStyle name="Normal 3 2 3 3 5 2 2" xfId="36592"/>
    <cellStyle name="Normal 3 2 3 3 5 2 3" xfId="57278"/>
    <cellStyle name="Normal 3 2 3 3 5 3" xfId="36593"/>
    <cellStyle name="Normal 3 2 3 3 5 4" xfId="36594"/>
    <cellStyle name="Normal 3 2 3 3 6" xfId="36595"/>
    <cellStyle name="Normal 3 2 3 3 6 2" xfId="36596"/>
    <cellStyle name="Normal 3 2 3 3 6 3" xfId="57279"/>
    <cellStyle name="Normal 3 2 3 3 7" xfId="36597"/>
    <cellStyle name="Normal 3 2 3 3 8" xfId="36598"/>
    <cellStyle name="Normal 3 2 3 4" xfId="36599"/>
    <cellStyle name="Normal 3 2 3 4 2" xfId="36600"/>
    <cellStyle name="Normal 3 2 3 4 2 2" xfId="36601"/>
    <cellStyle name="Normal 3 2 3 4 2 2 2" xfId="36602"/>
    <cellStyle name="Normal 3 2 3 4 2 2 2 2" xfId="36603"/>
    <cellStyle name="Normal 3 2 3 4 2 2 2 3" xfId="57280"/>
    <cellStyle name="Normal 3 2 3 4 2 2 3" xfId="36604"/>
    <cellStyle name="Normal 3 2 3 4 2 2 4" xfId="36605"/>
    <cellStyle name="Normal 3 2 3 4 2 3" xfId="36606"/>
    <cellStyle name="Normal 3 2 3 4 2 3 2" xfId="36607"/>
    <cellStyle name="Normal 3 2 3 4 2 3 2 2" xfId="36608"/>
    <cellStyle name="Normal 3 2 3 4 2 3 2 3" xfId="57281"/>
    <cellStyle name="Normal 3 2 3 4 2 3 3" xfId="36609"/>
    <cellStyle name="Normal 3 2 3 4 2 3 4" xfId="36610"/>
    <cellStyle name="Normal 3 2 3 4 2 4" xfId="36611"/>
    <cellStyle name="Normal 3 2 3 4 2 4 2" xfId="36612"/>
    <cellStyle name="Normal 3 2 3 4 2 4 3" xfId="57282"/>
    <cellStyle name="Normal 3 2 3 4 2 5" xfId="36613"/>
    <cellStyle name="Normal 3 2 3 4 2 6" xfId="36614"/>
    <cellStyle name="Normal 3 2 3 4 3" xfId="36615"/>
    <cellStyle name="Normal 3 2 3 4 3 2" xfId="36616"/>
    <cellStyle name="Normal 3 2 3 4 3 2 2" xfId="36617"/>
    <cellStyle name="Normal 3 2 3 4 3 2 3" xfId="57283"/>
    <cellStyle name="Normal 3 2 3 4 3 3" xfId="36618"/>
    <cellStyle name="Normal 3 2 3 4 3 4" xfId="36619"/>
    <cellStyle name="Normal 3 2 3 4 4" xfId="36620"/>
    <cellStyle name="Normal 3 2 3 4 4 2" xfId="36621"/>
    <cellStyle name="Normal 3 2 3 4 4 2 2" xfId="36622"/>
    <cellStyle name="Normal 3 2 3 4 4 2 3" xfId="57284"/>
    <cellStyle name="Normal 3 2 3 4 4 3" xfId="36623"/>
    <cellStyle name="Normal 3 2 3 4 4 4" xfId="36624"/>
    <cellStyle name="Normal 3 2 3 4 5" xfId="36625"/>
    <cellStyle name="Normal 3 2 3 4 5 2" xfId="36626"/>
    <cellStyle name="Normal 3 2 3 4 5 3" xfId="57285"/>
    <cellStyle name="Normal 3 2 3 4 6" xfId="36627"/>
    <cellStyle name="Normal 3 2 3 4 7" xfId="36628"/>
    <cellStyle name="Normal 3 2 3 5" xfId="36629"/>
    <cellStyle name="Normal 3 2 3 5 2" xfId="36630"/>
    <cellStyle name="Normal 3 2 3 5 2 2" xfId="36631"/>
    <cellStyle name="Normal 3 2 3 5 2 2 2" xfId="36632"/>
    <cellStyle name="Normal 3 2 3 5 2 2 3" xfId="57286"/>
    <cellStyle name="Normal 3 2 3 5 2 3" xfId="36633"/>
    <cellStyle name="Normal 3 2 3 5 2 4" xfId="36634"/>
    <cellStyle name="Normal 3 2 3 5 3" xfId="36635"/>
    <cellStyle name="Normal 3 2 3 5 3 2" xfId="36636"/>
    <cellStyle name="Normal 3 2 3 5 3 2 2" xfId="36637"/>
    <cellStyle name="Normal 3 2 3 5 3 2 3" xfId="57287"/>
    <cellStyle name="Normal 3 2 3 5 3 3" xfId="36638"/>
    <cellStyle name="Normal 3 2 3 5 3 4" xfId="36639"/>
    <cellStyle name="Normal 3 2 3 5 4" xfId="36640"/>
    <cellStyle name="Normal 3 2 3 5 4 2" xfId="36641"/>
    <cellStyle name="Normal 3 2 3 5 4 3" xfId="57288"/>
    <cellStyle name="Normal 3 2 3 5 5" xfId="36642"/>
    <cellStyle name="Normal 3 2 3 5 6" xfId="36643"/>
    <cellStyle name="Normal 3 2 3 6" xfId="36644"/>
    <cellStyle name="Normal 3 2 3 6 2" xfId="36645"/>
    <cellStyle name="Normal 3 2 3 6 2 2" xfId="36646"/>
    <cellStyle name="Normal 3 2 3 6 2 2 2" xfId="36647"/>
    <cellStyle name="Normal 3 2 3 6 2 2 3" xfId="57289"/>
    <cellStyle name="Normal 3 2 3 6 2 3" xfId="36648"/>
    <cellStyle name="Normal 3 2 3 6 2 4" xfId="36649"/>
    <cellStyle name="Normal 3 2 3 6 3" xfId="36650"/>
    <cellStyle name="Normal 3 2 3 6 3 2" xfId="36651"/>
    <cellStyle name="Normal 3 2 3 6 3 3" xfId="57290"/>
    <cellStyle name="Normal 3 2 3 6 4" xfId="36652"/>
    <cellStyle name="Normal 3 2 3 6 5" xfId="36653"/>
    <cellStyle name="Normal 3 2 3 7" xfId="36654"/>
    <cellStyle name="Normal 3 2 3 7 2" xfId="36655"/>
    <cellStyle name="Normal 3 2 3 7 2 2" xfId="36656"/>
    <cellStyle name="Normal 3 2 3 7 2 3" xfId="57291"/>
    <cellStyle name="Normal 3 2 3 7 3" xfId="36657"/>
    <cellStyle name="Normal 3 2 3 7 4" xfId="36658"/>
    <cellStyle name="Normal 3 2 3 8" xfId="36659"/>
    <cellStyle name="Normal 3 2 3 8 2" xfId="36660"/>
    <cellStyle name="Normal 3 2 3 8 2 2" xfId="36661"/>
    <cellStyle name="Normal 3 2 3 8 2 3" xfId="57292"/>
    <cellStyle name="Normal 3 2 3 8 3" xfId="36662"/>
    <cellStyle name="Normal 3 2 3 8 4" xfId="36663"/>
    <cellStyle name="Normal 3 2 3 9" xfId="36664"/>
    <cellStyle name="Normal 3 2 3 9 2" xfId="36665"/>
    <cellStyle name="Normal 3 2 3 9 3" xfId="57293"/>
    <cellStyle name="Normal 3 2 4" xfId="36666"/>
    <cellStyle name="Normal 3 2 4 10" xfId="36667"/>
    <cellStyle name="Normal 3 2 4 2" xfId="36668"/>
    <cellStyle name="Normal 3 2 4 2 2" xfId="36669"/>
    <cellStyle name="Normal 3 2 4 2 2 2" xfId="36670"/>
    <cellStyle name="Normal 3 2 4 2 2 2 2" xfId="36671"/>
    <cellStyle name="Normal 3 2 4 2 2 2 2 2" xfId="36672"/>
    <cellStyle name="Normal 3 2 4 2 2 2 2 2 2" xfId="36673"/>
    <cellStyle name="Normal 3 2 4 2 2 2 2 2 3" xfId="57294"/>
    <cellStyle name="Normal 3 2 4 2 2 2 2 3" xfId="36674"/>
    <cellStyle name="Normal 3 2 4 2 2 2 2 4" xfId="36675"/>
    <cellStyle name="Normal 3 2 4 2 2 2 3" xfId="36676"/>
    <cellStyle name="Normal 3 2 4 2 2 2 3 2" xfId="36677"/>
    <cellStyle name="Normal 3 2 4 2 2 2 3 2 2" xfId="36678"/>
    <cellStyle name="Normal 3 2 4 2 2 2 3 2 3" xfId="57295"/>
    <cellStyle name="Normal 3 2 4 2 2 2 3 3" xfId="36679"/>
    <cellStyle name="Normal 3 2 4 2 2 2 3 4" xfId="36680"/>
    <cellStyle name="Normal 3 2 4 2 2 2 4" xfId="36681"/>
    <cellStyle name="Normal 3 2 4 2 2 2 4 2" xfId="36682"/>
    <cellStyle name="Normal 3 2 4 2 2 2 4 3" xfId="57296"/>
    <cellStyle name="Normal 3 2 4 2 2 2 5" xfId="36683"/>
    <cellStyle name="Normal 3 2 4 2 2 2 6" xfId="36684"/>
    <cellStyle name="Normal 3 2 4 2 2 3" xfId="36685"/>
    <cellStyle name="Normal 3 2 4 2 2 3 2" xfId="36686"/>
    <cellStyle name="Normal 3 2 4 2 2 3 2 2" xfId="36687"/>
    <cellStyle name="Normal 3 2 4 2 2 3 2 3" xfId="57297"/>
    <cellStyle name="Normal 3 2 4 2 2 3 3" xfId="36688"/>
    <cellStyle name="Normal 3 2 4 2 2 3 4" xfId="36689"/>
    <cellStyle name="Normal 3 2 4 2 2 4" xfId="36690"/>
    <cellStyle name="Normal 3 2 4 2 2 4 2" xfId="36691"/>
    <cellStyle name="Normal 3 2 4 2 2 4 2 2" xfId="36692"/>
    <cellStyle name="Normal 3 2 4 2 2 4 2 3" xfId="57298"/>
    <cellStyle name="Normal 3 2 4 2 2 4 3" xfId="36693"/>
    <cellStyle name="Normal 3 2 4 2 2 4 4" xfId="36694"/>
    <cellStyle name="Normal 3 2 4 2 2 5" xfId="36695"/>
    <cellStyle name="Normal 3 2 4 2 2 5 2" xfId="36696"/>
    <cellStyle name="Normal 3 2 4 2 2 5 3" xfId="57299"/>
    <cellStyle name="Normal 3 2 4 2 2 6" xfId="36697"/>
    <cellStyle name="Normal 3 2 4 2 2 7" xfId="36698"/>
    <cellStyle name="Normal 3 2 4 2 3" xfId="36699"/>
    <cellStyle name="Normal 3 2 4 2 3 2" xfId="36700"/>
    <cellStyle name="Normal 3 2 4 2 3 2 2" xfId="36701"/>
    <cellStyle name="Normal 3 2 4 2 3 2 2 2" xfId="36702"/>
    <cellStyle name="Normal 3 2 4 2 3 2 2 3" xfId="57300"/>
    <cellStyle name="Normal 3 2 4 2 3 2 3" xfId="36703"/>
    <cellStyle name="Normal 3 2 4 2 3 2 4" xfId="36704"/>
    <cellStyle name="Normal 3 2 4 2 3 3" xfId="36705"/>
    <cellStyle name="Normal 3 2 4 2 3 3 2" xfId="36706"/>
    <cellStyle name="Normal 3 2 4 2 3 3 2 2" xfId="36707"/>
    <cellStyle name="Normal 3 2 4 2 3 3 2 3" xfId="57301"/>
    <cellStyle name="Normal 3 2 4 2 3 3 3" xfId="36708"/>
    <cellStyle name="Normal 3 2 4 2 3 3 4" xfId="36709"/>
    <cellStyle name="Normal 3 2 4 2 3 4" xfId="36710"/>
    <cellStyle name="Normal 3 2 4 2 3 4 2" xfId="36711"/>
    <cellStyle name="Normal 3 2 4 2 3 4 3" xfId="57302"/>
    <cellStyle name="Normal 3 2 4 2 3 5" xfId="36712"/>
    <cellStyle name="Normal 3 2 4 2 3 6" xfId="36713"/>
    <cellStyle name="Normal 3 2 4 2 4" xfId="36714"/>
    <cellStyle name="Normal 3 2 4 2 4 2" xfId="36715"/>
    <cellStyle name="Normal 3 2 4 2 4 2 2" xfId="36716"/>
    <cellStyle name="Normal 3 2 4 2 4 2 3" xfId="57303"/>
    <cellStyle name="Normal 3 2 4 2 4 3" xfId="36717"/>
    <cellStyle name="Normal 3 2 4 2 4 4" xfId="36718"/>
    <cellStyle name="Normal 3 2 4 2 5" xfId="36719"/>
    <cellStyle name="Normal 3 2 4 2 5 2" xfId="36720"/>
    <cellStyle name="Normal 3 2 4 2 5 2 2" xfId="36721"/>
    <cellStyle name="Normal 3 2 4 2 5 2 3" xfId="57304"/>
    <cellStyle name="Normal 3 2 4 2 5 3" xfId="36722"/>
    <cellStyle name="Normal 3 2 4 2 5 4" xfId="36723"/>
    <cellStyle name="Normal 3 2 4 2 6" xfId="36724"/>
    <cellStyle name="Normal 3 2 4 2 6 2" xfId="36725"/>
    <cellStyle name="Normal 3 2 4 2 6 3" xfId="57305"/>
    <cellStyle name="Normal 3 2 4 2 7" xfId="36726"/>
    <cellStyle name="Normal 3 2 4 2 8" xfId="36727"/>
    <cellStyle name="Normal 3 2 4 3" xfId="36728"/>
    <cellStyle name="Normal 3 2 4 3 2" xfId="36729"/>
    <cellStyle name="Normal 3 2 4 3 2 2" xfId="36730"/>
    <cellStyle name="Normal 3 2 4 3 2 2 2" xfId="36731"/>
    <cellStyle name="Normal 3 2 4 3 2 2 2 2" xfId="36732"/>
    <cellStyle name="Normal 3 2 4 3 2 2 2 3" xfId="57306"/>
    <cellStyle name="Normal 3 2 4 3 2 2 3" xfId="36733"/>
    <cellStyle name="Normal 3 2 4 3 2 2 4" xfId="36734"/>
    <cellStyle name="Normal 3 2 4 3 2 3" xfId="36735"/>
    <cellStyle name="Normal 3 2 4 3 2 3 2" xfId="36736"/>
    <cellStyle name="Normal 3 2 4 3 2 3 2 2" xfId="36737"/>
    <cellStyle name="Normal 3 2 4 3 2 3 2 3" xfId="57307"/>
    <cellStyle name="Normal 3 2 4 3 2 3 3" xfId="36738"/>
    <cellStyle name="Normal 3 2 4 3 2 3 4" xfId="36739"/>
    <cellStyle name="Normal 3 2 4 3 2 4" xfId="36740"/>
    <cellStyle name="Normal 3 2 4 3 2 4 2" xfId="36741"/>
    <cellStyle name="Normal 3 2 4 3 2 4 3" xfId="57308"/>
    <cellStyle name="Normal 3 2 4 3 2 5" xfId="36742"/>
    <cellStyle name="Normal 3 2 4 3 2 6" xfId="36743"/>
    <cellStyle name="Normal 3 2 4 3 3" xfId="36744"/>
    <cellStyle name="Normal 3 2 4 3 3 2" xfId="36745"/>
    <cellStyle name="Normal 3 2 4 3 3 2 2" xfId="36746"/>
    <cellStyle name="Normal 3 2 4 3 3 2 3" xfId="57309"/>
    <cellStyle name="Normal 3 2 4 3 3 3" xfId="36747"/>
    <cellStyle name="Normal 3 2 4 3 3 4" xfId="36748"/>
    <cellStyle name="Normal 3 2 4 3 4" xfId="36749"/>
    <cellStyle name="Normal 3 2 4 3 4 2" xfId="36750"/>
    <cellStyle name="Normal 3 2 4 3 4 2 2" xfId="36751"/>
    <cellStyle name="Normal 3 2 4 3 4 2 3" xfId="57310"/>
    <cellStyle name="Normal 3 2 4 3 4 3" xfId="36752"/>
    <cellStyle name="Normal 3 2 4 3 4 4" xfId="36753"/>
    <cellStyle name="Normal 3 2 4 3 5" xfId="36754"/>
    <cellStyle name="Normal 3 2 4 3 5 2" xfId="36755"/>
    <cellStyle name="Normal 3 2 4 3 5 3" xfId="57311"/>
    <cellStyle name="Normal 3 2 4 3 6" xfId="36756"/>
    <cellStyle name="Normal 3 2 4 3 7" xfId="36757"/>
    <cellStyle name="Normal 3 2 4 4" xfId="36758"/>
    <cellStyle name="Normal 3 2 4 4 2" xfId="36759"/>
    <cellStyle name="Normal 3 2 4 4 2 2" xfId="36760"/>
    <cellStyle name="Normal 3 2 4 4 2 2 2" xfId="36761"/>
    <cellStyle name="Normal 3 2 4 4 2 2 3" xfId="57312"/>
    <cellStyle name="Normal 3 2 4 4 2 3" xfId="36762"/>
    <cellStyle name="Normal 3 2 4 4 2 4" xfId="36763"/>
    <cellStyle name="Normal 3 2 4 4 3" xfId="36764"/>
    <cellStyle name="Normal 3 2 4 4 3 2" xfId="36765"/>
    <cellStyle name="Normal 3 2 4 4 3 2 2" xfId="36766"/>
    <cellStyle name="Normal 3 2 4 4 3 2 3" xfId="57313"/>
    <cellStyle name="Normal 3 2 4 4 3 3" xfId="36767"/>
    <cellStyle name="Normal 3 2 4 4 3 4" xfId="36768"/>
    <cellStyle name="Normal 3 2 4 4 4" xfId="36769"/>
    <cellStyle name="Normal 3 2 4 4 4 2" xfId="36770"/>
    <cellStyle name="Normal 3 2 4 4 4 3" xfId="57314"/>
    <cellStyle name="Normal 3 2 4 4 5" xfId="36771"/>
    <cellStyle name="Normal 3 2 4 4 6" xfId="36772"/>
    <cellStyle name="Normal 3 2 4 5" xfId="36773"/>
    <cellStyle name="Normal 3 2 4 5 2" xfId="36774"/>
    <cellStyle name="Normal 3 2 4 5 2 2" xfId="36775"/>
    <cellStyle name="Normal 3 2 4 5 2 2 2" xfId="36776"/>
    <cellStyle name="Normal 3 2 4 5 2 2 3" xfId="57315"/>
    <cellStyle name="Normal 3 2 4 5 2 3" xfId="36777"/>
    <cellStyle name="Normal 3 2 4 5 2 4" xfId="36778"/>
    <cellStyle name="Normal 3 2 4 5 3" xfId="36779"/>
    <cellStyle name="Normal 3 2 4 5 3 2" xfId="36780"/>
    <cellStyle name="Normal 3 2 4 5 3 3" xfId="57316"/>
    <cellStyle name="Normal 3 2 4 5 4" xfId="36781"/>
    <cellStyle name="Normal 3 2 4 5 5" xfId="36782"/>
    <cellStyle name="Normal 3 2 4 6" xfId="36783"/>
    <cellStyle name="Normal 3 2 4 6 2" xfId="36784"/>
    <cellStyle name="Normal 3 2 4 6 2 2" xfId="36785"/>
    <cellStyle name="Normal 3 2 4 6 2 3" xfId="57317"/>
    <cellStyle name="Normal 3 2 4 6 3" xfId="36786"/>
    <cellStyle name="Normal 3 2 4 6 4" xfId="36787"/>
    <cellStyle name="Normal 3 2 4 7" xfId="36788"/>
    <cellStyle name="Normal 3 2 4 7 2" xfId="36789"/>
    <cellStyle name="Normal 3 2 4 7 2 2" xfId="36790"/>
    <cellStyle name="Normal 3 2 4 7 2 3" xfId="57318"/>
    <cellStyle name="Normal 3 2 4 7 3" xfId="36791"/>
    <cellStyle name="Normal 3 2 4 7 4" xfId="36792"/>
    <cellStyle name="Normal 3 2 4 8" xfId="36793"/>
    <cellStyle name="Normal 3 2 4 8 2" xfId="36794"/>
    <cellStyle name="Normal 3 2 4 8 3" xfId="57319"/>
    <cellStyle name="Normal 3 2 4 9" xfId="36795"/>
    <cellStyle name="Normal 3 2 5" xfId="36796"/>
    <cellStyle name="Normal 3 2 5 10" xfId="36797"/>
    <cellStyle name="Normal 3 2 5 2" xfId="36798"/>
    <cellStyle name="Normal 3 2 5 2 2" xfId="36799"/>
    <cellStyle name="Normal 3 2 5 2 2 2" xfId="36800"/>
    <cellStyle name="Normal 3 2 5 2 2 2 2" xfId="36801"/>
    <cellStyle name="Normal 3 2 5 2 2 2 2 2" xfId="36802"/>
    <cellStyle name="Normal 3 2 5 2 2 2 2 2 2" xfId="36803"/>
    <cellStyle name="Normal 3 2 5 2 2 2 2 2 3" xfId="57320"/>
    <cellStyle name="Normal 3 2 5 2 2 2 2 3" xfId="36804"/>
    <cellStyle name="Normal 3 2 5 2 2 2 2 4" xfId="36805"/>
    <cellStyle name="Normal 3 2 5 2 2 2 3" xfId="36806"/>
    <cellStyle name="Normal 3 2 5 2 2 2 3 2" xfId="36807"/>
    <cellStyle name="Normal 3 2 5 2 2 2 3 2 2" xfId="36808"/>
    <cellStyle name="Normal 3 2 5 2 2 2 3 2 3" xfId="57321"/>
    <cellStyle name="Normal 3 2 5 2 2 2 3 3" xfId="36809"/>
    <cellStyle name="Normal 3 2 5 2 2 2 3 4" xfId="36810"/>
    <cellStyle name="Normal 3 2 5 2 2 2 4" xfId="36811"/>
    <cellStyle name="Normal 3 2 5 2 2 2 4 2" xfId="36812"/>
    <cellStyle name="Normal 3 2 5 2 2 2 4 3" xfId="57322"/>
    <cellStyle name="Normal 3 2 5 2 2 2 5" xfId="36813"/>
    <cellStyle name="Normal 3 2 5 2 2 2 6" xfId="36814"/>
    <cellStyle name="Normal 3 2 5 2 2 3" xfId="36815"/>
    <cellStyle name="Normal 3 2 5 2 2 3 2" xfId="36816"/>
    <cellStyle name="Normal 3 2 5 2 2 3 2 2" xfId="36817"/>
    <cellStyle name="Normal 3 2 5 2 2 3 2 3" xfId="57323"/>
    <cellStyle name="Normal 3 2 5 2 2 3 3" xfId="36818"/>
    <cellStyle name="Normal 3 2 5 2 2 3 4" xfId="36819"/>
    <cellStyle name="Normal 3 2 5 2 2 4" xfId="36820"/>
    <cellStyle name="Normal 3 2 5 2 2 4 2" xfId="36821"/>
    <cellStyle name="Normal 3 2 5 2 2 4 2 2" xfId="36822"/>
    <cellStyle name="Normal 3 2 5 2 2 4 2 3" xfId="57324"/>
    <cellStyle name="Normal 3 2 5 2 2 4 3" xfId="36823"/>
    <cellStyle name="Normal 3 2 5 2 2 4 4" xfId="36824"/>
    <cellStyle name="Normal 3 2 5 2 2 5" xfId="36825"/>
    <cellStyle name="Normal 3 2 5 2 2 5 2" xfId="36826"/>
    <cellStyle name="Normal 3 2 5 2 2 5 3" xfId="57325"/>
    <cellStyle name="Normal 3 2 5 2 2 6" xfId="36827"/>
    <cellStyle name="Normal 3 2 5 2 2 7" xfId="36828"/>
    <cellStyle name="Normal 3 2 5 2 3" xfId="36829"/>
    <cellStyle name="Normal 3 2 5 2 3 2" xfId="36830"/>
    <cellStyle name="Normal 3 2 5 2 3 2 2" xfId="36831"/>
    <cellStyle name="Normal 3 2 5 2 3 2 2 2" xfId="36832"/>
    <cellStyle name="Normal 3 2 5 2 3 2 2 3" xfId="57326"/>
    <cellStyle name="Normal 3 2 5 2 3 2 3" xfId="36833"/>
    <cellStyle name="Normal 3 2 5 2 3 2 4" xfId="36834"/>
    <cellStyle name="Normal 3 2 5 2 3 3" xfId="36835"/>
    <cellStyle name="Normal 3 2 5 2 3 3 2" xfId="36836"/>
    <cellStyle name="Normal 3 2 5 2 3 3 2 2" xfId="36837"/>
    <cellStyle name="Normal 3 2 5 2 3 3 2 3" xfId="57327"/>
    <cellStyle name="Normal 3 2 5 2 3 3 3" xfId="36838"/>
    <cellStyle name="Normal 3 2 5 2 3 3 4" xfId="36839"/>
    <cellStyle name="Normal 3 2 5 2 3 4" xfId="36840"/>
    <cellStyle name="Normal 3 2 5 2 3 4 2" xfId="36841"/>
    <cellStyle name="Normal 3 2 5 2 3 4 3" xfId="57328"/>
    <cellStyle name="Normal 3 2 5 2 3 5" xfId="36842"/>
    <cellStyle name="Normal 3 2 5 2 3 6" xfId="36843"/>
    <cellStyle name="Normal 3 2 5 2 4" xfId="36844"/>
    <cellStyle name="Normal 3 2 5 2 4 2" xfId="36845"/>
    <cellStyle name="Normal 3 2 5 2 4 2 2" xfId="36846"/>
    <cellStyle name="Normal 3 2 5 2 4 2 3" xfId="57329"/>
    <cellStyle name="Normal 3 2 5 2 4 3" xfId="36847"/>
    <cellStyle name="Normal 3 2 5 2 4 4" xfId="36848"/>
    <cellStyle name="Normal 3 2 5 2 5" xfId="36849"/>
    <cellStyle name="Normal 3 2 5 2 5 2" xfId="36850"/>
    <cellStyle name="Normal 3 2 5 2 5 2 2" xfId="36851"/>
    <cellStyle name="Normal 3 2 5 2 5 2 3" xfId="57330"/>
    <cellStyle name="Normal 3 2 5 2 5 3" xfId="36852"/>
    <cellStyle name="Normal 3 2 5 2 5 4" xfId="36853"/>
    <cellStyle name="Normal 3 2 5 2 6" xfId="36854"/>
    <cellStyle name="Normal 3 2 5 2 6 2" xfId="36855"/>
    <cellStyle name="Normal 3 2 5 2 6 3" xfId="57331"/>
    <cellStyle name="Normal 3 2 5 2 7" xfId="36856"/>
    <cellStyle name="Normal 3 2 5 2 8" xfId="36857"/>
    <cellStyle name="Normal 3 2 5 3" xfId="36858"/>
    <cellStyle name="Normal 3 2 5 3 2" xfId="36859"/>
    <cellStyle name="Normal 3 2 5 3 2 2" xfId="36860"/>
    <cellStyle name="Normal 3 2 5 3 2 2 2" xfId="36861"/>
    <cellStyle name="Normal 3 2 5 3 2 2 2 2" xfId="36862"/>
    <cellStyle name="Normal 3 2 5 3 2 2 2 3" xfId="57332"/>
    <cellStyle name="Normal 3 2 5 3 2 2 3" xfId="36863"/>
    <cellStyle name="Normal 3 2 5 3 2 2 4" xfId="36864"/>
    <cellStyle name="Normal 3 2 5 3 2 3" xfId="36865"/>
    <cellStyle name="Normal 3 2 5 3 2 3 2" xfId="36866"/>
    <cellStyle name="Normal 3 2 5 3 2 3 2 2" xfId="36867"/>
    <cellStyle name="Normal 3 2 5 3 2 3 2 3" xfId="57333"/>
    <cellStyle name="Normal 3 2 5 3 2 3 3" xfId="36868"/>
    <cellStyle name="Normal 3 2 5 3 2 3 4" xfId="36869"/>
    <cellStyle name="Normal 3 2 5 3 2 4" xfId="36870"/>
    <cellStyle name="Normal 3 2 5 3 2 4 2" xfId="36871"/>
    <cellStyle name="Normal 3 2 5 3 2 4 3" xfId="57334"/>
    <cellStyle name="Normal 3 2 5 3 2 5" xfId="36872"/>
    <cellStyle name="Normal 3 2 5 3 2 6" xfId="36873"/>
    <cellStyle name="Normal 3 2 5 3 3" xfId="36874"/>
    <cellStyle name="Normal 3 2 5 3 3 2" xfId="36875"/>
    <cellStyle name="Normal 3 2 5 3 3 2 2" xfId="36876"/>
    <cellStyle name="Normal 3 2 5 3 3 2 3" xfId="57335"/>
    <cellStyle name="Normal 3 2 5 3 3 3" xfId="36877"/>
    <cellStyle name="Normal 3 2 5 3 3 4" xfId="36878"/>
    <cellStyle name="Normal 3 2 5 3 4" xfId="36879"/>
    <cellStyle name="Normal 3 2 5 3 4 2" xfId="36880"/>
    <cellStyle name="Normal 3 2 5 3 4 2 2" xfId="36881"/>
    <cellStyle name="Normal 3 2 5 3 4 2 3" xfId="57336"/>
    <cellStyle name="Normal 3 2 5 3 4 3" xfId="36882"/>
    <cellStyle name="Normal 3 2 5 3 4 4" xfId="36883"/>
    <cellStyle name="Normal 3 2 5 3 5" xfId="36884"/>
    <cellStyle name="Normal 3 2 5 3 5 2" xfId="36885"/>
    <cellStyle name="Normal 3 2 5 3 5 3" xfId="57337"/>
    <cellStyle name="Normal 3 2 5 3 6" xfId="36886"/>
    <cellStyle name="Normal 3 2 5 3 7" xfId="36887"/>
    <cellStyle name="Normal 3 2 5 4" xfId="36888"/>
    <cellStyle name="Normal 3 2 5 4 2" xfId="36889"/>
    <cellStyle name="Normal 3 2 5 4 2 2" xfId="36890"/>
    <cellStyle name="Normal 3 2 5 4 2 2 2" xfId="36891"/>
    <cellStyle name="Normal 3 2 5 4 2 2 3" xfId="57338"/>
    <cellStyle name="Normal 3 2 5 4 2 3" xfId="36892"/>
    <cellStyle name="Normal 3 2 5 4 2 4" xfId="36893"/>
    <cellStyle name="Normal 3 2 5 4 3" xfId="36894"/>
    <cellStyle name="Normal 3 2 5 4 3 2" xfId="36895"/>
    <cellStyle name="Normal 3 2 5 4 3 2 2" xfId="36896"/>
    <cellStyle name="Normal 3 2 5 4 3 2 3" xfId="57339"/>
    <cellStyle name="Normal 3 2 5 4 3 3" xfId="36897"/>
    <cellStyle name="Normal 3 2 5 4 3 4" xfId="36898"/>
    <cellStyle name="Normal 3 2 5 4 4" xfId="36899"/>
    <cellStyle name="Normal 3 2 5 4 4 2" xfId="36900"/>
    <cellStyle name="Normal 3 2 5 4 4 3" xfId="57340"/>
    <cellStyle name="Normal 3 2 5 4 5" xfId="36901"/>
    <cellStyle name="Normal 3 2 5 4 6" xfId="36902"/>
    <cellStyle name="Normal 3 2 5 5" xfId="36903"/>
    <cellStyle name="Normal 3 2 5 5 2" xfId="36904"/>
    <cellStyle name="Normal 3 2 5 5 2 2" xfId="36905"/>
    <cellStyle name="Normal 3 2 5 5 2 2 2" xfId="36906"/>
    <cellStyle name="Normal 3 2 5 5 2 2 3" xfId="57341"/>
    <cellStyle name="Normal 3 2 5 5 2 3" xfId="36907"/>
    <cellStyle name="Normal 3 2 5 5 2 4" xfId="36908"/>
    <cellStyle name="Normal 3 2 5 5 3" xfId="36909"/>
    <cellStyle name="Normal 3 2 5 5 3 2" xfId="36910"/>
    <cellStyle name="Normal 3 2 5 5 3 3" xfId="57342"/>
    <cellStyle name="Normal 3 2 5 5 4" xfId="36911"/>
    <cellStyle name="Normal 3 2 5 5 5" xfId="36912"/>
    <cellStyle name="Normal 3 2 5 6" xfId="36913"/>
    <cellStyle name="Normal 3 2 5 6 2" xfId="36914"/>
    <cellStyle name="Normal 3 2 5 6 2 2" xfId="36915"/>
    <cellStyle name="Normal 3 2 5 6 2 3" xfId="57343"/>
    <cellStyle name="Normal 3 2 5 6 3" xfId="36916"/>
    <cellStyle name="Normal 3 2 5 6 4" xfId="36917"/>
    <cellStyle name="Normal 3 2 5 7" xfId="36918"/>
    <cellStyle name="Normal 3 2 5 7 2" xfId="36919"/>
    <cellStyle name="Normal 3 2 5 7 2 2" xfId="36920"/>
    <cellStyle name="Normal 3 2 5 7 2 3" xfId="57344"/>
    <cellStyle name="Normal 3 2 5 7 3" xfId="36921"/>
    <cellStyle name="Normal 3 2 5 7 4" xfId="36922"/>
    <cellStyle name="Normal 3 2 5 8" xfId="36923"/>
    <cellStyle name="Normal 3 2 5 8 2" xfId="36924"/>
    <cellStyle name="Normal 3 2 5 8 3" xfId="57345"/>
    <cellStyle name="Normal 3 2 5 9" xfId="36925"/>
    <cellStyle name="Normal 3 2 6" xfId="36926"/>
    <cellStyle name="Normal 3 2 6 10" xfId="36927"/>
    <cellStyle name="Normal 3 2 6 2" xfId="36928"/>
    <cellStyle name="Normal 3 2 6 2 2" xfId="36929"/>
    <cellStyle name="Normal 3 2 6 2 2 2" xfId="36930"/>
    <cellStyle name="Normal 3 2 6 2 2 2 2" xfId="36931"/>
    <cellStyle name="Normal 3 2 6 2 2 2 2 2" xfId="36932"/>
    <cellStyle name="Normal 3 2 6 2 2 2 2 2 2" xfId="36933"/>
    <cellStyle name="Normal 3 2 6 2 2 2 2 2 3" xfId="57346"/>
    <cellStyle name="Normal 3 2 6 2 2 2 2 3" xfId="36934"/>
    <cellStyle name="Normal 3 2 6 2 2 2 2 4" xfId="36935"/>
    <cellStyle name="Normal 3 2 6 2 2 2 3" xfId="36936"/>
    <cellStyle name="Normal 3 2 6 2 2 2 3 2" xfId="36937"/>
    <cellStyle name="Normal 3 2 6 2 2 2 3 2 2" xfId="36938"/>
    <cellStyle name="Normal 3 2 6 2 2 2 3 2 3" xfId="57347"/>
    <cellStyle name="Normal 3 2 6 2 2 2 3 3" xfId="36939"/>
    <cellStyle name="Normal 3 2 6 2 2 2 3 4" xfId="36940"/>
    <cellStyle name="Normal 3 2 6 2 2 2 4" xfId="36941"/>
    <cellStyle name="Normal 3 2 6 2 2 2 4 2" xfId="36942"/>
    <cellStyle name="Normal 3 2 6 2 2 2 4 3" xfId="57348"/>
    <cellStyle name="Normal 3 2 6 2 2 2 5" xfId="36943"/>
    <cellStyle name="Normal 3 2 6 2 2 2 6" xfId="36944"/>
    <cellStyle name="Normal 3 2 6 2 2 3" xfId="36945"/>
    <cellStyle name="Normal 3 2 6 2 2 3 2" xfId="36946"/>
    <cellStyle name="Normal 3 2 6 2 2 3 2 2" xfId="36947"/>
    <cellStyle name="Normal 3 2 6 2 2 3 2 3" xfId="57349"/>
    <cellStyle name="Normal 3 2 6 2 2 3 3" xfId="36948"/>
    <cellStyle name="Normal 3 2 6 2 2 3 4" xfId="36949"/>
    <cellStyle name="Normal 3 2 6 2 2 4" xfId="36950"/>
    <cellStyle name="Normal 3 2 6 2 2 4 2" xfId="36951"/>
    <cellStyle name="Normal 3 2 6 2 2 4 2 2" xfId="36952"/>
    <cellStyle name="Normal 3 2 6 2 2 4 2 3" xfId="57350"/>
    <cellStyle name="Normal 3 2 6 2 2 4 3" xfId="36953"/>
    <cellStyle name="Normal 3 2 6 2 2 4 4" xfId="36954"/>
    <cellStyle name="Normal 3 2 6 2 2 5" xfId="36955"/>
    <cellStyle name="Normal 3 2 6 2 2 5 2" xfId="36956"/>
    <cellStyle name="Normal 3 2 6 2 2 5 3" xfId="57351"/>
    <cellStyle name="Normal 3 2 6 2 2 6" xfId="36957"/>
    <cellStyle name="Normal 3 2 6 2 2 7" xfId="36958"/>
    <cellStyle name="Normal 3 2 6 2 3" xfId="36959"/>
    <cellStyle name="Normal 3 2 6 2 3 2" xfId="36960"/>
    <cellStyle name="Normal 3 2 6 2 3 2 2" xfId="36961"/>
    <cellStyle name="Normal 3 2 6 2 3 2 2 2" xfId="36962"/>
    <cellStyle name="Normal 3 2 6 2 3 2 2 3" xfId="57352"/>
    <cellStyle name="Normal 3 2 6 2 3 2 3" xfId="36963"/>
    <cellStyle name="Normal 3 2 6 2 3 2 4" xfId="36964"/>
    <cellStyle name="Normal 3 2 6 2 3 3" xfId="36965"/>
    <cellStyle name="Normal 3 2 6 2 3 3 2" xfId="36966"/>
    <cellStyle name="Normal 3 2 6 2 3 3 2 2" xfId="36967"/>
    <cellStyle name="Normal 3 2 6 2 3 3 2 3" xfId="57353"/>
    <cellStyle name="Normal 3 2 6 2 3 3 3" xfId="36968"/>
    <cellStyle name="Normal 3 2 6 2 3 3 4" xfId="36969"/>
    <cellStyle name="Normal 3 2 6 2 3 4" xfId="36970"/>
    <cellStyle name="Normal 3 2 6 2 3 4 2" xfId="36971"/>
    <cellStyle name="Normal 3 2 6 2 3 4 3" xfId="57354"/>
    <cellStyle name="Normal 3 2 6 2 3 5" xfId="36972"/>
    <cellStyle name="Normal 3 2 6 2 3 6" xfId="36973"/>
    <cellStyle name="Normal 3 2 6 2 4" xfId="36974"/>
    <cellStyle name="Normal 3 2 6 2 4 2" xfId="36975"/>
    <cellStyle name="Normal 3 2 6 2 4 2 2" xfId="36976"/>
    <cellStyle name="Normal 3 2 6 2 4 2 3" xfId="57355"/>
    <cellStyle name="Normal 3 2 6 2 4 3" xfId="36977"/>
    <cellStyle name="Normal 3 2 6 2 4 4" xfId="36978"/>
    <cellStyle name="Normal 3 2 6 2 5" xfId="36979"/>
    <cellStyle name="Normal 3 2 6 2 5 2" xfId="36980"/>
    <cellStyle name="Normal 3 2 6 2 5 2 2" xfId="36981"/>
    <cellStyle name="Normal 3 2 6 2 5 2 3" xfId="57356"/>
    <cellStyle name="Normal 3 2 6 2 5 3" xfId="36982"/>
    <cellStyle name="Normal 3 2 6 2 5 4" xfId="36983"/>
    <cellStyle name="Normal 3 2 6 2 6" xfId="36984"/>
    <cellStyle name="Normal 3 2 6 2 6 2" xfId="36985"/>
    <cellStyle name="Normal 3 2 6 2 6 3" xfId="57357"/>
    <cellStyle name="Normal 3 2 6 2 7" xfId="36986"/>
    <cellStyle name="Normal 3 2 6 2 8" xfId="36987"/>
    <cellStyle name="Normal 3 2 6 3" xfId="36988"/>
    <cellStyle name="Normal 3 2 6 3 2" xfId="36989"/>
    <cellStyle name="Normal 3 2 6 3 2 2" xfId="36990"/>
    <cellStyle name="Normal 3 2 6 3 2 2 2" xfId="36991"/>
    <cellStyle name="Normal 3 2 6 3 2 2 2 2" xfId="36992"/>
    <cellStyle name="Normal 3 2 6 3 2 2 2 3" xfId="57358"/>
    <cellStyle name="Normal 3 2 6 3 2 2 3" xfId="36993"/>
    <cellStyle name="Normal 3 2 6 3 2 2 4" xfId="36994"/>
    <cellStyle name="Normal 3 2 6 3 2 3" xfId="36995"/>
    <cellStyle name="Normal 3 2 6 3 2 3 2" xfId="36996"/>
    <cellStyle name="Normal 3 2 6 3 2 3 2 2" xfId="36997"/>
    <cellStyle name="Normal 3 2 6 3 2 3 2 3" xfId="57359"/>
    <cellStyle name="Normal 3 2 6 3 2 3 3" xfId="36998"/>
    <cellStyle name="Normal 3 2 6 3 2 3 4" xfId="36999"/>
    <cellStyle name="Normal 3 2 6 3 2 4" xfId="37000"/>
    <cellStyle name="Normal 3 2 6 3 2 4 2" xfId="37001"/>
    <cellStyle name="Normal 3 2 6 3 2 4 3" xfId="57360"/>
    <cellStyle name="Normal 3 2 6 3 2 5" xfId="37002"/>
    <cellStyle name="Normal 3 2 6 3 2 6" xfId="37003"/>
    <cellStyle name="Normal 3 2 6 3 3" xfId="37004"/>
    <cellStyle name="Normal 3 2 6 3 3 2" xfId="37005"/>
    <cellStyle name="Normal 3 2 6 3 3 2 2" xfId="37006"/>
    <cellStyle name="Normal 3 2 6 3 3 2 3" xfId="57361"/>
    <cellStyle name="Normal 3 2 6 3 3 3" xfId="37007"/>
    <cellStyle name="Normal 3 2 6 3 3 4" xfId="37008"/>
    <cellStyle name="Normal 3 2 6 3 4" xfId="37009"/>
    <cellStyle name="Normal 3 2 6 3 4 2" xfId="37010"/>
    <cellStyle name="Normal 3 2 6 3 4 2 2" xfId="37011"/>
    <cellStyle name="Normal 3 2 6 3 4 2 3" xfId="57362"/>
    <cellStyle name="Normal 3 2 6 3 4 3" xfId="37012"/>
    <cellStyle name="Normal 3 2 6 3 4 4" xfId="37013"/>
    <cellStyle name="Normal 3 2 6 3 5" xfId="37014"/>
    <cellStyle name="Normal 3 2 6 3 5 2" xfId="37015"/>
    <cellStyle name="Normal 3 2 6 3 5 3" xfId="57363"/>
    <cellStyle name="Normal 3 2 6 3 6" xfId="37016"/>
    <cellStyle name="Normal 3 2 6 3 7" xfId="37017"/>
    <cellStyle name="Normal 3 2 6 4" xfId="37018"/>
    <cellStyle name="Normal 3 2 6 4 2" xfId="37019"/>
    <cellStyle name="Normal 3 2 6 4 2 2" xfId="37020"/>
    <cellStyle name="Normal 3 2 6 4 2 2 2" xfId="37021"/>
    <cellStyle name="Normal 3 2 6 4 2 2 3" xfId="57364"/>
    <cellStyle name="Normal 3 2 6 4 2 3" xfId="37022"/>
    <cellStyle name="Normal 3 2 6 4 2 4" xfId="37023"/>
    <cellStyle name="Normal 3 2 6 4 3" xfId="37024"/>
    <cellStyle name="Normal 3 2 6 4 3 2" xfId="37025"/>
    <cellStyle name="Normal 3 2 6 4 3 2 2" xfId="37026"/>
    <cellStyle name="Normal 3 2 6 4 3 2 3" xfId="57365"/>
    <cellStyle name="Normal 3 2 6 4 3 3" xfId="37027"/>
    <cellStyle name="Normal 3 2 6 4 3 4" xfId="37028"/>
    <cellStyle name="Normal 3 2 6 4 4" xfId="37029"/>
    <cellStyle name="Normal 3 2 6 4 4 2" xfId="37030"/>
    <cellStyle name="Normal 3 2 6 4 4 3" xfId="57366"/>
    <cellStyle name="Normal 3 2 6 4 5" xfId="37031"/>
    <cellStyle name="Normal 3 2 6 4 6" xfId="37032"/>
    <cellStyle name="Normal 3 2 6 5" xfId="37033"/>
    <cellStyle name="Normal 3 2 6 5 2" xfId="37034"/>
    <cellStyle name="Normal 3 2 6 5 2 2" xfId="37035"/>
    <cellStyle name="Normal 3 2 6 5 2 2 2" xfId="37036"/>
    <cellStyle name="Normal 3 2 6 5 2 2 3" xfId="57367"/>
    <cellStyle name="Normal 3 2 6 5 2 3" xfId="37037"/>
    <cellStyle name="Normal 3 2 6 5 2 4" xfId="37038"/>
    <cellStyle name="Normal 3 2 6 5 3" xfId="37039"/>
    <cellStyle name="Normal 3 2 6 5 3 2" xfId="37040"/>
    <cellStyle name="Normal 3 2 6 5 3 3" xfId="57368"/>
    <cellStyle name="Normal 3 2 6 5 4" xfId="37041"/>
    <cellStyle name="Normal 3 2 6 5 5" xfId="37042"/>
    <cellStyle name="Normal 3 2 6 6" xfId="37043"/>
    <cellStyle name="Normal 3 2 6 6 2" xfId="37044"/>
    <cellStyle name="Normal 3 2 6 6 2 2" xfId="37045"/>
    <cellStyle name="Normal 3 2 6 6 2 3" xfId="57369"/>
    <cellStyle name="Normal 3 2 6 6 3" xfId="37046"/>
    <cellStyle name="Normal 3 2 6 6 4" xfId="37047"/>
    <cellStyle name="Normal 3 2 6 7" xfId="37048"/>
    <cellStyle name="Normal 3 2 6 7 2" xfId="37049"/>
    <cellStyle name="Normal 3 2 6 7 2 2" xfId="37050"/>
    <cellStyle name="Normal 3 2 6 7 2 3" xfId="57370"/>
    <cellStyle name="Normal 3 2 6 7 3" xfId="37051"/>
    <cellStyle name="Normal 3 2 6 7 4" xfId="37052"/>
    <cellStyle name="Normal 3 2 6 8" xfId="37053"/>
    <cellStyle name="Normal 3 2 6 8 2" xfId="37054"/>
    <cellStyle name="Normal 3 2 6 8 3" xfId="57371"/>
    <cellStyle name="Normal 3 2 6 9" xfId="37055"/>
    <cellStyle name="Normal 3 2 7" xfId="37056"/>
    <cellStyle name="Normal 3 2 7 2" xfId="37057"/>
    <cellStyle name="Normal 3 2 7 2 2" xfId="37058"/>
    <cellStyle name="Normal 3 2 7 2 2 2" xfId="37059"/>
    <cellStyle name="Normal 3 2 7 2 2 2 2" xfId="37060"/>
    <cellStyle name="Normal 3 2 7 2 2 2 2 2" xfId="37061"/>
    <cellStyle name="Normal 3 2 7 2 2 2 2 3" xfId="57372"/>
    <cellStyle name="Normal 3 2 7 2 2 2 3" xfId="37062"/>
    <cellStyle name="Normal 3 2 7 2 2 2 4" xfId="37063"/>
    <cellStyle name="Normal 3 2 7 2 2 3" xfId="37064"/>
    <cellStyle name="Normal 3 2 7 2 2 3 2" xfId="37065"/>
    <cellStyle name="Normal 3 2 7 2 2 3 2 2" xfId="37066"/>
    <cellStyle name="Normal 3 2 7 2 2 3 2 3" xfId="57373"/>
    <cellStyle name="Normal 3 2 7 2 2 3 3" xfId="37067"/>
    <cellStyle name="Normal 3 2 7 2 2 3 4" xfId="37068"/>
    <cellStyle name="Normal 3 2 7 2 2 4" xfId="37069"/>
    <cellStyle name="Normal 3 2 7 2 2 4 2" xfId="37070"/>
    <cellStyle name="Normal 3 2 7 2 2 4 3" xfId="57374"/>
    <cellStyle name="Normal 3 2 7 2 2 5" xfId="37071"/>
    <cellStyle name="Normal 3 2 7 2 2 6" xfId="37072"/>
    <cellStyle name="Normal 3 2 7 2 3" xfId="37073"/>
    <cellStyle name="Normal 3 2 7 2 3 2" xfId="37074"/>
    <cellStyle name="Normal 3 2 7 2 3 2 2" xfId="37075"/>
    <cellStyle name="Normal 3 2 7 2 3 2 3" xfId="57375"/>
    <cellStyle name="Normal 3 2 7 2 3 3" xfId="37076"/>
    <cellStyle name="Normal 3 2 7 2 3 4" xfId="37077"/>
    <cellStyle name="Normal 3 2 7 2 4" xfId="37078"/>
    <cellStyle name="Normal 3 2 7 2 4 2" xfId="37079"/>
    <cellStyle name="Normal 3 2 7 2 4 2 2" xfId="37080"/>
    <cellStyle name="Normal 3 2 7 2 4 2 3" xfId="57376"/>
    <cellStyle name="Normal 3 2 7 2 4 3" xfId="37081"/>
    <cellStyle name="Normal 3 2 7 2 4 4" xfId="37082"/>
    <cellStyle name="Normal 3 2 7 2 5" xfId="37083"/>
    <cellStyle name="Normal 3 2 7 2 5 2" xfId="37084"/>
    <cellStyle name="Normal 3 2 7 2 5 3" xfId="57377"/>
    <cellStyle name="Normal 3 2 7 2 6" xfId="37085"/>
    <cellStyle name="Normal 3 2 7 2 7" xfId="37086"/>
    <cellStyle name="Normal 3 2 7 3" xfId="37087"/>
    <cellStyle name="Normal 3 2 7 3 2" xfId="37088"/>
    <cellStyle name="Normal 3 2 7 3 2 2" xfId="37089"/>
    <cellStyle name="Normal 3 2 7 3 2 2 2" xfId="37090"/>
    <cellStyle name="Normal 3 2 7 3 2 2 3" xfId="57378"/>
    <cellStyle name="Normal 3 2 7 3 2 3" xfId="37091"/>
    <cellStyle name="Normal 3 2 7 3 2 4" xfId="37092"/>
    <cellStyle name="Normal 3 2 7 3 3" xfId="37093"/>
    <cellStyle name="Normal 3 2 7 3 3 2" xfId="37094"/>
    <cellStyle name="Normal 3 2 7 3 3 2 2" xfId="37095"/>
    <cellStyle name="Normal 3 2 7 3 3 2 3" xfId="57379"/>
    <cellStyle name="Normal 3 2 7 3 3 3" xfId="37096"/>
    <cellStyle name="Normal 3 2 7 3 3 4" xfId="37097"/>
    <cellStyle name="Normal 3 2 7 3 4" xfId="37098"/>
    <cellStyle name="Normal 3 2 7 3 4 2" xfId="37099"/>
    <cellStyle name="Normal 3 2 7 3 4 3" xfId="57380"/>
    <cellStyle name="Normal 3 2 7 3 5" xfId="37100"/>
    <cellStyle name="Normal 3 2 7 3 6" xfId="37101"/>
    <cellStyle name="Normal 3 2 7 4" xfId="37102"/>
    <cellStyle name="Normal 3 2 7 4 2" xfId="37103"/>
    <cellStyle name="Normal 3 2 7 4 2 2" xfId="37104"/>
    <cellStyle name="Normal 3 2 7 4 2 3" xfId="57381"/>
    <cellStyle name="Normal 3 2 7 4 3" xfId="37105"/>
    <cellStyle name="Normal 3 2 7 4 4" xfId="37106"/>
    <cellStyle name="Normal 3 2 7 5" xfId="37107"/>
    <cellStyle name="Normal 3 2 7 5 2" xfId="37108"/>
    <cellStyle name="Normal 3 2 7 5 2 2" xfId="37109"/>
    <cellStyle name="Normal 3 2 7 5 2 3" xfId="57382"/>
    <cellStyle name="Normal 3 2 7 5 3" xfId="37110"/>
    <cellStyle name="Normal 3 2 7 5 4" xfId="37111"/>
    <cellStyle name="Normal 3 2 7 6" xfId="37112"/>
    <cellStyle name="Normal 3 2 7 6 2" xfId="37113"/>
    <cellStyle name="Normal 3 2 7 6 3" xfId="57383"/>
    <cellStyle name="Normal 3 2 7 7" xfId="37114"/>
    <cellStyle name="Normal 3 2 7 8" xfId="37115"/>
    <cellStyle name="Normal 3 2 8" xfId="37116"/>
    <cellStyle name="Normal 3 2 8 2" xfId="37117"/>
    <cellStyle name="Normal 3 2 8 2 2" xfId="37118"/>
    <cellStyle name="Normal 3 2 8 2 2 2" xfId="37119"/>
    <cellStyle name="Normal 3 2 8 2 2 2 2" xfId="37120"/>
    <cellStyle name="Normal 3 2 8 2 2 2 3" xfId="57384"/>
    <cellStyle name="Normal 3 2 8 2 2 3" xfId="37121"/>
    <cellStyle name="Normal 3 2 8 2 2 4" xfId="37122"/>
    <cellStyle name="Normal 3 2 8 2 3" xfId="37123"/>
    <cellStyle name="Normal 3 2 8 2 3 2" xfId="37124"/>
    <cellStyle name="Normal 3 2 8 2 3 2 2" xfId="37125"/>
    <cellStyle name="Normal 3 2 8 2 3 2 3" xfId="57385"/>
    <cellStyle name="Normal 3 2 8 2 3 3" xfId="37126"/>
    <cellStyle name="Normal 3 2 8 2 3 4" xfId="37127"/>
    <cellStyle name="Normal 3 2 8 2 4" xfId="37128"/>
    <cellStyle name="Normal 3 2 8 2 4 2" xfId="37129"/>
    <cellStyle name="Normal 3 2 8 2 4 3" xfId="57386"/>
    <cellStyle name="Normal 3 2 8 2 5" xfId="37130"/>
    <cellStyle name="Normal 3 2 8 2 6" xfId="37131"/>
    <cellStyle name="Normal 3 2 8 3" xfId="37132"/>
    <cellStyle name="Normal 3 2 8 3 2" xfId="37133"/>
    <cellStyle name="Normal 3 2 8 3 2 2" xfId="37134"/>
    <cellStyle name="Normal 3 2 8 3 2 3" xfId="57387"/>
    <cellStyle name="Normal 3 2 8 3 3" xfId="37135"/>
    <cellStyle name="Normal 3 2 8 3 4" xfId="37136"/>
    <cellStyle name="Normal 3 2 8 4" xfId="37137"/>
    <cellStyle name="Normal 3 2 8 4 2" xfId="37138"/>
    <cellStyle name="Normal 3 2 8 4 2 2" xfId="37139"/>
    <cellStyle name="Normal 3 2 8 4 2 3" xfId="57388"/>
    <cellStyle name="Normal 3 2 8 4 3" xfId="37140"/>
    <cellStyle name="Normal 3 2 8 4 4" xfId="37141"/>
    <cellStyle name="Normal 3 2 8 5" xfId="37142"/>
    <cellStyle name="Normal 3 2 8 5 2" xfId="37143"/>
    <cellStyle name="Normal 3 2 8 5 3" xfId="57389"/>
    <cellStyle name="Normal 3 2 8 6" xfId="37144"/>
    <cellStyle name="Normal 3 2 8 7" xfId="37145"/>
    <cellStyle name="Normal 3 2 9" xfId="37146"/>
    <cellStyle name="Normal 3 2 9 2" xfId="37147"/>
    <cellStyle name="Normal 3 2 9 2 2" xfId="37148"/>
    <cellStyle name="Normal 3 2 9 2 2 2" xfId="37149"/>
    <cellStyle name="Normal 3 2 9 2 2 3" xfId="57390"/>
    <cellStyle name="Normal 3 2 9 2 3" xfId="37150"/>
    <cellStyle name="Normal 3 2 9 2 4" xfId="37151"/>
    <cellStyle name="Normal 3 2 9 3" xfId="37152"/>
    <cellStyle name="Normal 3 2 9 3 2" xfId="37153"/>
    <cellStyle name="Normal 3 2 9 3 2 2" xfId="37154"/>
    <cellStyle name="Normal 3 2 9 3 2 3" xfId="57391"/>
    <cellStyle name="Normal 3 2 9 3 3" xfId="37155"/>
    <cellStyle name="Normal 3 2 9 3 4" xfId="37156"/>
    <cellStyle name="Normal 3 2 9 4" xfId="37157"/>
    <cellStyle name="Normal 3 2 9 4 2" xfId="37158"/>
    <cellStyle name="Normal 3 2 9 4 3" xfId="57392"/>
    <cellStyle name="Normal 3 2 9 5" xfId="37159"/>
    <cellStyle name="Normal 3 2 9 6" xfId="37160"/>
    <cellStyle name="Normal 3 3" xfId="59962"/>
    <cellStyle name="Normal 3 3 2" xfId="60517"/>
    <cellStyle name="Normal 3 4" xfId="60092"/>
    <cellStyle name="Normal 3 5" xfId="60098"/>
    <cellStyle name="Normal 3 6" xfId="60101"/>
    <cellStyle name="Normal 3 7" xfId="60105"/>
    <cellStyle name="Normal 30" xfId="60100"/>
    <cellStyle name="Normal 31" xfId="60103"/>
    <cellStyle name="Normal 32" xfId="60104"/>
    <cellStyle name="Normal 33" xfId="60107"/>
    <cellStyle name="Normal 4" xfId="11"/>
    <cellStyle name="Normal 4 2" xfId="59963"/>
    <cellStyle name="Normal 4 2 2" xfId="59964"/>
    <cellStyle name="Normal 4 2 2 2" xfId="60702"/>
    <cellStyle name="Normal 4 2 3" xfId="60334"/>
    <cellStyle name="Normal 4 3" xfId="59965"/>
    <cellStyle name="Normal 4 3 2" xfId="60519"/>
    <cellStyle name="Normal 4 4" xfId="60150"/>
    <cellStyle name="Normal 5" xfId="12"/>
    <cellStyle name="Normal 5 10" xfId="37161"/>
    <cellStyle name="Normal 5 10 2" xfId="37162"/>
    <cellStyle name="Normal 5 10 2 2" xfId="37163"/>
    <cellStyle name="Normal 5 10 2 2 2" xfId="37164"/>
    <cellStyle name="Normal 5 10 2 2 2 2" xfId="37165"/>
    <cellStyle name="Normal 5 10 2 2 2 2 2" xfId="37166"/>
    <cellStyle name="Normal 5 10 2 2 2 2 3" xfId="57393"/>
    <cellStyle name="Normal 5 10 2 2 2 3" xfId="37167"/>
    <cellStyle name="Normal 5 10 2 2 2 4" xfId="37168"/>
    <cellStyle name="Normal 5 10 2 2 3" xfId="37169"/>
    <cellStyle name="Normal 5 10 2 2 3 2" xfId="37170"/>
    <cellStyle name="Normal 5 10 2 2 3 2 2" xfId="37171"/>
    <cellStyle name="Normal 5 10 2 2 3 2 3" xfId="57394"/>
    <cellStyle name="Normal 5 10 2 2 3 3" xfId="37172"/>
    <cellStyle name="Normal 5 10 2 2 3 4" xfId="37173"/>
    <cellStyle name="Normal 5 10 2 2 4" xfId="37174"/>
    <cellStyle name="Normal 5 10 2 2 4 2" xfId="37175"/>
    <cellStyle name="Normal 5 10 2 2 4 3" xfId="57395"/>
    <cellStyle name="Normal 5 10 2 2 5" xfId="37176"/>
    <cellStyle name="Normal 5 10 2 2 6" xfId="37177"/>
    <cellStyle name="Normal 5 10 2 3" xfId="37178"/>
    <cellStyle name="Normal 5 10 2 3 2" xfId="37179"/>
    <cellStyle name="Normal 5 10 2 3 2 2" xfId="37180"/>
    <cellStyle name="Normal 5 10 2 3 2 3" xfId="57396"/>
    <cellStyle name="Normal 5 10 2 3 3" xfId="37181"/>
    <cellStyle name="Normal 5 10 2 3 4" xfId="37182"/>
    <cellStyle name="Normal 5 10 2 4" xfId="37183"/>
    <cellStyle name="Normal 5 10 2 4 2" xfId="37184"/>
    <cellStyle name="Normal 5 10 2 4 2 2" xfId="37185"/>
    <cellStyle name="Normal 5 10 2 4 2 3" xfId="57397"/>
    <cellStyle name="Normal 5 10 2 4 3" xfId="37186"/>
    <cellStyle name="Normal 5 10 2 4 4" xfId="37187"/>
    <cellStyle name="Normal 5 10 2 5" xfId="37188"/>
    <cellStyle name="Normal 5 10 2 5 2" xfId="37189"/>
    <cellStyle name="Normal 5 10 2 5 3" xfId="57398"/>
    <cellStyle name="Normal 5 10 2 6" xfId="37190"/>
    <cellStyle name="Normal 5 10 2 7" xfId="37191"/>
    <cellStyle name="Normal 5 10 3" xfId="37192"/>
    <cellStyle name="Normal 5 10 3 2" xfId="37193"/>
    <cellStyle name="Normal 5 10 3 2 2" xfId="37194"/>
    <cellStyle name="Normal 5 10 3 2 2 2" xfId="37195"/>
    <cellStyle name="Normal 5 10 3 2 2 3" xfId="57399"/>
    <cellStyle name="Normal 5 10 3 2 3" xfId="37196"/>
    <cellStyle name="Normal 5 10 3 2 4" xfId="37197"/>
    <cellStyle name="Normal 5 10 3 3" xfId="37198"/>
    <cellStyle name="Normal 5 10 3 3 2" xfId="37199"/>
    <cellStyle name="Normal 5 10 3 3 2 2" xfId="37200"/>
    <cellStyle name="Normal 5 10 3 3 2 3" xfId="57400"/>
    <cellStyle name="Normal 5 10 3 3 3" xfId="37201"/>
    <cellStyle name="Normal 5 10 3 3 4" xfId="37202"/>
    <cellStyle name="Normal 5 10 3 4" xfId="37203"/>
    <cellStyle name="Normal 5 10 3 4 2" xfId="37204"/>
    <cellStyle name="Normal 5 10 3 4 3" xfId="57401"/>
    <cellStyle name="Normal 5 10 3 5" xfId="37205"/>
    <cellStyle name="Normal 5 10 3 6" xfId="37206"/>
    <cellStyle name="Normal 5 10 4" xfId="37207"/>
    <cellStyle name="Normal 5 10 4 2" xfId="37208"/>
    <cellStyle name="Normal 5 10 4 2 2" xfId="37209"/>
    <cellStyle name="Normal 5 10 4 2 3" xfId="57402"/>
    <cellStyle name="Normal 5 10 4 3" xfId="37210"/>
    <cellStyle name="Normal 5 10 4 4" xfId="37211"/>
    <cellStyle name="Normal 5 10 5" xfId="37212"/>
    <cellStyle name="Normal 5 10 5 2" xfId="37213"/>
    <cellStyle name="Normal 5 10 5 2 2" xfId="37214"/>
    <cellStyle name="Normal 5 10 5 2 3" xfId="57403"/>
    <cellStyle name="Normal 5 10 5 3" xfId="37215"/>
    <cellStyle name="Normal 5 10 5 4" xfId="37216"/>
    <cellStyle name="Normal 5 10 6" xfId="37217"/>
    <cellStyle name="Normal 5 10 6 2" xfId="37218"/>
    <cellStyle name="Normal 5 10 6 3" xfId="57404"/>
    <cellStyle name="Normal 5 10 7" xfId="37219"/>
    <cellStyle name="Normal 5 10 8" xfId="37220"/>
    <cellStyle name="Normal 5 11" xfId="37221"/>
    <cellStyle name="Normal 5 11 2" xfId="37222"/>
    <cellStyle name="Normal 5 11 2 2" xfId="37223"/>
    <cellStyle name="Normal 5 11 2 2 2" xfId="37224"/>
    <cellStyle name="Normal 5 11 2 2 2 2" xfId="37225"/>
    <cellStyle name="Normal 5 11 2 2 2 3" xfId="57405"/>
    <cellStyle name="Normal 5 11 2 2 3" xfId="37226"/>
    <cellStyle name="Normal 5 11 2 2 4" xfId="37227"/>
    <cellStyle name="Normal 5 11 2 3" xfId="37228"/>
    <cellStyle name="Normal 5 11 2 3 2" xfId="37229"/>
    <cellStyle name="Normal 5 11 2 3 2 2" xfId="37230"/>
    <cellStyle name="Normal 5 11 2 3 2 3" xfId="57406"/>
    <cellStyle name="Normal 5 11 2 3 3" xfId="37231"/>
    <cellStyle name="Normal 5 11 2 3 4" xfId="37232"/>
    <cellStyle name="Normal 5 11 2 4" xfId="37233"/>
    <cellStyle name="Normal 5 11 2 4 2" xfId="37234"/>
    <cellStyle name="Normal 5 11 2 4 3" xfId="57407"/>
    <cellStyle name="Normal 5 11 2 5" xfId="37235"/>
    <cellStyle name="Normal 5 11 2 6" xfId="37236"/>
    <cellStyle name="Normal 5 11 3" xfId="37237"/>
    <cellStyle name="Normal 5 11 3 2" xfId="37238"/>
    <cellStyle name="Normal 5 11 3 2 2" xfId="37239"/>
    <cellStyle name="Normal 5 11 3 2 3" xfId="57408"/>
    <cellStyle name="Normal 5 11 3 3" xfId="37240"/>
    <cellStyle name="Normal 5 11 3 4" xfId="37241"/>
    <cellStyle name="Normal 5 11 4" xfId="37242"/>
    <cellStyle name="Normal 5 11 4 2" xfId="37243"/>
    <cellStyle name="Normal 5 11 4 2 2" xfId="37244"/>
    <cellStyle name="Normal 5 11 4 2 3" xfId="57409"/>
    <cellStyle name="Normal 5 11 4 3" xfId="37245"/>
    <cellStyle name="Normal 5 11 4 4" xfId="37246"/>
    <cellStyle name="Normal 5 11 5" xfId="37247"/>
    <cellStyle name="Normal 5 11 5 2" xfId="37248"/>
    <cellStyle name="Normal 5 11 5 3" xfId="57410"/>
    <cellStyle name="Normal 5 11 6" xfId="37249"/>
    <cellStyle name="Normal 5 11 7" xfId="37250"/>
    <cellStyle name="Normal 5 12" xfId="37251"/>
    <cellStyle name="Normal 5 12 2" xfId="37252"/>
    <cellStyle name="Normal 5 12 2 2" xfId="37253"/>
    <cellStyle name="Normal 5 12 2 2 2" xfId="37254"/>
    <cellStyle name="Normal 5 12 2 2 3" xfId="57411"/>
    <cellStyle name="Normal 5 12 2 3" xfId="37255"/>
    <cellStyle name="Normal 5 12 2 4" xfId="37256"/>
    <cellStyle name="Normal 5 12 3" xfId="37257"/>
    <cellStyle name="Normal 5 12 3 2" xfId="37258"/>
    <cellStyle name="Normal 5 12 3 2 2" xfId="37259"/>
    <cellStyle name="Normal 5 12 3 2 3" xfId="57412"/>
    <cellStyle name="Normal 5 12 3 3" xfId="37260"/>
    <cellStyle name="Normal 5 12 3 4" xfId="37261"/>
    <cellStyle name="Normal 5 12 4" xfId="37262"/>
    <cellStyle name="Normal 5 12 4 2" xfId="37263"/>
    <cellStyle name="Normal 5 12 4 3" xfId="57413"/>
    <cellStyle name="Normal 5 12 5" xfId="37264"/>
    <cellStyle name="Normal 5 12 6" xfId="37265"/>
    <cellStyle name="Normal 5 13" xfId="37266"/>
    <cellStyle name="Normal 5 13 2" xfId="37267"/>
    <cellStyle name="Normal 5 13 2 2" xfId="37268"/>
    <cellStyle name="Normal 5 13 2 2 2" xfId="37269"/>
    <cellStyle name="Normal 5 13 2 2 3" xfId="57414"/>
    <cellStyle name="Normal 5 13 2 3" xfId="37270"/>
    <cellStyle name="Normal 5 13 2 4" xfId="37271"/>
    <cellStyle name="Normal 5 13 3" xfId="37272"/>
    <cellStyle name="Normal 5 13 3 2" xfId="37273"/>
    <cellStyle name="Normal 5 13 3 3" xfId="57415"/>
    <cellStyle name="Normal 5 13 4" xfId="37274"/>
    <cellStyle name="Normal 5 13 5" xfId="37275"/>
    <cellStyle name="Normal 5 14" xfId="37276"/>
    <cellStyle name="Normal 5 14 2" xfId="37277"/>
    <cellStyle name="Normal 5 14 2 2" xfId="37278"/>
    <cellStyle name="Normal 5 14 2 3" xfId="57416"/>
    <cellStyle name="Normal 5 14 3" xfId="37279"/>
    <cellStyle name="Normal 5 14 4" xfId="37280"/>
    <cellStyle name="Normal 5 15" xfId="37281"/>
    <cellStyle name="Normal 5 15 2" xfId="37282"/>
    <cellStyle name="Normal 5 15 2 2" xfId="37283"/>
    <cellStyle name="Normal 5 15 2 3" xfId="57417"/>
    <cellStyle name="Normal 5 15 3" xfId="37284"/>
    <cellStyle name="Normal 5 15 4" xfId="37285"/>
    <cellStyle name="Normal 5 16" xfId="37286"/>
    <cellStyle name="Normal 5 16 2" xfId="37287"/>
    <cellStyle name="Normal 5 16 3" xfId="57418"/>
    <cellStyle name="Normal 5 17" xfId="37288"/>
    <cellStyle name="Normal 5 18" xfId="37289"/>
    <cellStyle name="Normal 5 19" xfId="60070"/>
    <cellStyle name="Normal 5 2" xfId="37290"/>
    <cellStyle name="Normal 5 2 10" xfId="37291"/>
    <cellStyle name="Normal 5 2 10 2" xfId="37292"/>
    <cellStyle name="Normal 5 2 10 2 2" xfId="37293"/>
    <cellStyle name="Normal 5 2 10 2 2 2" xfId="37294"/>
    <cellStyle name="Normal 5 2 10 2 2 3" xfId="57419"/>
    <cellStyle name="Normal 5 2 10 2 3" xfId="37295"/>
    <cellStyle name="Normal 5 2 10 2 4" xfId="37296"/>
    <cellStyle name="Normal 5 2 10 3" xfId="37297"/>
    <cellStyle name="Normal 5 2 10 3 2" xfId="37298"/>
    <cellStyle name="Normal 5 2 10 3 2 2" xfId="37299"/>
    <cellStyle name="Normal 5 2 10 3 2 3" xfId="57420"/>
    <cellStyle name="Normal 5 2 10 3 3" xfId="37300"/>
    <cellStyle name="Normal 5 2 10 3 4" xfId="37301"/>
    <cellStyle name="Normal 5 2 10 4" xfId="37302"/>
    <cellStyle name="Normal 5 2 10 4 2" xfId="37303"/>
    <cellStyle name="Normal 5 2 10 4 3" xfId="57421"/>
    <cellStyle name="Normal 5 2 10 5" xfId="37304"/>
    <cellStyle name="Normal 5 2 10 6" xfId="37305"/>
    <cellStyle name="Normal 5 2 11" xfId="37306"/>
    <cellStyle name="Normal 5 2 11 2" xfId="37307"/>
    <cellStyle name="Normal 5 2 11 2 2" xfId="37308"/>
    <cellStyle name="Normal 5 2 11 2 2 2" xfId="37309"/>
    <cellStyle name="Normal 5 2 11 2 2 3" xfId="57422"/>
    <cellStyle name="Normal 5 2 11 2 3" xfId="37310"/>
    <cellStyle name="Normal 5 2 11 2 4" xfId="37311"/>
    <cellStyle name="Normal 5 2 11 3" xfId="37312"/>
    <cellStyle name="Normal 5 2 11 3 2" xfId="37313"/>
    <cellStyle name="Normal 5 2 11 3 3" xfId="57423"/>
    <cellStyle name="Normal 5 2 11 4" xfId="37314"/>
    <cellStyle name="Normal 5 2 11 5" xfId="37315"/>
    <cellStyle name="Normal 5 2 12" xfId="37316"/>
    <cellStyle name="Normal 5 2 12 2" xfId="37317"/>
    <cellStyle name="Normal 5 2 12 2 2" xfId="37318"/>
    <cellStyle name="Normal 5 2 12 2 3" xfId="57424"/>
    <cellStyle name="Normal 5 2 12 3" xfId="37319"/>
    <cellStyle name="Normal 5 2 12 4" xfId="37320"/>
    <cellStyle name="Normal 5 2 13" xfId="37321"/>
    <cellStyle name="Normal 5 2 13 2" xfId="37322"/>
    <cellStyle name="Normal 5 2 13 2 2" xfId="37323"/>
    <cellStyle name="Normal 5 2 13 2 3" xfId="57425"/>
    <cellStyle name="Normal 5 2 13 3" xfId="37324"/>
    <cellStyle name="Normal 5 2 13 4" xfId="37325"/>
    <cellStyle name="Normal 5 2 14" xfId="37326"/>
    <cellStyle name="Normal 5 2 14 2" xfId="37327"/>
    <cellStyle name="Normal 5 2 14 3" xfId="57426"/>
    <cellStyle name="Normal 5 2 15" xfId="37328"/>
    <cellStyle name="Normal 5 2 16" xfId="37329"/>
    <cellStyle name="Normal 5 2 2" xfId="37330"/>
    <cellStyle name="Normal 5 2 2 10" xfId="37331"/>
    <cellStyle name="Normal 5 2 2 10 2" xfId="37332"/>
    <cellStyle name="Normal 5 2 2 10 2 2" xfId="37333"/>
    <cellStyle name="Normal 5 2 2 10 2 2 2" xfId="37334"/>
    <cellStyle name="Normal 5 2 2 10 2 2 3" xfId="57427"/>
    <cellStyle name="Normal 5 2 2 10 2 3" xfId="37335"/>
    <cellStyle name="Normal 5 2 2 10 2 4" xfId="37336"/>
    <cellStyle name="Normal 5 2 2 10 3" xfId="37337"/>
    <cellStyle name="Normal 5 2 2 10 3 2" xfId="37338"/>
    <cellStyle name="Normal 5 2 2 10 3 3" xfId="57428"/>
    <cellStyle name="Normal 5 2 2 10 4" xfId="37339"/>
    <cellStyle name="Normal 5 2 2 10 5" xfId="37340"/>
    <cellStyle name="Normal 5 2 2 11" xfId="37341"/>
    <cellStyle name="Normal 5 2 2 11 2" xfId="37342"/>
    <cellStyle name="Normal 5 2 2 11 2 2" xfId="37343"/>
    <cellStyle name="Normal 5 2 2 11 2 3" xfId="57429"/>
    <cellStyle name="Normal 5 2 2 11 3" xfId="37344"/>
    <cellStyle name="Normal 5 2 2 11 4" xfId="37345"/>
    <cellStyle name="Normal 5 2 2 12" xfId="37346"/>
    <cellStyle name="Normal 5 2 2 12 2" xfId="37347"/>
    <cellStyle name="Normal 5 2 2 12 2 2" xfId="37348"/>
    <cellStyle name="Normal 5 2 2 12 2 3" xfId="57430"/>
    <cellStyle name="Normal 5 2 2 12 3" xfId="37349"/>
    <cellStyle name="Normal 5 2 2 12 4" xfId="37350"/>
    <cellStyle name="Normal 5 2 2 13" xfId="37351"/>
    <cellStyle name="Normal 5 2 2 13 2" xfId="37352"/>
    <cellStyle name="Normal 5 2 2 13 3" xfId="57431"/>
    <cellStyle name="Normal 5 2 2 14" xfId="37353"/>
    <cellStyle name="Normal 5 2 2 15" xfId="37354"/>
    <cellStyle name="Normal 5 2 2 2" xfId="37355"/>
    <cellStyle name="Normal 5 2 2 2 10" xfId="37356"/>
    <cellStyle name="Normal 5 2 2 2 11" xfId="37357"/>
    <cellStyle name="Normal 5 2 2 2 2" xfId="37358"/>
    <cellStyle name="Normal 5 2 2 2 2 10" xfId="37359"/>
    <cellStyle name="Normal 5 2 2 2 2 2" xfId="37360"/>
    <cellStyle name="Normal 5 2 2 2 2 2 2" xfId="37361"/>
    <cellStyle name="Normal 5 2 2 2 2 2 2 2" xfId="37362"/>
    <cellStyle name="Normal 5 2 2 2 2 2 2 2 2" xfId="37363"/>
    <cellStyle name="Normal 5 2 2 2 2 2 2 2 2 2" xfId="37364"/>
    <cellStyle name="Normal 5 2 2 2 2 2 2 2 2 2 2" xfId="37365"/>
    <cellStyle name="Normal 5 2 2 2 2 2 2 2 2 2 3" xfId="57432"/>
    <cellStyle name="Normal 5 2 2 2 2 2 2 2 2 3" xfId="37366"/>
    <cellStyle name="Normal 5 2 2 2 2 2 2 2 2 4" xfId="37367"/>
    <cellStyle name="Normal 5 2 2 2 2 2 2 2 3" xfId="37368"/>
    <cellStyle name="Normal 5 2 2 2 2 2 2 2 3 2" xfId="37369"/>
    <cellStyle name="Normal 5 2 2 2 2 2 2 2 3 2 2" xfId="37370"/>
    <cellStyle name="Normal 5 2 2 2 2 2 2 2 3 2 3" xfId="57433"/>
    <cellStyle name="Normal 5 2 2 2 2 2 2 2 3 3" xfId="37371"/>
    <cellStyle name="Normal 5 2 2 2 2 2 2 2 3 4" xfId="37372"/>
    <cellStyle name="Normal 5 2 2 2 2 2 2 2 4" xfId="37373"/>
    <cellStyle name="Normal 5 2 2 2 2 2 2 2 4 2" xfId="37374"/>
    <cellStyle name="Normal 5 2 2 2 2 2 2 2 4 3" xfId="57434"/>
    <cellStyle name="Normal 5 2 2 2 2 2 2 2 5" xfId="37375"/>
    <cellStyle name="Normal 5 2 2 2 2 2 2 2 6" xfId="37376"/>
    <cellStyle name="Normal 5 2 2 2 2 2 2 3" xfId="37377"/>
    <cellStyle name="Normal 5 2 2 2 2 2 2 3 2" xfId="37378"/>
    <cellStyle name="Normal 5 2 2 2 2 2 2 3 2 2" xfId="37379"/>
    <cellStyle name="Normal 5 2 2 2 2 2 2 3 2 3" xfId="57435"/>
    <cellStyle name="Normal 5 2 2 2 2 2 2 3 3" xfId="37380"/>
    <cellStyle name="Normal 5 2 2 2 2 2 2 3 4" xfId="37381"/>
    <cellStyle name="Normal 5 2 2 2 2 2 2 4" xfId="37382"/>
    <cellStyle name="Normal 5 2 2 2 2 2 2 4 2" xfId="37383"/>
    <cellStyle name="Normal 5 2 2 2 2 2 2 4 2 2" xfId="37384"/>
    <cellStyle name="Normal 5 2 2 2 2 2 2 4 2 3" xfId="57436"/>
    <cellStyle name="Normal 5 2 2 2 2 2 2 4 3" xfId="37385"/>
    <cellStyle name="Normal 5 2 2 2 2 2 2 4 4" xfId="37386"/>
    <cellStyle name="Normal 5 2 2 2 2 2 2 5" xfId="37387"/>
    <cellStyle name="Normal 5 2 2 2 2 2 2 5 2" xfId="37388"/>
    <cellStyle name="Normal 5 2 2 2 2 2 2 5 3" xfId="57437"/>
    <cellStyle name="Normal 5 2 2 2 2 2 2 6" xfId="37389"/>
    <cellStyle name="Normal 5 2 2 2 2 2 2 7" xfId="37390"/>
    <cellStyle name="Normal 5 2 2 2 2 2 3" xfId="37391"/>
    <cellStyle name="Normal 5 2 2 2 2 2 3 2" xfId="37392"/>
    <cellStyle name="Normal 5 2 2 2 2 2 3 2 2" xfId="37393"/>
    <cellStyle name="Normal 5 2 2 2 2 2 3 2 2 2" xfId="37394"/>
    <cellStyle name="Normal 5 2 2 2 2 2 3 2 2 3" xfId="57438"/>
    <cellStyle name="Normal 5 2 2 2 2 2 3 2 3" xfId="37395"/>
    <cellStyle name="Normal 5 2 2 2 2 2 3 2 4" xfId="37396"/>
    <cellStyle name="Normal 5 2 2 2 2 2 3 3" xfId="37397"/>
    <cellStyle name="Normal 5 2 2 2 2 2 3 3 2" xfId="37398"/>
    <cellStyle name="Normal 5 2 2 2 2 2 3 3 2 2" xfId="37399"/>
    <cellStyle name="Normal 5 2 2 2 2 2 3 3 2 3" xfId="57439"/>
    <cellStyle name="Normal 5 2 2 2 2 2 3 3 3" xfId="37400"/>
    <cellStyle name="Normal 5 2 2 2 2 2 3 3 4" xfId="37401"/>
    <cellStyle name="Normal 5 2 2 2 2 2 3 4" xfId="37402"/>
    <cellStyle name="Normal 5 2 2 2 2 2 3 4 2" xfId="37403"/>
    <cellStyle name="Normal 5 2 2 2 2 2 3 4 3" xfId="57440"/>
    <cellStyle name="Normal 5 2 2 2 2 2 3 5" xfId="37404"/>
    <cellStyle name="Normal 5 2 2 2 2 2 3 6" xfId="37405"/>
    <cellStyle name="Normal 5 2 2 2 2 2 4" xfId="37406"/>
    <cellStyle name="Normal 5 2 2 2 2 2 4 2" xfId="37407"/>
    <cellStyle name="Normal 5 2 2 2 2 2 4 2 2" xfId="37408"/>
    <cellStyle name="Normal 5 2 2 2 2 2 4 2 3" xfId="57441"/>
    <cellStyle name="Normal 5 2 2 2 2 2 4 3" xfId="37409"/>
    <cellStyle name="Normal 5 2 2 2 2 2 4 4" xfId="37410"/>
    <cellStyle name="Normal 5 2 2 2 2 2 5" xfId="37411"/>
    <cellStyle name="Normal 5 2 2 2 2 2 5 2" xfId="37412"/>
    <cellStyle name="Normal 5 2 2 2 2 2 5 2 2" xfId="37413"/>
    <cellStyle name="Normal 5 2 2 2 2 2 5 2 3" xfId="57442"/>
    <cellStyle name="Normal 5 2 2 2 2 2 5 3" xfId="37414"/>
    <cellStyle name="Normal 5 2 2 2 2 2 5 4" xfId="37415"/>
    <cellStyle name="Normal 5 2 2 2 2 2 6" xfId="37416"/>
    <cellStyle name="Normal 5 2 2 2 2 2 6 2" xfId="37417"/>
    <cellStyle name="Normal 5 2 2 2 2 2 6 3" xfId="57443"/>
    <cellStyle name="Normal 5 2 2 2 2 2 7" xfId="37418"/>
    <cellStyle name="Normal 5 2 2 2 2 2 8" xfId="37419"/>
    <cellStyle name="Normal 5 2 2 2 2 3" xfId="37420"/>
    <cellStyle name="Normal 5 2 2 2 2 3 2" xfId="37421"/>
    <cellStyle name="Normal 5 2 2 2 2 3 2 2" xfId="37422"/>
    <cellStyle name="Normal 5 2 2 2 2 3 2 2 2" xfId="37423"/>
    <cellStyle name="Normal 5 2 2 2 2 3 2 2 2 2" xfId="37424"/>
    <cellStyle name="Normal 5 2 2 2 2 3 2 2 2 3" xfId="57444"/>
    <cellStyle name="Normal 5 2 2 2 2 3 2 2 3" xfId="37425"/>
    <cellStyle name="Normal 5 2 2 2 2 3 2 2 4" xfId="37426"/>
    <cellStyle name="Normal 5 2 2 2 2 3 2 3" xfId="37427"/>
    <cellStyle name="Normal 5 2 2 2 2 3 2 3 2" xfId="37428"/>
    <cellStyle name="Normal 5 2 2 2 2 3 2 3 2 2" xfId="37429"/>
    <cellStyle name="Normal 5 2 2 2 2 3 2 3 2 3" xfId="57445"/>
    <cellStyle name="Normal 5 2 2 2 2 3 2 3 3" xfId="37430"/>
    <cellStyle name="Normal 5 2 2 2 2 3 2 3 4" xfId="37431"/>
    <cellStyle name="Normal 5 2 2 2 2 3 2 4" xfId="37432"/>
    <cellStyle name="Normal 5 2 2 2 2 3 2 4 2" xfId="37433"/>
    <cellStyle name="Normal 5 2 2 2 2 3 2 4 3" xfId="57446"/>
    <cellStyle name="Normal 5 2 2 2 2 3 2 5" xfId="37434"/>
    <cellStyle name="Normal 5 2 2 2 2 3 2 6" xfId="37435"/>
    <cellStyle name="Normal 5 2 2 2 2 3 3" xfId="37436"/>
    <cellStyle name="Normal 5 2 2 2 2 3 3 2" xfId="37437"/>
    <cellStyle name="Normal 5 2 2 2 2 3 3 2 2" xfId="37438"/>
    <cellStyle name="Normal 5 2 2 2 2 3 3 2 3" xfId="57447"/>
    <cellStyle name="Normal 5 2 2 2 2 3 3 3" xfId="37439"/>
    <cellStyle name="Normal 5 2 2 2 2 3 3 4" xfId="37440"/>
    <cellStyle name="Normal 5 2 2 2 2 3 4" xfId="37441"/>
    <cellStyle name="Normal 5 2 2 2 2 3 4 2" xfId="37442"/>
    <cellStyle name="Normal 5 2 2 2 2 3 4 2 2" xfId="37443"/>
    <cellStyle name="Normal 5 2 2 2 2 3 4 2 3" xfId="57448"/>
    <cellStyle name="Normal 5 2 2 2 2 3 4 3" xfId="37444"/>
    <cellStyle name="Normal 5 2 2 2 2 3 4 4" xfId="37445"/>
    <cellStyle name="Normal 5 2 2 2 2 3 5" xfId="37446"/>
    <cellStyle name="Normal 5 2 2 2 2 3 5 2" xfId="37447"/>
    <cellStyle name="Normal 5 2 2 2 2 3 5 3" xfId="57449"/>
    <cellStyle name="Normal 5 2 2 2 2 3 6" xfId="37448"/>
    <cellStyle name="Normal 5 2 2 2 2 3 7" xfId="37449"/>
    <cellStyle name="Normal 5 2 2 2 2 4" xfId="37450"/>
    <cellStyle name="Normal 5 2 2 2 2 4 2" xfId="37451"/>
    <cellStyle name="Normal 5 2 2 2 2 4 2 2" xfId="37452"/>
    <cellStyle name="Normal 5 2 2 2 2 4 2 2 2" xfId="37453"/>
    <cellStyle name="Normal 5 2 2 2 2 4 2 2 3" xfId="57450"/>
    <cellStyle name="Normal 5 2 2 2 2 4 2 3" xfId="37454"/>
    <cellStyle name="Normal 5 2 2 2 2 4 2 4" xfId="37455"/>
    <cellStyle name="Normal 5 2 2 2 2 4 3" xfId="37456"/>
    <cellStyle name="Normal 5 2 2 2 2 4 3 2" xfId="37457"/>
    <cellStyle name="Normal 5 2 2 2 2 4 3 2 2" xfId="37458"/>
    <cellStyle name="Normal 5 2 2 2 2 4 3 2 3" xfId="57451"/>
    <cellStyle name="Normal 5 2 2 2 2 4 3 3" xfId="37459"/>
    <cellStyle name="Normal 5 2 2 2 2 4 3 4" xfId="37460"/>
    <cellStyle name="Normal 5 2 2 2 2 4 4" xfId="37461"/>
    <cellStyle name="Normal 5 2 2 2 2 4 4 2" xfId="37462"/>
    <cellStyle name="Normal 5 2 2 2 2 4 4 3" xfId="57452"/>
    <cellStyle name="Normal 5 2 2 2 2 4 5" xfId="37463"/>
    <cellStyle name="Normal 5 2 2 2 2 4 6" xfId="37464"/>
    <cellStyle name="Normal 5 2 2 2 2 5" xfId="37465"/>
    <cellStyle name="Normal 5 2 2 2 2 5 2" xfId="37466"/>
    <cellStyle name="Normal 5 2 2 2 2 5 2 2" xfId="37467"/>
    <cellStyle name="Normal 5 2 2 2 2 5 2 2 2" xfId="37468"/>
    <cellStyle name="Normal 5 2 2 2 2 5 2 2 3" xfId="57453"/>
    <cellStyle name="Normal 5 2 2 2 2 5 2 3" xfId="37469"/>
    <cellStyle name="Normal 5 2 2 2 2 5 2 4" xfId="37470"/>
    <cellStyle name="Normal 5 2 2 2 2 5 3" xfId="37471"/>
    <cellStyle name="Normal 5 2 2 2 2 5 3 2" xfId="37472"/>
    <cellStyle name="Normal 5 2 2 2 2 5 3 3" xfId="57454"/>
    <cellStyle name="Normal 5 2 2 2 2 5 4" xfId="37473"/>
    <cellStyle name="Normal 5 2 2 2 2 5 5" xfId="37474"/>
    <cellStyle name="Normal 5 2 2 2 2 6" xfId="37475"/>
    <cellStyle name="Normal 5 2 2 2 2 6 2" xfId="37476"/>
    <cellStyle name="Normal 5 2 2 2 2 6 2 2" xfId="37477"/>
    <cellStyle name="Normal 5 2 2 2 2 6 2 3" xfId="57455"/>
    <cellStyle name="Normal 5 2 2 2 2 6 3" xfId="37478"/>
    <cellStyle name="Normal 5 2 2 2 2 6 4" xfId="37479"/>
    <cellStyle name="Normal 5 2 2 2 2 7" xfId="37480"/>
    <cellStyle name="Normal 5 2 2 2 2 7 2" xfId="37481"/>
    <cellStyle name="Normal 5 2 2 2 2 7 2 2" xfId="37482"/>
    <cellStyle name="Normal 5 2 2 2 2 7 2 3" xfId="57456"/>
    <cellStyle name="Normal 5 2 2 2 2 7 3" xfId="37483"/>
    <cellStyle name="Normal 5 2 2 2 2 7 4" xfId="37484"/>
    <cellStyle name="Normal 5 2 2 2 2 8" xfId="37485"/>
    <cellStyle name="Normal 5 2 2 2 2 8 2" xfId="37486"/>
    <cellStyle name="Normal 5 2 2 2 2 8 3" xfId="57457"/>
    <cellStyle name="Normal 5 2 2 2 2 9" xfId="37487"/>
    <cellStyle name="Normal 5 2 2 2 3" xfId="37488"/>
    <cellStyle name="Normal 5 2 2 2 3 2" xfId="37489"/>
    <cellStyle name="Normal 5 2 2 2 3 2 2" xfId="37490"/>
    <cellStyle name="Normal 5 2 2 2 3 2 2 2" xfId="37491"/>
    <cellStyle name="Normal 5 2 2 2 3 2 2 2 2" xfId="37492"/>
    <cellStyle name="Normal 5 2 2 2 3 2 2 2 2 2" xfId="37493"/>
    <cellStyle name="Normal 5 2 2 2 3 2 2 2 2 3" xfId="57458"/>
    <cellStyle name="Normal 5 2 2 2 3 2 2 2 3" xfId="37494"/>
    <cellStyle name="Normal 5 2 2 2 3 2 2 2 4" xfId="37495"/>
    <cellStyle name="Normal 5 2 2 2 3 2 2 3" xfId="37496"/>
    <cellStyle name="Normal 5 2 2 2 3 2 2 3 2" xfId="37497"/>
    <cellStyle name="Normal 5 2 2 2 3 2 2 3 2 2" xfId="37498"/>
    <cellStyle name="Normal 5 2 2 2 3 2 2 3 2 3" xfId="57459"/>
    <cellStyle name="Normal 5 2 2 2 3 2 2 3 3" xfId="37499"/>
    <cellStyle name="Normal 5 2 2 2 3 2 2 3 4" xfId="37500"/>
    <cellStyle name="Normal 5 2 2 2 3 2 2 4" xfId="37501"/>
    <cellStyle name="Normal 5 2 2 2 3 2 2 4 2" xfId="37502"/>
    <cellStyle name="Normal 5 2 2 2 3 2 2 4 3" xfId="57460"/>
    <cellStyle name="Normal 5 2 2 2 3 2 2 5" xfId="37503"/>
    <cellStyle name="Normal 5 2 2 2 3 2 2 6" xfId="37504"/>
    <cellStyle name="Normal 5 2 2 2 3 2 3" xfId="37505"/>
    <cellStyle name="Normal 5 2 2 2 3 2 3 2" xfId="37506"/>
    <cellStyle name="Normal 5 2 2 2 3 2 3 2 2" xfId="37507"/>
    <cellStyle name="Normal 5 2 2 2 3 2 3 2 3" xfId="57461"/>
    <cellStyle name="Normal 5 2 2 2 3 2 3 3" xfId="37508"/>
    <cellStyle name="Normal 5 2 2 2 3 2 3 4" xfId="37509"/>
    <cellStyle name="Normal 5 2 2 2 3 2 4" xfId="37510"/>
    <cellStyle name="Normal 5 2 2 2 3 2 4 2" xfId="37511"/>
    <cellStyle name="Normal 5 2 2 2 3 2 4 2 2" xfId="37512"/>
    <cellStyle name="Normal 5 2 2 2 3 2 4 2 3" xfId="57462"/>
    <cellStyle name="Normal 5 2 2 2 3 2 4 3" xfId="37513"/>
    <cellStyle name="Normal 5 2 2 2 3 2 4 4" xfId="37514"/>
    <cellStyle name="Normal 5 2 2 2 3 2 5" xfId="37515"/>
    <cellStyle name="Normal 5 2 2 2 3 2 5 2" xfId="37516"/>
    <cellStyle name="Normal 5 2 2 2 3 2 5 3" xfId="57463"/>
    <cellStyle name="Normal 5 2 2 2 3 2 6" xfId="37517"/>
    <cellStyle name="Normal 5 2 2 2 3 2 7" xfId="37518"/>
    <cellStyle name="Normal 5 2 2 2 3 3" xfId="37519"/>
    <cellStyle name="Normal 5 2 2 2 3 3 2" xfId="37520"/>
    <cellStyle name="Normal 5 2 2 2 3 3 2 2" xfId="37521"/>
    <cellStyle name="Normal 5 2 2 2 3 3 2 2 2" xfId="37522"/>
    <cellStyle name="Normal 5 2 2 2 3 3 2 2 3" xfId="57464"/>
    <cellStyle name="Normal 5 2 2 2 3 3 2 3" xfId="37523"/>
    <cellStyle name="Normal 5 2 2 2 3 3 2 4" xfId="37524"/>
    <cellStyle name="Normal 5 2 2 2 3 3 3" xfId="37525"/>
    <cellStyle name="Normal 5 2 2 2 3 3 3 2" xfId="37526"/>
    <cellStyle name="Normal 5 2 2 2 3 3 3 2 2" xfId="37527"/>
    <cellStyle name="Normal 5 2 2 2 3 3 3 2 3" xfId="57465"/>
    <cellStyle name="Normal 5 2 2 2 3 3 3 3" xfId="37528"/>
    <cellStyle name="Normal 5 2 2 2 3 3 3 4" xfId="37529"/>
    <cellStyle name="Normal 5 2 2 2 3 3 4" xfId="37530"/>
    <cellStyle name="Normal 5 2 2 2 3 3 4 2" xfId="37531"/>
    <cellStyle name="Normal 5 2 2 2 3 3 4 3" xfId="57466"/>
    <cellStyle name="Normal 5 2 2 2 3 3 5" xfId="37532"/>
    <cellStyle name="Normal 5 2 2 2 3 3 6" xfId="37533"/>
    <cellStyle name="Normal 5 2 2 2 3 4" xfId="37534"/>
    <cellStyle name="Normal 5 2 2 2 3 4 2" xfId="37535"/>
    <cellStyle name="Normal 5 2 2 2 3 4 2 2" xfId="37536"/>
    <cellStyle name="Normal 5 2 2 2 3 4 2 2 2" xfId="37537"/>
    <cellStyle name="Normal 5 2 2 2 3 4 2 2 3" xfId="57467"/>
    <cellStyle name="Normal 5 2 2 2 3 4 2 3" xfId="37538"/>
    <cellStyle name="Normal 5 2 2 2 3 4 2 4" xfId="37539"/>
    <cellStyle name="Normal 5 2 2 2 3 4 3" xfId="37540"/>
    <cellStyle name="Normal 5 2 2 2 3 4 3 2" xfId="37541"/>
    <cellStyle name="Normal 5 2 2 2 3 4 3 3" xfId="57468"/>
    <cellStyle name="Normal 5 2 2 2 3 4 4" xfId="37542"/>
    <cellStyle name="Normal 5 2 2 2 3 4 5" xfId="37543"/>
    <cellStyle name="Normal 5 2 2 2 3 5" xfId="37544"/>
    <cellStyle name="Normal 5 2 2 2 3 5 2" xfId="37545"/>
    <cellStyle name="Normal 5 2 2 2 3 5 2 2" xfId="37546"/>
    <cellStyle name="Normal 5 2 2 2 3 5 2 3" xfId="57469"/>
    <cellStyle name="Normal 5 2 2 2 3 5 3" xfId="37547"/>
    <cellStyle name="Normal 5 2 2 2 3 5 4" xfId="37548"/>
    <cellStyle name="Normal 5 2 2 2 3 6" xfId="37549"/>
    <cellStyle name="Normal 5 2 2 2 3 6 2" xfId="37550"/>
    <cellStyle name="Normal 5 2 2 2 3 6 2 2" xfId="37551"/>
    <cellStyle name="Normal 5 2 2 2 3 6 2 3" xfId="57470"/>
    <cellStyle name="Normal 5 2 2 2 3 6 3" xfId="37552"/>
    <cellStyle name="Normal 5 2 2 2 3 6 4" xfId="37553"/>
    <cellStyle name="Normal 5 2 2 2 3 7" xfId="37554"/>
    <cellStyle name="Normal 5 2 2 2 3 7 2" xfId="37555"/>
    <cellStyle name="Normal 5 2 2 2 3 7 3" xfId="57471"/>
    <cellStyle name="Normal 5 2 2 2 3 8" xfId="37556"/>
    <cellStyle name="Normal 5 2 2 2 3 9" xfId="37557"/>
    <cellStyle name="Normal 5 2 2 2 4" xfId="37558"/>
    <cellStyle name="Normal 5 2 2 2 4 2" xfId="37559"/>
    <cellStyle name="Normal 5 2 2 2 4 2 2" xfId="37560"/>
    <cellStyle name="Normal 5 2 2 2 4 2 2 2" xfId="37561"/>
    <cellStyle name="Normal 5 2 2 2 4 2 2 2 2" xfId="37562"/>
    <cellStyle name="Normal 5 2 2 2 4 2 2 2 3" xfId="57472"/>
    <cellStyle name="Normal 5 2 2 2 4 2 2 3" xfId="37563"/>
    <cellStyle name="Normal 5 2 2 2 4 2 2 4" xfId="37564"/>
    <cellStyle name="Normal 5 2 2 2 4 2 3" xfId="37565"/>
    <cellStyle name="Normal 5 2 2 2 4 2 3 2" xfId="37566"/>
    <cellStyle name="Normal 5 2 2 2 4 2 3 2 2" xfId="37567"/>
    <cellStyle name="Normal 5 2 2 2 4 2 3 2 3" xfId="57473"/>
    <cellStyle name="Normal 5 2 2 2 4 2 3 3" xfId="37568"/>
    <cellStyle name="Normal 5 2 2 2 4 2 3 4" xfId="37569"/>
    <cellStyle name="Normal 5 2 2 2 4 2 4" xfId="37570"/>
    <cellStyle name="Normal 5 2 2 2 4 2 4 2" xfId="37571"/>
    <cellStyle name="Normal 5 2 2 2 4 2 4 3" xfId="57474"/>
    <cellStyle name="Normal 5 2 2 2 4 2 5" xfId="37572"/>
    <cellStyle name="Normal 5 2 2 2 4 2 6" xfId="37573"/>
    <cellStyle name="Normal 5 2 2 2 4 3" xfId="37574"/>
    <cellStyle name="Normal 5 2 2 2 4 3 2" xfId="37575"/>
    <cellStyle name="Normal 5 2 2 2 4 3 2 2" xfId="37576"/>
    <cellStyle name="Normal 5 2 2 2 4 3 2 3" xfId="57475"/>
    <cellStyle name="Normal 5 2 2 2 4 3 3" xfId="37577"/>
    <cellStyle name="Normal 5 2 2 2 4 3 4" xfId="37578"/>
    <cellStyle name="Normal 5 2 2 2 4 4" xfId="37579"/>
    <cellStyle name="Normal 5 2 2 2 4 4 2" xfId="37580"/>
    <cellStyle name="Normal 5 2 2 2 4 4 2 2" xfId="37581"/>
    <cellStyle name="Normal 5 2 2 2 4 4 2 3" xfId="57476"/>
    <cellStyle name="Normal 5 2 2 2 4 4 3" xfId="37582"/>
    <cellStyle name="Normal 5 2 2 2 4 4 4" xfId="37583"/>
    <cellStyle name="Normal 5 2 2 2 4 5" xfId="37584"/>
    <cellStyle name="Normal 5 2 2 2 4 5 2" xfId="37585"/>
    <cellStyle name="Normal 5 2 2 2 4 5 3" xfId="57477"/>
    <cellStyle name="Normal 5 2 2 2 4 6" xfId="37586"/>
    <cellStyle name="Normal 5 2 2 2 4 7" xfId="37587"/>
    <cellStyle name="Normal 5 2 2 2 5" xfId="37588"/>
    <cellStyle name="Normal 5 2 2 2 5 2" xfId="37589"/>
    <cellStyle name="Normal 5 2 2 2 5 2 2" xfId="37590"/>
    <cellStyle name="Normal 5 2 2 2 5 2 2 2" xfId="37591"/>
    <cellStyle name="Normal 5 2 2 2 5 2 2 3" xfId="57478"/>
    <cellStyle name="Normal 5 2 2 2 5 2 3" xfId="37592"/>
    <cellStyle name="Normal 5 2 2 2 5 2 4" xfId="37593"/>
    <cellStyle name="Normal 5 2 2 2 5 3" xfId="37594"/>
    <cellStyle name="Normal 5 2 2 2 5 3 2" xfId="37595"/>
    <cellStyle name="Normal 5 2 2 2 5 3 2 2" xfId="37596"/>
    <cellStyle name="Normal 5 2 2 2 5 3 2 3" xfId="57479"/>
    <cellStyle name="Normal 5 2 2 2 5 3 3" xfId="37597"/>
    <cellStyle name="Normal 5 2 2 2 5 3 4" xfId="37598"/>
    <cellStyle name="Normal 5 2 2 2 5 4" xfId="37599"/>
    <cellStyle name="Normal 5 2 2 2 5 4 2" xfId="37600"/>
    <cellStyle name="Normal 5 2 2 2 5 4 3" xfId="57480"/>
    <cellStyle name="Normal 5 2 2 2 5 5" xfId="37601"/>
    <cellStyle name="Normal 5 2 2 2 5 6" xfId="37602"/>
    <cellStyle name="Normal 5 2 2 2 6" xfId="37603"/>
    <cellStyle name="Normal 5 2 2 2 6 2" xfId="37604"/>
    <cellStyle name="Normal 5 2 2 2 6 2 2" xfId="37605"/>
    <cellStyle name="Normal 5 2 2 2 6 2 2 2" xfId="37606"/>
    <cellStyle name="Normal 5 2 2 2 6 2 2 3" xfId="57481"/>
    <cellStyle name="Normal 5 2 2 2 6 2 3" xfId="37607"/>
    <cellStyle name="Normal 5 2 2 2 6 2 4" xfId="37608"/>
    <cellStyle name="Normal 5 2 2 2 6 3" xfId="37609"/>
    <cellStyle name="Normal 5 2 2 2 6 3 2" xfId="37610"/>
    <cellStyle name="Normal 5 2 2 2 6 3 3" xfId="57482"/>
    <cellStyle name="Normal 5 2 2 2 6 4" xfId="37611"/>
    <cellStyle name="Normal 5 2 2 2 6 5" xfId="37612"/>
    <cellStyle name="Normal 5 2 2 2 7" xfId="37613"/>
    <cellStyle name="Normal 5 2 2 2 7 2" xfId="37614"/>
    <cellStyle name="Normal 5 2 2 2 7 2 2" xfId="37615"/>
    <cellStyle name="Normal 5 2 2 2 7 2 3" xfId="57483"/>
    <cellStyle name="Normal 5 2 2 2 7 3" xfId="37616"/>
    <cellStyle name="Normal 5 2 2 2 7 4" xfId="37617"/>
    <cellStyle name="Normal 5 2 2 2 8" xfId="37618"/>
    <cellStyle name="Normal 5 2 2 2 8 2" xfId="37619"/>
    <cellStyle name="Normal 5 2 2 2 8 2 2" xfId="37620"/>
    <cellStyle name="Normal 5 2 2 2 8 2 3" xfId="57484"/>
    <cellStyle name="Normal 5 2 2 2 8 3" xfId="37621"/>
    <cellStyle name="Normal 5 2 2 2 8 4" xfId="37622"/>
    <cellStyle name="Normal 5 2 2 2 9" xfId="37623"/>
    <cellStyle name="Normal 5 2 2 2 9 2" xfId="37624"/>
    <cellStyle name="Normal 5 2 2 2 9 3" xfId="57485"/>
    <cellStyle name="Normal 5 2 2 3" xfId="37625"/>
    <cellStyle name="Normal 5 2 2 3 10" xfId="37626"/>
    <cellStyle name="Normal 5 2 2 3 11" xfId="37627"/>
    <cellStyle name="Normal 5 2 2 3 2" xfId="37628"/>
    <cellStyle name="Normal 5 2 2 3 2 10" xfId="37629"/>
    <cellStyle name="Normal 5 2 2 3 2 2" xfId="37630"/>
    <cellStyle name="Normal 5 2 2 3 2 2 2" xfId="37631"/>
    <cellStyle name="Normal 5 2 2 3 2 2 2 2" xfId="37632"/>
    <cellStyle name="Normal 5 2 2 3 2 2 2 2 2" xfId="37633"/>
    <cellStyle name="Normal 5 2 2 3 2 2 2 2 2 2" xfId="37634"/>
    <cellStyle name="Normal 5 2 2 3 2 2 2 2 2 2 2" xfId="37635"/>
    <cellStyle name="Normal 5 2 2 3 2 2 2 2 2 2 3" xfId="57486"/>
    <cellStyle name="Normal 5 2 2 3 2 2 2 2 2 3" xfId="37636"/>
    <cellStyle name="Normal 5 2 2 3 2 2 2 2 2 4" xfId="37637"/>
    <cellStyle name="Normal 5 2 2 3 2 2 2 2 3" xfId="37638"/>
    <cellStyle name="Normal 5 2 2 3 2 2 2 2 3 2" xfId="37639"/>
    <cellStyle name="Normal 5 2 2 3 2 2 2 2 3 2 2" xfId="37640"/>
    <cellStyle name="Normal 5 2 2 3 2 2 2 2 3 2 3" xfId="57487"/>
    <cellStyle name="Normal 5 2 2 3 2 2 2 2 3 3" xfId="37641"/>
    <cellStyle name="Normal 5 2 2 3 2 2 2 2 3 4" xfId="37642"/>
    <cellStyle name="Normal 5 2 2 3 2 2 2 2 4" xfId="37643"/>
    <cellStyle name="Normal 5 2 2 3 2 2 2 2 4 2" xfId="37644"/>
    <cellStyle name="Normal 5 2 2 3 2 2 2 2 4 3" xfId="57488"/>
    <cellStyle name="Normal 5 2 2 3 2 2 2 2 5" xfId="37645"/>
    <cellStyle name="Normal 5 2 2 3 2 2 2 2 6" xfId="37646"/>
    <cellStyle name="Normal 5 2 2 3 2 2 2 3" xfId="37647"/>
    <cellStyle name="Normal 5 2 2 3 2 2 2 3 2" xfId="37648"/>
    <cellStyle name="Normal 5 2 2 3 2 2 2 3 2 2" xfId="37649"/>
    <cellStyle name="Normal 5 2 2 3 2 2 2 3 2 3" xfId="57489"/>
    <cellStyle name="Normal 5 2 2 3 2 2 2 3 3" xfId="37650"/>
    <cellStyle name="Normal 5 2 2 3 2 2 2 3 4" xfId="37651"/>
    <cellStyle name="Normal 5 2 2 3 2 2 2 4" xfId="37652"/>
    <cellStyle name="Normal 5 2 2 3 2 2 2 4 2" xfId="37653"/>
    <cellStyle name="Normal 5 2 2 3 2 2 2 4 2 2" xfId="37654"/>
    <cellStyle name="Normal 5 2 2 3 2 2 2 4 2 3" xfId="57490"/>
    <cellStyle name="Normal 5 2 2 3 2 2 2 4 3" xfId="37655"/>
    <cellStyle name="Normal 5 2 2 3 2 2 2 4 4" xfId="37656"/>
    <cellStyle name="Normal 5 2 2 3 2 2 2 5" xfId="37657"/>
    <cellStyle name="Normal 5 2 2 3 2 2 2 5 2" xfId="37658"/>
    <cellStyle name="Normal 5 2 2 3 2 2 2 5 3" xfId="57491"/>
    <cellStyle name="Normal 5 2 2 3 2 2 2 6" xfId="37659"/>
    <cellStyle name="Normal 5 2 2 3 2 2 2 7" xfId="37660"/>
    <cellStyle name="Normal 5 2 2 3 2 2 3" xfId="37661"/>
    <cellStyle name="Normal 5 2 2 3 2 2 3 2" xfId="37662"/>
    <cellStyle name="Normal 5 2 2 3 2 2 3 2 2" xfId="37663"/>
    <cellStyle name="Normal 5 2 2 3 2 2 3 2 2 2" xfId="37664"/>
    <cellStyle name="Normal 5 2 2 3 2 2 3 2 2 3" xfId="57492"/>
    <cellStyle name="Normal 5 2 2 3 2 2 3 2 3" xfId="37665"/>
    <cellStyle name="Normal 5 2 2 3 2 2 3 2 4" xfId="37666"/>
    <cellStyle name="Normal 5 2 2 3 2 2 3 3" xfId="37667"/>
    <cellStyle name="Normal 5 2 2 3 2 2 3 3 2" xfId="37668"/>
    <cellStyle name="Normal 5 2 2 3 2 2 3 3 2 2" xfId="37669"/>
    <cellStyle name="Normal 5 2 2 3 2 2 3 3 2 3" xfId="57493"/>
    <cellStyle name="Normal 5 2 2 3 2 2 3 3 3" xfId="37670"/>
    <cellStyle name="Normal 5 2 2 3 2 2 3 3 4" xfId="37671"/>
    <cellStyle name="Normal 5 2 2 3 2 2 3 4" xfId="37672"/>
    <cellStyle name="Normal 5 2 2 3 2 2 3 4 2" xfId="37673"/>
    <cellStyle name="Normal 5 2 2 3 2 2 3 4 3" xfId="57494"/>
    <cellStyle name="Normal 5 2 2 3 2 2 3 5" xfId="37674"/>
    <cellStyle name="Normal 5 2 2 3 2 2 3 6" xfId="37675"/>
    <cellStyle name="Normal 5 2 2 3 2 2 4" xfId="37676"/>
    <cellStyle name="Normal 5 2 2 3 2 2 4 2" xfId="37677"/>
    <cellStyle name="Normal 5 2 2 3 2 2 4 2 2" xfId="37678"/>
    <cellStyle name="Normal 5 2 2 3 2 2 4 2 3" xfId="57495"/>
    <cellStyle name="Normal 5 2 2 3 2 2 4 3" xfId="37679"/>
    <cellStyle name="Normal 5 2 2 3 2 2 4 4" xfId="37680"/>
    <cellStyle name="Normal 5 2 2 3 2 2 5" xfId="37681"/>
    <cellStyle name="Normal 5 2 2 3 2 2 5 2" xfId="37682"/>
    <cellStyle name="Normal 5 2 2 3 2 2 5 2 2" xfId="37683"/>
    <cellStyle name="Normal 5 2 2 3 2 2 5 2 3" xfId="57496"/>
    <cellStyle name="Normal 5 2 2 3 2 2 5 3" xfId="37684"/>
    <cellStyle name="Normal 5 2 2 3 2 2 5 4" xfId="37685"/>
    <cellStyle name="Normal 5 2 2 3 2 2 6" xfId="37686"/>
    <cellStyle name="Normal 5 2 2 3 2 2 6 2" xfId="37687"/>
    <cellStyle name="Normal 5 2 2 3 2 2 6 3" xfId="57497"/>
    <cellStyle name="Normal 5 2 2 3 2 2 7" xfId="37688"/>
    <cellStyle name="Normal 5 2 2 3 2 2 8" xfId="37689"/>
    <cellStyle name="Normal 5 2 2 3 2 3" xfId="37690"/>
    <cellStyle name="Normal 5 2 2 3 2 3 2" xfId="37691"/>
    <cellStyle name="Normal 5 2 2 3 2 3 2 2" xfId="37692"/>
    <cellStyle name="Normal 5 2 2 3 2 3 2 2 2" xfId="37693"/>
    <cellStyle name="Normal 5 2 2 3 2 3 2 2 2 2" xfId="37694"/>
    <cellStyle name="Normal 5 2 2 3 2 3 2 2 2 3" xfId="57498"/>
    <cellStyle name="Normal 5 2 2 3 2 3 2 2 3" xfId="37695"/>
    <cellStyle name="Normal 5 2 2 3 2 3 2 2 4" xfId="37696"/>
    <cellStyle name="Normal 5 2 2 3 2 3 2 3" xfId="37697"/>
    <cellStyle name="Normal 5 2 2 3 2 3 2 3 2" xfId="37698"/>
    <cellStyle name="Normal 5 2 2 3 2 3 2 3 2 2" xfId="37699"/>
    <cellStyle name="Normal 5 2 2 3 2 3 2 3 2 3" xfId="57499"/>
    <cellStyle name="Normal 5 2 2 3 2 3 2 3 3" xfId="37700"/>
    <cellStyle name="Normal 5 2 2 3 2 3 2 3 4" xfId="37701"/>
    <cellStyle name="Normal 5 2 2 3 2 3 2 4" xfId="37702"/>
    <cellStyle name="Normal 5 2 2 3 2 3 2 4 2" xfId="37703"/>
    <cellStyle name="Normal 5 2 2 3 2 3 2 4 3" xfId="57500"/>
    <cellStyle name="Normal 5 2 2 3 2 3 2 5" xfId="37704"/>
    <cellStyle name="Normal 5 2 2 3 2 3 2 6" xfId="37705"/>
    <cellStyle name="Normal 5 2 2 3 2 3 3" xfId="37706"/>
    <cellStyle name="Normal 5 2 2 3 2 3 3 2" xfId="37707"/>
    <cellStyle name="Normal 5 2 2 3 2 3 3 2 2" xfId="37708"/>
    <cellStyle name="Normal 5 2 2 3 2 3 3 2 3" xfId="57501"/>
    <cellStyle name="Normal 5 2 2 3 2 3 3 3" xfId="37709"/>
    <cellStyle name="Normal 5 2 2 3 2 3 3 4" xfId="37710"/>
    <cellStyle name="Normal 5 2 2 3 2 3 4" xfId="37711"/>
    <cellStyle name="Normal 5 2 2 3 2 3 4 2" xfId="37712"/>
    <cellStyle name="Normal 5 2 2 3 2 3 4 2 2" xfId="37713"/>
    <cellStyle name="Normal 5 2 2 3 2 3 4 2 3" xfId="57502"/>
    <cellStyle name="Normal 5 2 2 3 2 3 4 3" xfId="37714"/>
    <cellStyle name="Normal 5 2 2 3 2 3 4 4" xfId="37715"/>
    <cellStyle name="Normal 5 2 2 3 2 3 5" xfId="37716"/>
    <cellStyle name="Normal 5 2 2 3 2 3 5 2" xfId="37717"/>
    <cellStyle name="Normal 5 2 2 3 2 3 5 3" xfId="57503"/>
    <cellStyle name="Normal 5 2 2 3 2 3 6" xfId="37718"/>
    <cellStyle name="Normal 5 2 2 3 2 3 7" xfId="37719"/>
    <cellStyle name="Normal 5 2 2 3 2 4" xfId="37720"/>
    <cellStyle name="Normal 5 2 2 3 2 4 2" xfId="37721"/>
    <cellStyle name="Normal 5 2 2 3 2 4 2 2" xfId="37722"/>
    <cellStyle name="Normal 5 2 2 3 2 4 2 2 2" xfId="37723"/>
    <cellStyle name="Normal 5 2 2 3 2 4 2 2 3" xfId="57504"/>
    <cellStyle name="Normal 5 2 2 3 2 4 2 3" xfId="37724"/>
    <cellStyle name="Normal 5 2 2 3 2 4 2 4" xfId="37725"/>
    <cellStyle name="Normal 5 2 2 3 2 4 3" xfId="37726"/>
    <cellStyle name="Normal 5 2 2 3 2 4 3 2" xfId="37727"/>
    <cellStyle name="Normal 5 2 2 3 2 4 3 2 2" xfId="37728"/>
    <cellStyle name="Normal 5 2 2 3 2 4 3 2 3" xfId="57505"/>
    <cellStyle name="Normal 5 2 2 3 2 4 3 3" xfId="37729"/>
    <cellStyle name="Normal 5 2 2 3 2 4 3 4" xfId="37730"/>
    <cellStyle name="Normal 5 2 2 3 2 4 4" xfId="37731"/>
    <cellStyle name="Normal 5 2 2 3 2 4 4 2" xfId="37732"/>
    <cellStyle name="Normal 5 2 2 3 2 4 4 3" xfId="57506"/>
    <cellStyle name="Normal 5 2 2 3 2 4 5" xfId="37733"/>
    <cellStyle name="Normal 5 2 2 3 2 4 6" xfId="37734"/>
    <cellStyle name="Normal 5 2 2 3 2 5" xfId="37735"/>
    <cellStyle name="Normal 5 2 2 3 2 5 2" xfId="37736"/>
    <cellStyle name="Normal 5 2 2 3 2 5 2 2" xfId="37737"/>
    <cellStyle name="Normal 5 2 2 3 2 5 2 2 2" xfId="37738"/>
    <cellStyle name="Normal 5 2 2 3 2 5 2 2 3" xfId="57507"/>
    <cellStyle name="Normal 5 2 2 3 2 5 2 3" xfId="37739"/>
    <cellStyle name="Normal 5 2 2 3 2 5 2 4" xfId="37740"/>
    <cellStyle name="Normal 5 2 2 3 2 5 3" xfId="37741"/>
    <cellStyle name="Normal 5 2 2 3 2 5 3 2" xfId="37742"/>
    <cellStyle name="Normal 5 2 2 3 2 5 3 3" xfId="57508"/>
    <cellStyle name="Normal 5 2 2 3 2 5 4" xfId="37743"/>
    <cellStyle name="Normal 5 2 2 3 2 5 5" xfId="37744"/>
    <cellStyle name="Normal 5 2 2 3 2 6" xfId="37745"/>
    <cellStyle name="Normal 5 2 2 3 2 6 2" xfId="37746"/>
    <cellStyle name="Normal 5 2 2 3 2 6 2 2" xfId="37747"/>
    <cellStyle name="Normal 5 2 2 3 2 6 2 3" xfId="57509"/>
    <cellStyle name="Normal 5 2 2 3 2 6 3" xfId="37748"/>
    <cellStyle name="Normal 5 2 2 3 2 6 4" xfId="37749"/>
    <cellStyle name="Normal 5 2 2 3 2 7" xfId="37750"/>
    <cellStyle name="Normal 5 2 2 3 2 7 2" xfId="37751"/>
    <cellStyle name="Normal 5 2 2 3 2 7 2 2" xfId="37752"/>
    <cellStyle name="Normal 5 2 2 3 2 7 2 3" xfId="57510"/>
    <cellStyle name="Normal 5 2 2 3 2 7 3" xfId="37753"/>
    <cellStyle name="Normal 5 2 2 3 2 7 4" xfId="37754"/>
    <cellStyle name="Normal 5 2 2 3 2 8" xfId="37755"/>
    <cellStyle name="Normal 5 2 2 3 2 8 2" xfId="37756"/>
    <cellStyle name="Normal 5 2 2 3 2 8 3" xfId="57511"/>
    <cellStyle name="Normal 5 2 2 3 2 9" xfId="37757"/>
    <cellStyle name="Normal 5 2 2 3 3" xfId="37758"/>
    <cellStyle name="Normal 5 2 2 3 3 2" xfId="37759"/>
    <cellStyle name="Normal 5 2 2 3 3 2 2" xfId="37760"/>
    <cellStyle name="Normal 5 2 2 3 3 2 2 2" xfId="37761"/>
    <cellStyle name="Normal 5 2 2 3 3 2 2 2 2" xfId="37762"/>
    <cellStyle name="Normal 5 2 2 3 3 2 2 2 2 2" xfId="37763"/>
    <cellStyle name="Normal 5 2 2 3 3 2 2 2 2 3" xfId="57512"/>
    <cellStyle name="Normal 5 2 2 3 3 2 2 2 3" xfId="37764"/>
    <cellStyle name="Normal 5 2 2 3 3 2 2 2 4" xfId="37765"/>
    <cellStyle name="Normal 5 2 2 3 3 2 2 3" xfId="37766"/>
    <cellStyle name="Normal 5 2 2 3 3 2 2 3 2" xfId="37767"/>
    <cellStyle name="Normal 5 2 2 3 3 2 2 3 2 2" xfId="37768"/>
    <cellStyle name="Normal 5 2 2 3 3 2 2 3 2 3" xfId="57513"/>
    <cellStyle name="Normal 5 2 2 3 3 2 2 3 3" xfId="37769"/>
    <cellStyle name="Normal 5 2 2 3 3 2 2 3 4" xfId="37770"/>
    <cellStyle name="Normal 5 2 2 3 3 2 2 4" xfId="37771"/>
    <cellStyle name="Normal 5 2 2 3 3 2 2 4 2" xfId="37772"/>
    <cellStyle name="Normal 5 2 2 3 3 2 2 4 3" xfId="57514"/>
    <cellStyle name="Normal 5 2 2 3 3 2 2 5" xfId="37773"/>
    <cellStyle name="Normal 5 2 2 3 3 2 2 6" xfId="37774"/>
    <cellStyle name="Normal 5 2 2 3 3 2 3" xfId="37775"/>
    <cellStyle name="Normal 5 2 2 3 3 2 3 2" xfId="37776"/>
    <cellStyle name="Normal 5 2 2 3 3 2 3 2 2" xfId="37777"/>
    <cellStyle name="Normal 5 2 2 3 3 2 3 2 3" xfId="57515"/>
    <cellStyle name="Normal 5 2 2 3 3 2 3 3" xfId="37778"/>
    <cellStyle name="Normal 5 2 2 3 3 2 3 4" xfId="37779"/>
    <cellStyle name="Normal 5 2 2 3 3 2 4" xfId="37780"/>
    <cellStyle name="Normal 5 2 2 3 3 2 4 2" xfId="37781"/>
    <cellStyle name="Normal 5 2 2 3 3 2 4 2 2" xfId="37782"/>
    <cellStyle name="Normal 5 2 2 3 3 2 4 2 3" xfId="57516"/>
    <cellStyle name="Normal 5 2 2 3 3 2 4 3" xfId="37783"/>
    <cellStyle name="Normal 5 2 2 3 3 2 4 4" xfId="37784"/>
    <cellStyle name="Normal 5 2 2 3 3 2 5" xfId="37785"/>
    <cellStyle name="Normal 5 2 2 3 3 2 5 2" xfId="37786"/>
    <cellStyle name="Normal 5 2 2 3 3 2 5 3" xfId="57517"/>
    <cellStyle name="Normal 5 2 2 3 3 2 6" xfId="37787"/>
    <cellStyle name="Normal 5 2 2 3 3 2 7" xfId="37788"/>
    <cellStyle name="Normal 5 2 2 3 3 3" xfId="37789"/>
    <cellStyle name="Normal 5 2 2 3 3 3 2" xfId="37790"/>
    <cellStyle name="Normal 5 2 2 3 3 3 2 2" xfId="37791"/>
    <cellStyle name="Normal 5 2 2 3 3 3 2 2 2" xfId="37792"/>
    <cellStyle name="Normal 5 2 2 3 3 3 2 2 3" xfId="57518"/>
    <cellStyle name="Normal 5 2 2 3 3 3 2 3" xfId="37793"/>
    <cellStyle name="Normal 5 2 2 3 3 3 2 4" xfId="37794"/>
    <cellStyle name="Normal 5 2 2 3 3 3 3" xfId="37795"/>
    <cellStyle name="Normal 5 2 2 3 3 3 3 2" xfId="37796"/>
    <cellStyle name="Normal 5 2 2 3 3 3 3 2 2" xfId="37797"/>
    <cellStyle name="Normal 5 2 2 3 3 3 3 2 3" xfId="57519"/>
    <cellStyle name="Normal 5 2 2 3 3 3 3 3" xfId="37798"/>
    <cellStyle name="Normal 5 2 2 3 3 3 3 4" xfId="37799"/>
    <cellStyle name="Normal 5 2 2 3 3 3 4" xfId="37800"/>
    <cellStyle name="Normal 5 2 2 3 3 3 4 2" xfId="37801"/>
    <cellStyle name="Normal 5 2 2 3 3 3 4 3" xfId="57520"/>
    <cellStyle name="Normal 5 2 2 3 3 3 5" xfId="37802"/>
    <cellStyle name="Normal 5 2 2 3 3 3 6" xfId="37803"/>
    <cellStyle name="Normal 5 2 2 3 3 4" xfId="37804"/>
    <cellStyle name="Normal 5 2 2 3 3 4 2" xfId="37805"/>
    <cellStyle name="Normal 5 2 2 3 3 4 2 2" xfId="37806"/>
    <cellStyle name="Normal 5 2 2 3 3 4 2 3" xfId="57521"/>
    <cellStyle name="Normal 5 2 2 3 3 4 3" xfId="37807"/>
    <cellStyle name="Normal 5 2 2 3 3 4 4" xfId="37808"/>
    <cellStyle name="Normal 5 2 2 3 3 5" xfId="37809"/>
    <cellStyle name="Normal 5 2 2 3 3 5 2" xfId="37810"/>
    <cellStyle name="Normal 5 2 2 3 3 5 2 2" xfId="37811"/>
    <cellStyle name="Normal 5 2 2 3 3 5 2 3" xfId="57522"/>
    <cellStyle name="Normal 5 2 2 3 3 5 3" xfId="37812"/>
    <cellStyle name="Normal 5 2 2 3 3 5 4" xfId="37813"/>
    <cellStyle name="Normal 5 2 2 3 3 6" xfId="37814"/>
    <cellStyle name="Normal 5 2 2 3 3 6 2" xfId="37815"/>
    <cellStyle name="Normal 5 2 2 3 3 6 3" xfId="57523"/>
    <cellStyle name="Normal 5 2 2 3 3 7" xfId="37816"/>
    <cellStyle name="Normal 5 2 2 3 3 8" xfId="37817"/>
    <cellStyle name="Normal 5 2 2 3 4" xfId="37818"/>
    <cellStyle name="Normal 5 2 2 3 4 2" xfId="37819"/>
    <cellStyle name="Normal 5 2 2 3 4 2 2" xfId="37820"/>
    <cellStyle name="Normal 5 2 2 3 4 2 2 2" xfId="37821"/>
    <cellStyle name="Normal 5 2 2 3 4 2 2 2 2" xfId="37822"/>
    <cellStyle name="Normal 5 2 2 3 4 2 2 2 3" xfId="57524"/>
    <cellStyle name="Normal 5 2 2 3 4 2 2 3" xfId="37823"/>
    <cellStyle name="Normal 5 2 2 3 4 2 2 4" xfId="37824"/>
    <cellStyle name="Normal 5 2 2 3 4 2 3" xfId="37825"/>
    <cellStyle name="Normal 5 2 2 3 4 2 3 2" xfId="37826"/>
    <cellStyle name="Normal 5 2 2 3 4 2 3 2 2" xfId="37827"/>
    <cellStyle name="Normal 5 2 2 3 4 2 3 2 3" xfId="57525"/>
    <cellStyle name="Normal 5 2 2 3 4 2 3 3" xfId="37828"/>
    <cellStyle name="Normal 5 2 2 3 4 2 3 4" xfId="37829"/>
    <cellStyle name="Normal 5 2 2 3 4 2 4" xfId="37830"/>
    <cellStyle name="Normal 5 2 2 3 4 2 4 2" xfId="37831"/>
    <cellStyle name="Normal 5 2 2 3 4 2 4 3" xfId="57526"/>
    <cellStyle name="Normal 5 2 2 3 4 2 5" xfId="37832"/>
    <cellStyle name="Normal 5 2 2 3 4 2 6" xfId="37833"/>
    <cellStyle name="Normal 5 2 2 3 4 3" xfId="37834"/>
    <cellStyle name="Normal 5 2 2 3 4 3 2" xfId="37835"/>
    <cellStyle name="Normal 5 2 2 3 4 3 2 2" xfId="37836"/>
    <cellStyle name="Normal 5 2 2 3 4 3 2 3" xfId="57527"/>
    <cellStyle name="Normal 5 2 2 3 4 3 3" xfId="37837"/>
    <cellStyle name="Normal 5 2 2 3 4 3 4" xfId="37838"/>
    <cellStyle name="Normal 5 2 2 3 4 4" xfId="37839"/>
    <cellStyle name="Normal 5 2 2 3 4 4 2" xfId="37840"/>
    <cellStyle name="Normal 5 2 2 3 4 4 2 2" xfId="37841"/>
    <cellStyle name="Normal 5 2 2 3 4 4 2 3" xfId="57528"/>
    <cellStyle name="Normal 5 2 2 3 4 4 3" xfId="37842"/>
    <cellStyle name="Normal 5 2 2 3 4 4 4" xfId="37843"/>
    <cellStyle name="Normal 5 2 2 3 4 5" xfId="37844"/>
    <cellStyle name="Normal 5 2 2 3 4 5 2" xfId="37845"/>
    <cellStyle name="Normal 5 2 2 3 4 5 3" xfId="57529"/>
    <cellStyle name="Normal 5 2 2 3 4 6" xfId="37846"/>
    <cellStyle name="Normal 5 2 2 3 4 7" xfId="37847"/>
    <cellStyle name="Normal 5 2 2 3 5" xfId="37848"/>
    <cellStyle name="Normal 5 2 2 3 5 2" xfId="37849"/>
    <cellStyle name="Normal 5 2 2 3 5 2 2" xfId="37850"/>
    <cellStyle name="Normal 5 2 2 3 5 2 2 2" xfId="37851"/>
    <cellStyle name="Normal 5 2 2 3 5 2 2 3" xfId="57530"/>
    <cellStyle name="Normal 5 2 2 3 5 2 3" xfId="37852"/>
    <cellStyle name="Normal 5 2 2 3 5 2 4" xfId="37853"/>
    <cellStyle name="Normal 5 2 2 3 5 3" xfId="37854"/>
    <cellStyle name="Normal 5 2 2 3 5 3 2" xfId="37855"/>
    <cellStyle name="Normal 5 2 2 3 5 3 2 2" xfId="37856"/>
    <cellStyle name="Normal 5 2 2 3 5 3 2 3" xfId="57531"/>
    <cellStyle name="Normal 5 2 2 3 5 3 3" xfId="37857"/>
    <cellStyle name="Normal 5 2 2 3 5 3 4" xfId="37858"/>
    <cellStyle name="Normal 5 2 2 3 5 4" xfId="37859"/>
    <cellStyle name="Normal 5 2 2 3 5 4 2" xfId="37860"/>
    <cellStyle name="Normal 5 2 2 3 5 4 3" xfId="57532"/>
    <cellStyle name="Normal 5 2 2 3 5 5" xfId="37861"/>
    <cellStyle name="Normal 5 2 2 3 5 6" xfId="37862"/>
    <cellStyle name="Normal 5 2 2 3 6" xfId="37863"/>
    <cellStyle name="Normal 5 2 2 3 6 2" xfId="37864"/>
    <cellStyle name="Normal 5 2 2 3 6 2 2" xfId="37865"/>
    <cellStyle name="Normal 5 2 2 3 6 2 2 2" xfId="37866"/>
    <cellStyle name="Normal 5 2 2 3 6 2 2 3" xfId="57533"/>
    <cellStyle name="Normal 5 2 2 3 6 2 3" xfId="37867"/>
    <cellStyle name="Normal 5 2 2 3 6 2 4" xfId="37868"/>
    <cellStyle name="Normal 5 2 2 3 6 3" xfId="37869"/>
    <cellStyle name="Normal 5 2 2 3 6 3 2" xfId="37870"/>
    <cellStyle name="Normal 5 2 2 3 6 3 3" xfId="57534"/>
    <cellStyle name="Normal 5 2 2 3 6 4" xfId="37871"/>
    <cellStyle name="Normal 5 2 2 3 6 5" xfId="37872"/>
    <cellStyle name="Normal 5 2 2 3 7" xfId="37873"/>
    <cellStyle name="Normal 5 2 2 3 7 2" xfId="37874"/>
    <cellStyle name="Normal 5 2 2 3 7 2 2" xfId="37875"/>
    <cellStyle name="Normal 5 2 2 3 7 2 3" xfId="57535"/>
    <cellStyle name="Normal 5 2 2 3 7 3" xfId="37876"/>
    <cellStyle name="Normal 5 2 2 3 7 4" xfId="37877"/>
    <cellStyle name="Normal 5 2 2 3 8" xfId="37878"/>
    <cellStyle name="Normal 5 2 2 3 8 2" xfId="37879"/>
    <cellStyle name="Normal 5 2 2 3 8 2 2" xfId="37880"/>
    <cellStyle name="Normal 5 2 2 3 8 2 3" xfId="57536"/>
    <cellStyle name="Normal 5 2 2 3 8 3" xfId="37881"/>
    <cellStyle name="Normal 5 2 2 3 8 4" xfId="37882"/>
    <cellStyle name="Normal 5 2 2 3 9" xfId="37883"/>
    <cellStyle name="Normal 5 2 2 3 9 2" xfId="37884"/>
    <cellStyle name="Normal 5 2 2 3 9 3" xfId="57537"/>
    <cellStyle name="Normal 5 2 2 4" xfId="37885"/>
    <cellStyle name="Normal 5 2 2 4 10" xfId="37886"/>
    <cellStyle name="Normal 5 2 2 4 2" xfId="37887"/>
    <cellStyle name="Normal 5 2 2 4 2 2" xfId="37888"/>
    <cellStyle name="Normal 5 2 2 4 2 2 2" xfId="37889"/>
    <cellStyle name="Normal 5 2 2 4 2 2 2 2" xfId="37890"/>
    <cellStyle name="Normal 5 2 2 4 2 2 2 2 2" xfId="37891"/>
    <cellStyle name="Normal 5 2 2 4 2 2 2 2 2 2" xfId="37892"/>
    <cellStyle name="Normal 5 2 2 4 2 2 2 2 2 3" xfId="57538"/>
    <cellStyle name="Normal 5 2 2 4 2 2 2 2 3" xfId="37893"/>
    <cellStyle name="Normal 5 2 2 4 2 2 2 2 4" xfId="37894"/>
    <cellStyle name="Normal 5 2 2 4 2 2 2 3" xfId="37895"/>
    <cellStyle name="Normal 5 2 2 4 2 2 2 3 2" xfId="37896"/>
    <cellStyle name="Normal 5 2 2 4 2 2 2 3 2 2" xfId="37897"/>
    <cellStyle name="Normal 5 2 2 4 2 2 2 3 2 3" xfId="57539"/>
    <cellStyle name="Normal 5 2 2 4 2 2 2 3 3" xfId="37898"/>
    <cellStyle name="Normal 5 2 2 4 2 2 2 3 4" xfId="37899"/>
    <cellStyle name="Normal 5 2 2 4 2 2 2 4" xfId="37900"/>
    <cellStyle name="Normal 5 2 2 4 2 2 2 4 2" xfId="37901"/>
    <cellStyle name="Normal 5 2 2 4 2 2 2 4 3" xfId="57540"/>
    <cellStyle name="Normal 5 2 2 4 2 2 2 5" xfId="37902"/>
    <cellStyle name="Normal 5 2 2 4 2 2 2 6" xfId="37903"/>
    <cellStyle name="Normal 5 2 2 4 2 2 3" xfId="37904"/>
    <cellStyle name="Normal 5 2 2 4 2 2 3 2" xfId="37905"/>
    <cellStyle name="Normal 5 2 2 4 2 2 3 2 2" xfId="37906"/>
    <cellStyle name="Normal 5 2 2 4 2 2 3 2 3" xfId="57541"/>
    <cellStyle name="Normal 5 2 2 4 2 2 3 3" xfId="37907"/>
    <cellStyle name="Normal 5 2 2 4 2 2 3 4" xfId="37908"/>
    <cellStyle name="Normal 5 2 2 4 2 2 4" xfId="37909"/>
    <cellStyle name="Normal 5 2 2 4 2 2 4 2" xfId="37910"/>
    <cellStyle name="Normal 5 2 2 4 2 2 4 2 2" xfId="37911"/>
    <cellStyle name="Normal 5 2 2 4 2 2 4 2 3" xfId="57542"/>
    <cellStyle name="Normal 5 2 2 4 2 2 4 3" xfId="37912"/>
    <cellStyle name="Normal 5 2 2 4 2 2 4 4" xfId="37913"/>
    <cellStyle name="Normal 5 2 2 4 2 2 5" xfId="37914"/>
    <cellStyle name="Normal 5 2 2 4 2 2 5 2" xfId="37915"/>
    <cellStyle name="Normal 5 2 2 4 2 2 5 3" xfId="57543"/>
    <cellStyle name="Normal 5 2 2 4 2 2 6" xfId="37916"/>
    <cellStyle name="Normal 5 2 2 4 2 2 7" xfId="37917"/>
    <cellStyle name="Normal 5 2 2 4 2 3" xfId="37918"/>
    <cellStyle name="Normal 5 2 2 4 2 3 2" xfId="37919"/>
    <cellStyle name="Normal 5 2 2 4 2 3 2 2" xfId="37920"/>
    <cellStyle name="Normal 5 2 2 4 2 3 2 2 2" xfId="37921"/>
    <cellStyle name="Normal 5 2 2 4 2 3 2 2 3" xfId="57544"/>
    <cellStyle name="Normal 5 2 2 4 2 3 2 3" xfId="37922"/>
    <cellStyle name="Normal 5 2 2 4 2 3 2 4" xfId="37923"/>
    <cellStyle name="Normal 5 2 2 4 2 3 3" xfId="37924"/>
    <cellStyle name="Normal 5 2 2 4 2 3 3 2" xfId="37925"/>
    <cellStyle name="Normal 5 2 2 4 2 3 3 2 2" xfId="37926"/>
    <cellStyle name="Normal 5 2 2 4 2 3 3 2 3" xfId="57545"/>
    <cellStyle name="Normal 5 2 2 4 2 3 3 3" xfId="37927"/>
    <cellStyle name="Normal 5 2 2 4 2 3 3 4" xfId="37928"/>
    <cellStyle name="Normal 5 2 2 4 2 3 4" xfId="37929"/>
    <cellStyle name="Normal 5 2 2 4 2 3 4 2" xfId="37930"/>
    <cellStyle name="Normal 5 2 2 4 2 3 4 3" xfId="57546"/>
    <cellStyle name="Normal 5 2 2 4 2 3 5" xfId="37931"/>
    <cellStyle name="Normal 5 2 2 4 2 3 6" xfId="37932"/>
    <cellStyle name="Normal 5 2 2 4 2 4" xfId="37933"/>
    <cellStyle name="Normal 5 2 2 4 2 4 2" xfId="37934"/>
    <cellStyle name="Normal 5 2 2 4 2 4 2 2" xfId="37935"/>
    <cellStyle name="Normal 5 2 2 4 2 4 2 3" xfId="57547"/>
    <cellStyle name="Normal 5 2 2 4 2 4 3" xfId="37936"/>
    <cellStyle name="Normal 5 2 2 4 2 4 4" xfId="37937"/>
    <cellStyle name="Normal 5 2 2 4 2 5" xfId="37938"/>
    <cellStyle name="Normal 5 2 2 4 2 5 2" xfId="37939"/>
    <cellStyle name="Normal 5 2 2 4 2 5 2 2" xfId="37940"/>
    <cellStyle name="Normal 5 2 2 4 2 5 2 3" xfId="57548"/>
    <cellStyle name="Normal 5 2 2 4 2 5 3" xfId="37941"/>
    <cellStyle name="Normal 5 2 2 4 2 5 4" xfId="37942"/>
    <cellStyle name="Normal 5 2 2 4 2 6" xfId="37943"/>
    <cellStyle name="Normal 5 2 2 4 2 6 2" xfId="37944"/>
    <cellStyle name="Normal 5 2 2 4 2 6 3" xfId="57549"/>
    <cellStyle name="Normal 5 2 2 4 2 7" xfId="37945"/>
    <cellStyle name="Normal 5 2 2 4 2 8" xfId="37946"/>
    <cellStyle name="Normal 5 2 2 4 3" xfId="37947"/>
    <cellStyle name="Normal 5 2 2 4 3 2" xfId="37948"/>
    <cellStyle name="Normal 5 2 2 4 3 2 2" xfId="37949"/>
    <cellStyle name="Normal 5 2 2 4 3 2 2 2" xfId="37950"/>
    <cellStyle name="Normal 5 2 2 4 3 2 2 2 2" xfId="37951"/>
    <cellStyle name="Normal 5 2 2 4 3 2 2 2 3" xfId="57550"/>
    <cellStyle name="Normal 5 2 2 4 3 2 2 3" xfId="37952"/>
    <cellStyle name="Normal 5 2 2 4 3 2 2 4" xfId="37953"/>
    <cellStyle name="Normal 5 2 2 4 3 2 3" xfId="37954"/>
    <cellStyle name="Normal 5 2 2 4 3 2 3 2" xfId="37955"/>
    <cellStyle name="Normal 5 2 2 4 3 2 3 2 2" xfId="37956"/>
    <cellStyle name="Normal 5 2 2 4 3 2 3 2 3" xfId="57551"/>
    <cellStyle name="Normal 5 2 2 4 3 2 3 3" xfId="37957"/>
    <cellStyle name="Normal 5 2 2 4 3 2 3 4" xfId="37958"/>
    <cellStyle name="Normal 5 2 2 4 3 2 4" xfId="37959"/>
    <cellStyle name="Normal 5 2 2 4 3 2 4 2" xfId="37960"/>
    <cellStyle name="Normal 5 2 2 4 3 2 4 3" xfId="57552"/>
    <cellStyle name="Normal 5 2 2 4 3 2 5" xfId="37961"/>
    <cellStyle name="Normal 5 2 2 4 3 2 6" xfId="37962"/>
    <cellStyle name="Normal 5 2 2 4 3 3" xfId="37963"/>
    <cellStyle name="Normal 5 2 2 4 3 3 2" xfId="37964"/>
    <cellStyle name="Normal 5 2 2 4 3 3 2 2" xfId="37965"/>
    <cellStyle name="Normal 5 2 2 4 3 3 2 3" xfId="57553"/>
    <cellStyle name="Normal 5 2 2 4 3 3 3" xfId="37966"/>
    <cellStyle name="Normal 5 2 2 4 3 3 4" xfId="37967"/>
    <cellStyle name="Normal 5 2 2 4 3 4" xfId="37968"/>
    <cellStyle name="Normal 5 2 2 4 3 4 2" xfId="37969"/>
    <cellStyle name="Normal 5 2 2 4 3 4 2 2" xfId="37970"/>
    <cellStyle name="Normal 5 2 2 4 3 4 2 3" xfId="57554"/>
    <cellStyle name="Normal 5 2 2 4 3 4 3" xfId="37971"/>
    <cellStyle name="Normal 5 2 2 4 3 4 4" xfId="37972"/>
    <cellStyle name="Normal 5 2 2 4 3 5" xfId="37973"/>
    <cellStyle name="Normal 5 2 2 4 3 5 2" xfId="37974"/>
    <cellStyle name="Normal 5 2 2 4 3 5 3" xfId="57555"/>
    <cellStyle name="Normal 5 2 2 4 3 6" xfId="37975"/>
    <cellStyle name="Normal 5 2 2 4 3 7" xfId="37976"/>
    <cellStyle name="Normal 5 2 2 4 4" xfId="37977"/>
    <cellStyle name="Normal 5 2 2 4 4 2" xfId="37978"/>
    <cellStyle name="Normal 5 2 2 4 4 2 2" xfId="37979"/>
    <cellStyle name="Normal 5 2 2 4 4 2 2 2" xfId="37980"/>
    <cellStyle name="Normal 5 2 2 4 4 2 2 3" xfId="57556"/>
    <cellStyle name="Normal 5 2 2 4 4 2 3" xfId="37981"/>
    <cellStyle name="Normal 5 2 2 4 4 2 4" xfId="37982"/>
    <cellStyle name="Normal 5 2 2 4 4 3" xfId="37983"/>
    <cellStyle name="Normal 5 2 2 4 4 3 2" xfId="37984"/>
    <cellStyle name="Normal 5 2 2 4 4 3 2 2" xfId="37985"/>
    <cellStyle name="Normal 5 2 2 4 4 3 2 3" xfId="57557"/>
    <cellStyle name="Normal 5 2 2 4 4 3 3" xfId="37986"/>
    <cellStyle name="Normal 5 2 2 4 4 3 4" xfId="37987"/>
    <cellStyle name="Normal 5 2 2 4 4 4" xfId="37988"/>
    <cellStyle name="Normal 5 2 2 4 4 4 2" xfId="37989"/>
    <cellStyle name="Normal 5 2 2 4 4 4 3" xfId="57558"/>
    <cellStyle name="Normal 5 2 2 4 4 5" xfId="37990"/>
    <cellStyle name="Normal 5 2 2 4 4 6" xfId="37991"/>
    <cellStyle name="Normal 5 2 2 4 5" xfId="37992"/>
    <cellStyle name="Normal 5 2 2 4 5 2" xfId="37993"/>
    <cellStyle name="Normal 5 2 2 4 5 2 2" xfId="37994"/>
    <cellStyle name="Normal 5 2 2 4 5 2 2 2" xfId="37995"/>
    <cellStyle name="Normal 5 2 2 4 5 2 2 3" xfId="57559"/>
    <cellStyle name="Normal 5 2 2 4 5 2 3" xfId="37996"/>
    <cellStyle name="Normal 5 2 2 4 5 2 4" xfId="37997"/>
    <cellStyle name="Normal 5 2 2 4 5 3" xfId="37998"/>
    <cellStyle name="Normal 5 2 2 4 5 3 2" xfId="37999"/>
    <cellStyle name="Normal 5 2 2 4 5 3 3" xfId="57560"/>
    <cellStyle name="Normal 5 2 2 4 5 4" xfId="38000"/>
    <cellStyle name="Normal 5 2 2 4 5 5" xfId="38001"/>
    <cellStyle name="Normal 5 2 2 4 6" xfId="38002"/>
    <cellStyle name="Normal 5 2 2 4 6 2" xfId="38003"/>
    <cellStyle name="Normal 5 2 2 4 6 2 2" xfId="38004"/>
    <cellStyle name="Normal 5 2 2 4 6 2 3" xfId="57561"/>
    <cellStyle name="Normal 5 2 2 4 6 3" xfId="38005"/>
    <cellStyle name="Normal 5 2 2 4 6 4" xfId="38006"/>
    <cellStyle name="Normal 5 2 2 4 7" xfId="38007"/>
    <cellStyle name="Normal 5 2 2 4 7 2" xfId="38008"/>
    <cellStyle name="Normal 5 2 2 4 7 2 2" xfId="38009"/>
    <cellStyle name="Normal 5 2 2 4 7 2 3" xfId="57562"/>
    <cellStyle name="Normal 5 2 2 4 7 3" xfId="38010"/>
    <cellStyle name="Normal 5 2 2 4 7 4" xfId="38011"/>
    <cellStyle name="Normal 5 2 2 4 8" xfId="38012"/>
    <cellStyle name="Normal 5 2 2 4 8 2" xfId="38013"/>
    <cellStyle name="Normal 5 2 2 4 8 3" xfId="57563"/>
    <cellStyle name="Normal 5 2 2 4 9" xfId="38014"/>
    <cellStyle name="Normal 5 2 2 5" xfId="38015"/>
    <cellStyle name="Normal 5 2 2 5 10" xfId="38016"/>
    <cellStyle name="Normal 5 2 2 5 2" xfId="38017"/>
    <cellStyle name="Normal 5 2 2 5 2 2" xfId="38018"/>
    <cellStyle name="Normal 5 2 2 5 2 2 2" xfId="38019"/>
    <cellStyle name="Normal 5 2 2 5 2 2 2 2" xfId="38020"/>
    <cellStyle name="Normal 5 2 2 5 2 2 2 2 2" xfId="38021"/>
    <cellStyle name="Normal 5 2 2 5 2 2 2 2 2 2" xfId="38022"/>
    <cellStyle name="Normal 5 2 2 5 2 2 2 2 2 3" xfId="57564"/>
    <cellStyle name="Normal 5 2 2 5 2 2 2 2 3" xfId="38023"/>
    <cellStyle name="Normal 5 2 2 5 2 2 2 2 4" xfId="38024"/>
    <cellStyle name="Normal 5 2 2 5 2 2 2 3" xfId="38025"/>
    <cellStyle name="Normal 5 2 2 5 2 2 2 3 2" xfId="38026"/>
    <cellStyle name="Normal 5 2 2 5 2 2 2 3 2 2" xfId="38027"/>
    <cellStyle name="Normal 5 2 2 5 2 2 2 3 2 3" xfId="57565"/>
    <cellStyle name="Normal 5 2 2 5 2 2 2 3 3" xfId="38028"/>
    <cellStyle name="Normal 5 2 2 5 2 2 2 3 4" xfId="38029"/>
    <cellStyle name="Normal 5 2 2 5 2 2 2 4" xfId="38030"/>
    <cellStyle name="Normal 5 2 2 5 2 2 2 4 2" xfId="38031"/>
    <cellStyle name="Normal 5 2 2 5 2 2 2 4 3" xfId="57566"/>
    <cellStyle name="Normal 5 2 2 5 2 2 2 5" xfId="38032"/>
    <cellStyle name="Normal 5 2 2 5 2 2 2 6" xfId="38033"/>
    <cellStyle name="Normal 5 2 2 5 2 2 3" xfId="38034"/>
    <cellStyle name="Normal 5 2 2 5 2 2 3 2" xfId="38035"/>
    <cellStyle name="Normal 5 2 2 5 2 2 3 2 2" xfId="38036"/>
    <cellStyle name="Normal 5 2 2 5 2 2 3 2 3" xfId="57567"/>
    <cellStyle name="Normal 5 2 2 5 2 2 3 3" xfId="38037"/>
    <cellStyle name="Normal 5 2 2 5 2 2 3 4" xfId="38038"/>
    <cellStyle name="Normal 5 2 2 5 2 2 4" xfId="38039"/>
    <cellStyle name="Normal 5 2 2 5 2 2 4 2" xfId="38040"/>
    <cellStyle name="Normal 5 2 2 5 2 2 4 2 2" xfId="38041"/>
    <cellStyle name="Normal 5 2 2 5 2 2 4 2 3" xfId="57568"/>
    <cellStyle name="Normal 5 2 2 5 2 2 4 3" xfId="38042"/>
    <cellStyle name="Normal 5 2 2 5 2 2 4 4" xfId="38043"/>
    <cellStyle name="Normal 5 2 2 5 2 2 5" xfId="38044"/>
    <cellStyle name="Normal 5 2 2 5 2 2 5 2" xfId="38045"/>
    <cellStyle name="Normal 5 2 2 5 2 2 5 3" xfId="57569"/>
    <cellStyle name="Normal 5 2 2 5 2 2 6" xfId="38046"/>
    <cellStyle name="Normal 5 2 2 5 2 2 7" xfId="38047"/>
    <cellStyle name="Normal 5 2 2 5 2 3" xfId="38048"/>
    <cellStyle name="Normal 5 2 2 5 2 3 2" xfId="38049"/>
    <cellStyle name="Normal 5 2 2 5 2 3 2 2" xfId="38050"/>
    <cellStyle name="Normal 5 2 2 5 2 3 2 2 2" xfId="38051"/>
    <cellStyle name="Normal 5 2 2 5 2 3 2 2 3" xfId="57570"/>
    <cellStyle name="Normal 5 2 2 5 2 3 2 3" xfId="38052"/>
    <cellStyle name="Normal 5 2 2 5 2 3 2 4" xfId="38053"/>
    <cellStyle name="Normal 5 2 2 5 2 3 3" xfId="38054"/>
    <cellStyle name="Normal 5 2 2 5 2 3 3 2" xfId="38055"/>
    <cellStyle name="Normal 5 2 2 5 2 3 3 2 2" xfId="38056"/>
    <cellStyle name="Normal 5 2 2 5 2 3 3 2 3" xfId="57571"/>
    <cellStyle name="Normal 5 2 2 5 2 3 3 3" xfId="38057"/>
    <cellStyle name="Normal 5 2 2 5 2 3 3 4" xfId="38058"/>
    <cellStyle name="Normal 5 2 2 5 2 3 4" xfId="38059"/>
    <cellStyle name="Normal 5 2 2 5 2 3 4 2" xfId="38060"/>
    <cellStyle name="Normal 5 2 2 5 2 3 4 3" xfId="57572"/>
    <cellStyle name="Normal 5 2 2 5 2 3 5" xfId="38061"/>
    <cellStyle name="Normal 5 2 2 5 2 3 6" xfId="38062"/>
    <cellStyle name="Normal 5 2 2 5 2 4" xfId="38063"/>
    <cellStyle name="Normal 5 2 2 5 2 4 2" xfId="38064"/>
    <cellStyle name="Normal 5 2 2 5 2 4 2 2" xfId="38065"/>
    <cellStyle name="Normal 5 2 2 5 2 4 2 3" xfId="57573"/>
    <cellStyle name="Normal 5 2 2 5 2 4 3" xfId="38066"/>
    <cellStyle name="Normal 5 2 2 5 2 4 4" xfId="38067"/>
    <cellStyle name="Normal 5 2 2 5 2 5" xfId="38068"/>
    <cellStyle name="Normal 5 2 2 5 2 5 2" xfId="38069"/>
    <cellStyle name="Normal 5 2 2 5 2 5 2 2" xfId="38070"/>
    <cellStyle name="Normal 5 2 2 5 2 5 2 3" xfId="57574"/>
    <cellStyle name="Normal 5 2 2 5 2 5 3" xfId="38071"/>
    <cellStyle name="Normal 5 2 2 5 2 5 4" xfId="38072"/>
    <cellStyle name="Normal 5 2 2 5 2 6" xfId="38073"/>
    <cellStyle name="Normal 5 2 2 5 2 6 2" xfId="38074"/>
    <cellStyle name="Normal 5 2 2 5 2 6 3" xfId="57575"/>
    <cellStyle name="Normal 5 2 2 5 2 7" xfId="38075"/>
    <cellStyle name="Normal 5 2 2 5 2 8" xfId="38076"/>
    <cellStyle name="Normal 5 2 2 5 3" xfId="38077"/>
    <cellStyle name="Normal 5 2 2 5 3 2" xfId="38078"/>
    <cellStyle name="Normal 5 2 2 5 3 2 2" xfId="38079"/>
    <cellStyle name="Normal 5 2 2 5 3 2 2 2" xfId="38080"/>
    <cellStyle name="Normal 5 2 2 5 3 2 2 2 2" xfId="38081"/>
    <cellStyle name="Normal 5 2 2 5 3 2 2 2 3" xfId="57576"/>
    <cellStyle name="Normal 5 2 2 5 3 2 2 3" xfId="38082"/>
    <cellStyle name="Normal 5 2 2 5 3 2 2 4" xfId="38083"/>
    <cellStyle name="Normal 5 2 2 5 3 2 3" xfId="38084"/>
    <cellStyle name="Normal 5 2 2 5 3 2 3 2" xfId="38085"/>
    <cellStyle name="Normal 5 2 2 5 3 2 3 2 2" xfId="38086"/>
    <cellStyle name="Normal 5 2 2 5 3 2 3 2 3" xfId="57577"/>
    <cellStyle name="Normal 5 2 2 5 3 2 3 3" xfId="38087"/>
    <cellStyle name="Normal 5 2 2 5 3 2 3 4" xfId="38088"/>
    <cellStyle name="Normal 5 2 2 5 3 2 4" xfId="38089"/>
    <cellStyle name="Normal 5 2 2 5 3 2 4 2" xfId="38090"/>
    <cellStyle name="Normal 5 2 2 5 3 2 4 3" xfId="57578"/>
    <cellStyle name="Normal 5 2 2 5 3 2 5" xfId="38091"/>
    <cellStyle name="Normal 5 2 2 5 3 2 6" xfId="38092"/>
    <cellStyle name="Normal 5 2 2 5 3 3" xfId="38093"/>
    <cellStyle name="Normal 5 2 2 5 3 3 2" xfId="38094"/>
    <cellStyle name="Normal 5 2 2 5 3 3 2 2" xfId="38095"/>
    <cellStyle name="Normal 5 2 2 5 3 3 2 3" xfId="57579"/>
    <cellStyle name="Normal 5 2 2 5 3 3 3" xfId="38096"/>
    <cellStyle name="Normal 5 2 2 5 3 3 4" xfId="38097"/>
    <cellStyle name="Normal 5 2 2 5 3 4" xfId="38098"/>
    <cellStyle name="Normal 5 2 2 5 3 4 2" xfId="38099"/>
    <cellStyle name="Normal 5 2 2 5 3 4 2 2" xfId="38100"/>
    <cellStyle name="Normal 5 2 2 5 3 4 2 3" xfId="57580"/>
    <cellStyle name="Normal 5 2 2 5 3 4 3" xfId="38101"/>
    <cellStyle name="Normal 5 2 2 5 3 4 4" xfId="38102"/>
    <cellStyle name="Normal 5 2 2 5 3 5" xfId="38103"/>
    <cellStyle name="Normal 5 2 2 5 3 5 2" xfId="38104"/>
    <cellStyle name="Normal 5 2 2 5 3 5 3" xfId="57581"/>
    <cellStyle name="Normal 5 2 2 5 3 6" xfId="38105"/>
    <cellStyle name="Normal 5 2 2 5 3 7" xfId="38106"/>
    <cellStyle name="Normal 5 2 2 5 4" xfId="38107"/>
    <cellStyle name="Normal 5 2 2 5 4 2" xfId="38108"/>
    <cellStyle name="Normal 5 2 2 5 4 2 2" xfId="38109"/>
    <cellStyle name="Normal 5 2 2 5 4 2 2 2" xfId="38110"/>
    <cellStyle name="Normal 5 2 2 5 4 2 2 3" xfId="57582"/>
    <cellStyle name="Normal 5 2 2 5 4 2 3" xfId="38111"/>
    <cellStyle name="Normal 5 2 2 5 4 2 4" xfId="38112"/>
    <cellStyle name="Normal 5 2 2 5 4 3" xfId="38113"/>
    <cellStyle name="Normal 5 2 2 5 4 3 2" xfId="38114"/>
    <cellStyle name="Normal 5 2 2 5 4 3 2 2" xfId="38115"/>
    <cellStyle name="Normal 5 2 2 5 4 3 2 3" xfId="57583"/>
    <cellStyle name="Normal 5 2 2 5 4 3 3" xfId="38116"/>
    <cellStyle name="Normal 5 2 2 5 4 3 4" xfId="38117"/>
    <cellStyle name="Normal 5 2 2 5 4 4" xfId="38118"/>
    <cellStyle name="Normal 5 2 2 5 4 4 2" xfId="38119"/>
    <cellStyle name="Normal 5 2 2 5 4 4 3" xfId="57584"/>
    <cellStyle name="Normal 5 2 2 5 4 5" xfId="38120"/>
    <cellStyle name="Normal 5 2 2 5 4 6" xfId="38121"/>
    <cellStyle name="Normal 5 2 2 5 5" xfId="38122"/>
    <cellStyle name="Normal 5 2 2 5 5 2" xfId="38123"/>
    <cellStyle name="Normal 5 2 2 5 5 2 2" xfId="38124"/>
    <cellStyle name="Normal 5 2 2 5 5 2 2 2" xfId="38125"/>
    <cellStyle name="Normal 5 2 2 5 5 2 2 3" xfId="57585"/>
    <cellStyle name="Normal 5 2 2 5 5 2 3" xfId="38126"/>
    <cellStyle name="Normal 5 2 2 5 5 2 4" xfId="38127"/>
    <cellStyle name="Normal 5 2 2 5 5 3" xfId="38128"/>
    <cellStyle name="Normal 5 2 2 5 5 3 2" xfId="38129"/>
    <cellStyle name="Normal 5 2 2 5 5 3 3" xfId="57586"/>
    <cellStyle name="Normal 5 2 2 5 5 4" xfId="38130"/>
    <cellStyle name="Normal 5 2 2 5 5 5" xfId="38131"/>
    <cellStyle name="Normal 5 2 2 5 6" xfId="38132"/>
    <cellStyle name="Normal 5 2 2 5 6 2" xfId="38133"/>
    <cellStyle name="Normal 5 2 2 5 6 2 2" xfId="38134"/>
    <cellStyle name="Normal 5 2 2 5 6 2 3" xfId="57587"/>
    <cellStyle name="Normal 5 2 2 5 6 3" xfId="38135"/>
    <cellStyle name="Normal 5 2 2 5 6 4" xfId="38136"/>
    <cellStyle name="Normal 5 2 2 5 7" xfId="38137"/>
    <cellStyle name="Normal 5 2 2 5 7 2" xfId="38138"/>
    <cellStyle name="Normal 5 2 2 5 7 2 2" xfId="38139"/>
    <cellStyle name="Normal 5 2 2 5 7 2 3" xfId="57588"/>
    <cellStyle name="Normal 5 2 2 5 7 3" xfId="38140"/>
    <cellStyle name="Normal 5 2 2 5 7 4" xfId="38141"/>
    <cellStyle name="Normal 5 2 2 5 8" xfId="38142"/>
    <cellStyle name="Normal 5 2 2 5 8 2" xfId="38143"/>
    <cellStyle name="Normal 5 2 2 5 8 3" xfId="57589"/>
    <cellStyle name="Normal 5 2 2 5 9" xfId="38144"/>
    <cellStyle name="Normal 5 2 2 6" xfId="38145"/>
    <cellStyle name="Normal 5 2 2 6 10" xfId="38146"/>
    <cellStyle name="Normal 5 2 2 6 2" xfId="38147"/>
    <cellStyle name="Normal 5 2 2 6 2 2" xfId="38148"/>
    <cellStyle name="Normal 5 2 2 6 2 2 2" xfId="38149"/>
    <cellStyle name="Normal 5 2 2 6 2 2 2 2" xfId="38150"/>
    <cellStyle name="Normal 5 2 2 6 2 2 2 2 2" xfId="38151"/>
    <cellStyle name="Normal 5 2 2 6 2 2 2 2 2 2" xfId="38152"/>
    <cellStyle name="Normal 5 2 2 6 2 2 2 2 2 3" xfId="57590"/>
    <cellStyle name="Normal 5 2 2 6 2 2 2 2 3" xfId="38153"/>
    <cellStyle name="Normal 5 2 2 6 2 2 2 2 4" xfId="38154"/>
    <cellStyle name="Normal 5 2 2 6 2 2 2 3" xfId="38155"/>
    <cellStyle name="Normal 5 2 2 6 2 2 2 3 2" xfId="38156"/>
    <cellStyle name="Normal 5 2 2 6 2 2 2 3 2 2" xfId="38157"/>
    <cellStyle name="Normal 5 2 2 6 2 2 2 3 2 3" xfId="57591"/>
    <cellStyle name="Normal 5 2 2 6 2 2 2 3 3" xfId="38158"/>
    <cellStyle name="Normal 5 2 2 6 2 2 2 3 4" xfId="38159"/>
    <cellStyle name="Normal 5 2 2 6 2 2 2 4" xfId="38160"/>
    <cellStyle name="Normal 5 2 2 6 2 2 2 4 2" xfId="38161"/>
    <cellStyle name="Normal 5 2 2 6 2 2 2 4 3" xfId="57592"/>
    <cellStyle name="Normal 5 2 2 6 2 2 2 5" xfId="38162"/>
    <cellStyle name="Normal 5 2 2 6 2 2 2 6" xfId="38163"/>
    <cellStyle name="Normal 5 2 2 6 2 2 3" xfId="38164"/>
    <cellStyle name="Normal 5 2 2 6 2 2 3 2" xfId="38165"/>
    <cellStyle name="Normal 5 2 2 6 2 2 3 2 2" xfId="38166"/>
    <cellStyle name="Normal 5 2 2 6 2 2 3 2 3" xfId="57593"/>
    <cellStyle name="Normal 5 2 2 6 2 2 3 3" xfId="38167"/>
    <cellStyle name="Normal 5 2 2 6 2 2 3 4" xfId="38168"/>
    <cellStyle name="Normal 5 2 2 6 2 2 4" xfId="38169"/>
    <cellStyle name="Normal 5 2 2 6 2 2 4 2" xfId="38170"/>
    <cellStyle name="Normal 5 2 2 6 2 2 4 2 2" xfId="38171"/>
    <cellStyle name="Normal 5 2 2 6 2 2 4 2 3" xfId="57594"/>
    <cellStyle name="Normal 5 2 2 6 2 2 4 3" xfId="38172"/>
    <cellStyle name="Normal 5 2 2 6 2 2 4 4" xfId="38173"/>
    <cellStyle name="Normal 5 2 2 6 2 2 5" xfId="38174"/>
    <cellStyle name="Normal 5 2 2 6 2 2 5 2" xfId="38175"/>
    <cellStyle name="Normal 5 2 2 6 2 2 5 3" xfId="57595"/>
    <cellStyle name="Normal 5 2 2 6 2 2 6" xfId="38176"/>
    <cellStyle name="Normal 5 2 2 6 2 2 7" xfId="38177"/>
    <cellStyle name="Normal 5 2 2 6 2 3" xfId="38178"/>
    <cellStyle name="Normal 5 2 2 6 2 3 2" xfId="38179"/>
    <cellStyle name="Normal 5 2 2 6 2 3 2 2" xfId="38180"/>
    <cellStyle name="Normal 5 2 2 6 2 3 2 2 2" xfId="38181"/>
    <cellStyle name="Normal 5 2 2 6 2 3 2 2 3" xfId="57596"/>
    <cellStyle name="Normal 5 2 2 6 2 3 2 3" xfId="38182"/>
    <cellStyle name="Normal 5 2 2 6 2 3 2 4" xfId="38183"/>
    <cellStyle name="Normal 5 2 2 6 2 3 3" xfId="38184"/>
    <cellStyle name="Normal 5 2 2 6 2 3 3 2" xfId="38185"/>
    <cellStyle name="Normal 5 2 2 6 2 3 3 2 2" xfId="38186"/>
    <cellStyle name="Normal 5 2 2 6 2 3 3 2 3" xfId="57597"/>
    <cellStyle name="Normal 5 2 2 6 2 3 3 3" xfId="38187"/>
    <cellStyle name="Normal 5 2 2 6 2 3 3 4" xfId="38188"/>
    <cellStyle name="Normal 5 2 2 6 2 3 4" xfId="38189"/>
    <cellStyle name="Normal 5 2 2 6 2 3 4 2" xfId="38190"/>
    <cellStyle name="Normal 5 2 2 6 2 3 4 3" xfId="57598"/>
    <cellStyle name="Normal 5 2 2 6 2 3 5" xfId="38191"/>
    <cellStyle name="Normal 5 2 2 6 2 3 6" xfId="38192"/>
    <cellStyle name="Normal 5 2 2 6 2 4" xfId="38193"/>
    <cellStyle name="Normal 5 2 2 6 2 4 2" xfId="38194"/>
    <cellStyle name="Normal 5 2 2 6 2 4 2 2" xfId="38195"/>
    <cellStyle name="Normal 5 2 2 6 2 4 2 3" xfId="57599"/>
    <cellStyle name="Normal 5 2 2 6 2 4 3" xfId="38196"/>
    <cellStyle name="Normal 5 2 2 6 2 4 4" xfId="38197"/>
    <cellStyle name="Normal 5 2 2 6 2 5" xfId="38198"/>
    <cellStyle name="Normal 5 2 2 6 2 5 2" xfId="38199"/>
    <cellStyle name="Normal 5 2 2 6 2 5 2 2" xfId="38200"/>
    <cellStyle name="Normal 5 2 2 6 2 5 2 3" xfId="57600"/>
    <cellStyle name="Normal 5 2 2 6 2 5 3" xfId="38201"/>
    <cellStyle name="Normal 5 2 2 6 2 5 4" xfId="38202"/>
    <cellStyle name="Normal 5 2 2 6 2 6" xfId="38203"/>
    <cellStyle name="Normal 5 2 2 6 2 6 2" xfId="38204"/>
    <cellStyle name="Normal 5 2 2 6 2 6 3" xfId="57601"/>
    <cellStyle name="Normal 5 2 2 6 2 7" xfId="38205"/>
    <cellStyle name="Normal 5 2 2 6 2 8" xfId="38206"/>
    <cellStyle name="Normal 5 2 2 6 3" xfId="38207"/>
    <cellStyle name="Normal 5 2 2 6 3 2" xfId="38208"/>
    <cellStyle name="Normal 5 2 2 6 3 2 2" xfId="38209"/>
    <cellStyle name="Normal 5 2 2 6 3 2 2 2" xfId="38210"/>
    <cellStyle name="Normal 5 2 2 6 3 2 2 2 2" xfId="38211"/>
    <cellStyle name="Normal 5 2 2 6 3 2 2 2 3" xfId="57602"/>
    <cellStyle name="Normal 5 2 2 6 3 2 2 3" xfId="38212"/>
    <cellStyle name="Normal 5 2 2 6 3 2 2 4" xfId="38213"/>
    <cellStyle name="Normal 5 2 2 6 3 2 3" xfId="38214"/>
    <cellStyle name="Normal 5 2 2 6 3 2 3 2" xfId="38215"/>
    <cellStyle name="Normal 5 2 2 6 3 2 3 2 2" xfId="38216"/>
    <cellStyle name="Normal 5 2 2 6 3 2 3 2 3" xfId="57603"/>
    <cellStyle name="Normal 5 2 2 6 3 2 3 3" xfId="38217"/>
    <cellStyle name="Normal 5 2 2 6 3 2 3 4" xfId="38218"/>
    <cellStyle name="Normal 5 2 2 6 3 2 4" xfId="38219"/>
    <cellStyle name="Normal 5 2 2 6 3 2 4 2" xfId="38220"/>
    <cellStyle name="Normal 5 2 2 6 3 2 4 3" xfId="57604"/>
    <cellStyle name="Normal 5 2 2 6 3 2 5" xfId="38221"/>
    <cellStyle name="Normal 5 2 2 6 3 2 6" xfId="38222"/>
    <cellStyle name="Normal 5 2 2 6 3 3" xfId="38223"/>
    <cellStyle name="Normal 5 2 2 6 3 3 2" xfId="38224"/>
    <cellStyle name="Normal 5 2 2 6 3 3 2 2" xfId="38225"/>
    <cellStyle name="Normal 5 2 2 6 3 3 2 3" xfId="57605"/>
    <cellStyle name="Normal 5 2 2 6 3 3 3" xfId="38226"/>
    <cellStyle name="Normal 5 2 2 6 3 3 4" xfId="38227"/>
    <cellStyle name="Normal 5 2 2 6 3 4" xfId="38228"/>
    <cellStyle name="Normal 5 2 2 6 3 4 2" xfId="38229"/>
    <cellStyle name="Normal 5 2 2 6 3 4 2 2" xfId="38230"/>
    <cellStyle name="Normal 5 2 2 6 3 4 2 3" xfId="57606"/>
    <cellStyle name="Normal 5 2 2 6 3 4 3" xfId="38231"/>
    <cellStyle name="Normal 5 2 2 6 3 4 4" xfId="38232"/>
    <cellStyle name="Normal 5 2 2 6 3 5" xfId="38233"/>
    <cellStyle name="Normal 5 2 2 6 3 5 2" xfId="38234"/>
    <cellStyle name="Normal 5 2 2 6 3 5 3" xfId="57607"/>
    <cellStyle name="Normal 5 2 2 6 3 6" xfId="38235"/>
    <cellStyle name="Normal 5 2 2 6 3 7" xfId="38236"/>
    <cellStyle name="Normal 5 2 2 6 4" xfId="38237"/>
    <cellStyle name="Normal 5 2 2 6 4 2" xfId="38238"/>
    <cellStyle name="Normal 5 2 2 6 4 2 2" xfId="38239"/>
    <cellStyle name="Normal 5 2 2 6 4 2 2 2" xfId="38240"/>
    <cellStyle name="Normal 5 2 2 6 4 2 2 3" xfId="57608"/>
    <cellStyle name="Normal 5 2 2 6 4 2 3" xfId="38241"/>
    <cellStyle name="Normal 5 2 2 6 4 2 4" xfId="38242"/>
    <cellStyle name="Normal 5 2 2 6 4 3" xfId="38243"/>
    <cellStyle name="Normal 5 2 2 6 4 3 2" xfId="38244"/>
    <cellStyle name="Normal 5 2 2 6 4 3 2 2" xfId="38245"/>
    <cellStyle name="Normal 5 2 2 6 4 3 2 3" xfId="57609"/>
    <cellStyle name="Normal 5 2 2 6 4 3 3" xfId="38246"/>
    <cellStyle name="Normal 5 2 2 6 4 3 4" xfId="38247"/>
    <cellStyle name="Normal 5 2 2 6 4 4" xfId="38248"/>
    <cellStyle name="Normal 5 2 2 6 4 4 2" xfId="38249"/>
    <cellStyle name="Normal 5 2 2 6 4 4 3" xfId="57610"/>
    <cellStyle name="Normal 5 2 2 6 4 5" xfId="38250"/>
    <cellStyle name="Normal 5 2 2 6 4 6" xfId="38251"/>
    <cellStyle name="Normal 5 2 2 6 5" xfId="38252"/>
    <cellStyle name="Normal 5 2 2 6 5 2" xfId="38253"/>
    <cellStyle name="Normal 5 2 2 6 5 2 2" xfId="38254"/>
    <cellStyle name="Normal 5 2 2 6 5 2 2 2" xfId="38255"/>
    <cellStyle name="Normal 5 2 2 6 5 2 2 3" xfId="57611"/>
    <cellStyle name="Normal 5 2 2 6 5 2 3" xfId="38256"/>
    <cellStyle name="Normal 5 2 2 6 5 2 4" xfId="38257"/>
    <cellStyle name="Normal 5 2 2 6 5 3" xfId="38258"/>
    <cellStyle name="Normal 5 2 2 6 5 3 2" xfId="38259"/>
    <cellStyle name="Normal 5 2 2 6 5 3 3" xfId="57612"/>
    <cellStyle name="Normal 5 2 2 6 5 4" xfId="38260"/>
    <cellStyle name="Normal 5 2 2 6 5 5" xfId="38261"/>
    <cellStyle name="Normal 5 2 2 6 6" xfId="38262"/>
    <cellStyle name="Normal 5 2 2 6 6 2" xfId="38263"/>
    <cellStyle name="Normal 5 2 2 6 6 2 2" xfId="38264"/>
    <cellStyle name="Normal 5 2 2 6 6 2 3" xfId="57613"/>
    <cellStyle name="Normal 5 2 2 6 6 3" xfId="38265"/>
    <cellStyle name="Normal 5 2 2 6 6 4" xfId="38266"/>
    <cellStyle name="Normal 5 2 2 6 7" xfId="38267"/>
    <cellStyle name="Normal 5 2 2 6 7 2" xfId="38268"/>
    <cellStyle name="Normal 5 2 2 6 7 2 2" xfId="38269"/>
    <cellStyle name="Normal 5 2 2 6 7 2 3" xfId="57614"/>
    <cellStyle name="Normal 5 2 2 6 7 3" xfId="38270"/>
    <cellStyle name="Normal 5 2 2 6 7 4" xfId="38271"/>
    <cellStyle name="Normal 5 2 2 6 8" xfId="38272"/>
    <cellStyle name="Normal 5 2 2 6 8 2" xfId="38273"/>
    <cellStyle name="Normal 5 2 2 6 8 3" xfId="57615"/>
    <cellStyle name="Normal 5 2 2 6 9" xfId="38274"/>
    <cellStyle name="Normal 5 2 2 7" xfId="38275"/>
    <cellStyle name="Normal 5 2 2 7 2" xfId="38276"/>
    <cellStyle name="Normal 5 2 2 7 2 2" xfId="38277"/>
    <cellStyle name="Normal 5 2 2 7 2 2 2" xfId="38278"/>
    <cellStyle name="Normal 5 2 2 7 2 2 2 2" xfId="38279"/>
    <cellStyle name="Normal 5 2 2 7 2 2 2 2 2" xfId="38280"/>
    <cellStyle name="Normal 5 2 2 7 2 2 2 2 3" xfId="57616"/>
    <cellStyle name="Normal 5 2 2 7 2 2 2 3" xfId="38281"/>
    <cellStyle name="Normal 5 2 2 7 2 2 2 4" xfId="38282"/>
    <cellStyle name="Normal 5 2 2 7 2 2 3" xfId="38283"/>
    <cellStyle name="Normal 5 2 2 7 2 2 3 2" xfId="38284"/>
    <cellStyle name="Normal 5 2 2 7 2 2 3 2 2" xfId="38285"/>
    <cellStyle name="Normal 5 2 2 7 2 2 3 2 3" xfId="57617"/>
    <cellStyle name="Normal 5 2 2 7 2 2 3 3" xfId="38286"/>
    <cellStyle name="Normal 5 2 2 7 2 2 3 4" xfId="38287"/>
    <cellStyle name="Normal 5 2 2 7 2 2 4" xfId="38288"/>
    <cellStyle name="Normal 5 2 2 7 2 2 4 2" xfId="38289"/>
    <cellStyle name="Normal 5 2 2 7 2 2 4 3" xfId="57618"/>
    <cellStyle name="Normal 5 2 2 7 2 2 5" xfId="38290"/>
    <cellStyle name="Normal 5 2 2 7 2 2 6" xfId="38291"/>
    <cellStyle name="Normal 5 2 2 7 2 3" xfId="38292"/>
    <cellStyle name="Normal 5 2 2 7 2 3 2" xfId="38293"/>
    <cellStyle name="Normal 5 2 2 7 2 3 2 2" xfId="38294"/>
    <cellStyle name="Normal 5 2 2 7 2 3 2 3" xfId="57619"/>
    <cellStyle name="Normal 5 2 2 7 2 3 3" xfId="38295"/>
    <cellStyle name="Normal 5 2 2 7 2 3 4" xfId="38296"/>
    <cellStyle name="Normal 5 2 2 7 2 4" xfId="38297"/>
    <cellStyle name="Normal 5 2 2 7 2 4 2" xfId="38298"/>
    <cellStyle name="Normal 5 2 2 7 2 4 2 2" xfId="38299"/>
    <cellStyle name="Normal 5 2 2 7 2 4 2 3" xfId="57620"/>
    <cellStyle name="Normal 5 2 2 7 2 4 3" xfId="38300"/>
    <cellStyle name="Normal 5 2 2 7 2 4 4" xfId="38301"/>
    <cellStyle name="Normal 5 2 2 7 2 5" xfId="38302"/>
    <cellStyle name="Normal 5 2 2 7 2 5 2" xfId="38303"/>
    <cellStyle name="Normal 5 2 2 7 2 5 3" xfId="57621"/>
    <cellStyle name="Normal 5 2 2 7 2 6" xfId="38304"/>
    <cellStyle name="Normal 5 2 2 7 2 7" xfId="38305"/>
    <cellStyle name="Normal 5 2 2 7 3" xfId="38306"/>
    <cellStyle name="Normal 5 2 2 7 3 2" xfId="38307"/>
    <cellStyle name="Normal 5 2 2 7 3 2 2" xfId="38308"/>
    <cellStyle name="Normal 5 2 2 7 3 2 2 2" xfId="38309"/>
    <cellStyle name="Normal 5 2 2 7 3 2 2 3" xfId="57622"/>
    <cellStyle name="Normal 5 2 2 7 3 2 3" xfId="38310"/>
    <cellStyle name="Normal 5 2 2 7 3 2 4" xfId="38311"/>
    <cellStyle name="Normal 5 2 2 7 3 3" xfId="38312"/>
    <cellStyle name="Normal 5 2 2 7 3 3 2" xfId="38313"/>
    <cellStyle name="Normal 5 2 2 7 3 3 2 2" xfId="38314"/>
    <cellStyle name="Normal 5 2 2 7 3 3 2 3" xfId="57623"/>
    <cellStyle name="Normal 5 2 2 7 3 3 3" xfId="38315"/>
    <cellStyle name="Normal 5 2 2 7 3 3 4" xfId="38316"/>
    <cellStyle name="Normal 5 2 2 7 3 4" xfId="38317"/>
    <cellStyle name="Normal 5 2 2 7 3 4 2" xfId="38318"/>
    <cellStyle name="Normal 5 2 2 7 3 4 3" xfId="57624"/>
    <cellStyle name="Normal 5 2 2 7 3 5" xfId="38319"/>
    <cellStyle name="Normal 5 2 2 7 3 6" xfId="38320"/>
    <cellStyle name="Normal 5 2 2 7 4" xfId="38321"/>
    <cellStyle name="Normal 5 2 2 7 4 2" xfId="38322"/>
    <cellStyle name="Normal 5 2 2 7 4 2 2" xfId="38323"/>
    <cellStyle name="Normal 5 2 2 7 4 2 3" xfId="57625"/>
    <cellStyle name="Normal 5 2 2 7 4 3" xfId="38324"/>
    <cellStyle name="Normal 5 2 2 7 4 4" xfId="38325"/>
    <cellStyle name="Normal 5 2 2 7 5" xfId="38326"/>
    <cellStyle name="Normal 5 2 2 7 5 2" xfId="38327"/>
    <cellStyle name="Normal 5 2 2 7 5 2 2" xfId="38328"/>
    <cellStyle name="Normal 5 2 2 7 5 2 3" xfId="57626"/>
    <cellStyle name="Normal 5 2 2 7 5 3" xfId="38329"/>
    <cellStyle name="Normal 5 2 2 7 5 4" xfId="38330"/>
    <cellStyle name="Normal 5 2 2 7 6" xfId="38331"/>
    <cellStyle name="Normal 5 2 2 7 6 2" xfId="38332"/>
    <cellStyle name="Normal 5 2 2 7 6 3" xfId="57627"/>
    <cellStyle name="Normal 5 2 2 7 7" xfId="38333"/>
    <cellStyle name="Normal 5 2 2 7 8" xfId="38334"/>
    <cellStyle name="Normal 5 2 2 8" xfId="38335"/>
    <cellStyle name="Normal 5 2 2 8 2" xfId="38336"/>
    <cellStyle name="Normal 5 2 2 8 2 2" xfId="38337"/>
    <cellStyle name="Normal 5 2 2 8 2 2 2" xfId="38338"/>
    <cellStyle name="Normal 5 2 2 8 2 2 2 2" xfId="38339"/>
    <cellStyle name="Normal 5 2 2 8 2 2 2 3" xfId="57628"/>
    <cellStyle name="Normal 5 2 2 8 2 2 3" xfId="38340"/>
    <cellStyle name="Normal 5 2 2 8 2 2 4" xfId="38341"/>
    <cellStyle name="Normal 5 2 2 8 2 3" xfId="38342"/>
    <cellStyle name="Normal 5 2 2 8 2 3 2" xfId="38343"/>
    <cellStyle name="Normal 5 2 2 8 2 3 2 2" xfId="38344"/>
    <cellStyle name="Normal 5 2 2 8 2 3 2 3" xfId="57629"/>
    <cellStyle name="Normal 5 2 2 8 2 3 3" xfId="38345"/>
    <cellStyle name="Normal 5 2 2 8 2 3 4" xfId="38346"/>
    <cellStyle name="Normal 5 2 2 8 2 4" xfId="38347"/>
    <cellStyle name="Normal 5 2 2 8 2 4 2" xfId="38348"/>
    <cellStyle name="Normal 5 2 2 8 2 4 3" xfId="57630"/>
    <cellStyle name="Normal 5 2 2 8 2 5" xfId="38349"/>
    <cellStyle name="Normal 5 2 2 8 2 6" xfId="38350"/>
    <cellStyle name="Normal 5 2 2 8 3" xfId="38351"/>
    <cellStyle name="Normal 5 2 2 8 3 2" xfId="38352"/>
    <cellStyle name="Normal 5 2 2 8 3 2 2" xfId="38353"/>
    <cellStyle name="Normal 5 2 2 8 3 2 3" xfId="57631"/>
    <cellStyle name="Normal 5 2 2 8 3 3" xfId="38354"/>
    <cellStyle name="Normal 5 2 2 8 3 4" xfId="38355"/>
    <cellStyle name="Normal 5 2 2 8 4" xfId="38356"/>
    <cellStyle name="Normal 5 2 2 8 4 2" xfId="38357"/>
    <cellStyle name="Normal 5 2 2 8 4 2 2" xfId="38358"/>
    <cellStyle name="Normal 5 2 2 8 4 2 3" xfId="57632"/>
    <cellStyle name="Normal 5 2 2 8 4 3" xfId="38359"/>
    <cellStyle name="Normal 5 2 2 8 4 4" xfId="38360"/>
    <cellStyle name="Normal 5 2 2 8 5" xfId="38361"/>
    <cellStyle name="Normal 5 2 2 8 5 2" xfId="38362"/>
    <cellStyle name="Normal 5 2 2 8 5 3" xfId="57633"/>
    <cellStyle name="Normal 5 2 2 8 6" xfId="38363"/>
    <cellStyle name="Normal 5 2 2 8 7" xfId="38364"/>
    <cellStyle name="Normal 5 2 2 9" xfId="38365"/>
    <cellStyle name="Normal 5 2 2 9 2" xfId="38366"/>
    <cellStyle name="Normal 5 2 2 9 2 2" xfId="38367"/>
    <cellStyle name="Normal 5 2 2 9 2 2 2" xfId="38368"/>
    <cellStyle name="Normal 5 2 2 9 2 2 3" xfId="57634"/>
    <cellStyle name="Normal 5 2 2 9 2 3" xfId="38369"/>
    <cellStyle name="Normal 5 2 2 9 2 4" xfId="38370"/>
    <cellStyle name="Normal 5 2 2 9 3" xfId="38371"/>
    <cellStyle name="Normal 5 2 2 9 3 2" xfId="38372"/>
    <cellStyle name="Normal 5 2 2 9 3 2 2" xfId="38373"/>
    <cellStyle name="Normal 5 2 2 9 3 2 3" xfId="57635"/>
    <cellStyle name="Normal 5 2 2 9 3 3" xfId="38374"/>
    <cellStyle name="Normal 5 2 2 9 3 4" xfId="38375"/>
    <cellStyle name="Normal 5 2 2 9 4" xfId="38376"/>
    <cellStyle name="Normal 5 2 2 9 4 2" xfId="38377"/>
    <cellStyle name="Normal 5 2 2 9 4 3" xfId="57636"/>
    <cellStyle name="Normal 5 2 2 9 5" xfId="38378"/>
    <cellStyle name="Normal 5 2 2 9 6" xfId="38379"/>
    <cellStyle name="Normal 5 2 3" xfId="38380"/>
    <cellStyle name="Normal 5 2 3 10" xfId="38381"/>
    <cellStyle name="Normal 5 2 3 11" xfId="38382"/>
    <cellStyle name="Normal 5 2 3 2" xfId="38383"/>
    <cellStyle name="Normal 5 2 3 2 10" xfId="38384"/>
    <cellStyle name="Normal 5 2 3 2 2" xfId="38385"/>
    <cellStyle name="Normal 5 2 3 2 2 2" xfId="38386"/>
    <cellStyle name="Normal 5 2 3 2 2 2 2" xfId="38387"/>
    <cellStyle name="Normal 5 2 3 2 2 2 2 2" xfId="38388"/>
    <cellStyle name="Normal 5 2 3 2 2 2 2 2 2" xfId="38389"/>
    <cellStyle name="Normal 5 2 3 2 2 2 2 2 2 2" xfId="38390"/>
    <cellStyle name="Normal 5 2 3 2 2 2 2 2 2 3" xfId="57637"/>
    <cellStyle name="Normal 5 2 3 2 2 2 2 2 3" xfId="38391"/>
    <cellStyle name="Normal 5 2 3 2 2 2 2 2 4" xfId="38392"/>
    <cellStyle name="Normal 5 2 3 2 2 2 2 3" xfId="38393"/>
    <cellStyle name="Normal 5 2 3 2 2 2 2 3 2" xfId="38394"/>
    <cellStyle name="Normal 5 2 3 2 2 2 2 3 2 2" xfId="38395"/>
    <cellStyle name="Normal 5 2 3 2 2 2 2 3 2 3" xfId="57638"/>
    <cellStyle name="Normal 5 2 3 2 2 2 2 3 3" xfId="38396"/>
    <cellStyle name="Normal 5 2 3 2 2 2 2 3 4" xfId="38397"/>
    <cellStyle name="Normal 5 2 3 2 2 2 2 4" xfId="38398"/>
    <cellStyle name="Normal 5 2 3 2 2 2 2 4 2" xfId="38399"/>
    <cellStyle name="Normal 5 2 3 2 2 2 2 4 3" xfId="57639"/>
    <cellStyle name="Normal 5 2 3 2 2 2 2 5" xfId="38400"/>
    <cellStyle name="Normal 5 2 3 2 2 2 2 6" xfId="38401"/>
    <cellStyle name="Normal 5 2 3 2 2 2 3" xfId="38402"/>
    <cellStyle name="Normal 5 2 3 2 2 2 3 2" xfId="38403"/>
    <cellStyle name="Normal 5 2 3 2 2 2 3 2 2" xfId="38404"/>
    <cellStyle name="Normal 5 2 3 2 2 2 3 2 3" xfId="57640"/>
    <cellStyle name="Normal 5 2 3 2 2 2 3 3" xfId="38405"/>
    <cellStyle name="Normal 5 2 3 2 2 2 3 4" xfId="38406"/>
    <cellStyle name="Normal 5 2 3 2 2 2 4" xfId="38407"/>
    <cellStyle name="Normal 5 2 3 2 2 2 4 2" xfId="38408"/>
    <cellStyle name="Normal 5 2 3 2 2 2 4 2 2" xfId="38409"/>
    <cellStyle name="Normal 5 2 3 2 2 2 4 2 3" xfId="57641"/>
    <cellStyle name="Normal 5 2 3 2 2 2 4 3" xfId="38410"/>
    <cellStyle name="Normal 5 2 3 2 2 2 4 4" xfId="38411"/>
    <cellStyle name="Normal 5 2 3 2 2 2 5" xfId="38412"/>
    <cellStyle name="Normal 5 2 3 2 2 2 5 2" xfId="38413"/>
    <cellStyle name="Normal 5 2 3 2 2 2 5 3" xfId="57642"/>
    <cellStyle name="Normal 5 2 3 2 2 2 6" xfId="38414"/>
    <cellStyle name="Normal 5 2 3 2 2 2 7" xfId="38415"/>
    <cellStyle name="Normal 5 2 3 2 2 3" xfId="38416"/>
    <cellStyle name="Normal 5 2 3 2 2 3 2" xfId="38417"/>
    <cellStyle name="Normal 5 2 3 2 2 3 2 2" xfId="38418"/>
    <cellStyle name="Normal 5 2 3 2 2 3 2 2 2" xfId="38419"/>
    <cellStyle name="Normal 5 2 3 2 2 3 2 2 3" xfId="57643"/>
    <cellStyle name="Normal 5 2 3 2 2 3 2 3" xfId="38420"/>
    <cellStyle name="Normal 5 2 3 2 2 3 2 4" xfId="38421"/>
    <cellStyle name="Normal 5 2 3 2 2 3 3" xfId="38422"/>
    <cellStyle name="Normal 5 2 3 2 2 3 3 2" xfId="38423"/>
    <cellStyle name="Normal 5 2 3 2 2 3 3 2 2" xfId="38424"/>
    <cellStyle name="Normal 5 2 3 2 2 3 3 2 3" xfId="57644"/>
    <cellStyle name="Normal 5 2 3 2 2 3 3 3" xfId="38425"/>
    <cellStyle name="Normal 5 2 3 2 2 3 3 4" xfId="38426"/>
    <cellStyle name="Normal 5 2 3 2 2 3 4" xfId="38427"/>
    <cellStyle name="Normal 5 2 3 2 2 3 4 2" xfId="38428"/>
    <cellStyle name="Normal 5 2 3 2 2 3 4 3" xfId="57645"/>
    <cellStyle name="Normal 5 2 3 2 2 3 5" xfId="38429"/>
    <cellStyle name="Normal 5 2 3 2 2 3 6" xfId="38430"/>
    <cellStyle name="Normal 5 2 3 2 2 4" xfId="38431"/>
    <cellStyle name="Normal 5 2 3 2 2 4 2" xfId="38432"/>
    <cellStyle name="Normal 5 2 3 2 2 4 2 2" xfId="38433"/>
    <cellStyle name="Normal 5 2 3 2 2 4 2 3" xfId="57646"/>
    <cellStyle name="Normal 5 2 3 2 2 4 3" xfId="38434"/>
    <cellStyle name="Normal 5 2 3 2 2 4 4" xfId="38435"/>
    <cellStyle name="Normal 5 2 3 2 2 5" xfId="38436"/>
    <cellStyle name="Normal 5 2 3 2 2 5 2" xfId="38437"/>
    <cellStyle name="Normal 5 2 3 2 2 5 2 2" xfId="38438"/>
    <cellStyle name="Normal 5 2 3 2 2 5 2 3" xfId="57647"/>
    <cellStyle name="Normal 5 2 3 2 2 5 3" xfId="38439"/>
    <cellStyle name="Normal 5 2 3 2 2 5 4" xfId="38440"/>
    <cellStyle name="Normal 5 2 3 2 2 6" xfId="38441"/>
    <cellStyle name="Normal 5 2 3 2 2 6 2" xfId="38442"/>
    <cellStyle name="Normal 5 2 3 2 2 6 3" xfId="57648"/>
    <cellStyle name="Normal 5 2 3 2 2 7" xfId="38443"/>
    <cellStyle name="Normal 5 2 3 2 2 8" xfId="38444"/>
    <cellStyle name="Normal 5 2 3 2 3" xfId="38445"/>
    <cellStyle name="Normal 5 2 3 2 3 2" xfId="38446"/>
    <cellStyle name="Normal 5 2 3 2 3 2 2" xfId="38447"/>
    <cellStyle name="Normal 5 2 3 2 3 2 2 2" xfId="38448"/>
    <cellStyle name="Normal 5 2 3 2 3 2 2 2 2" xfId="38449"/>
    <cellStyle name="Normal 5 2 3 2 3 2 2 2 3" xfId="57649"/>
    <cellStyle name="Normal 5 2 3 2 3 2 2 3" xfId="38450"/>
    <cellStyle name="Normal 5 2 3 2 3 2 2 4" xfId="38451"/>
    <cellStyle name="Normal 5 2 3 2 3 2 3" xfId="38452"/>
    <cellStyle name="Normal 5 2 3 2 3 2 3 2" xfId="38453"/>
    <cellStyle name="Normal 5 2 3 2 3 2 3 2 2" xfId="38454"/>
    <cellStyle name="Normal 5 2 3 2 3 2 3 2 3" xfId="57650"/>
    <cellStyle name="Normal 5 2 3 2 3 2 3 3" xfId="38455"/>
    <cellStyle name="Normal 5 2 3 2 3 2 3 4" xfId="38456"/>
    <cellStyle name="Normal 5 2 3 2 3 2 4" xfId="38457"/>
    <cellStyle name="Normal 5 2 3 2 3 2 4 2" xfId="38458"/>
    <cellStyle name="Normal 5 2 3 2 3 2 4 3" xfId="57651"/>
    <cellStyle name="Normal 5 2 3 2 3 2 5" xfId="38459"/>
    <cellStyle name="Normal 5 2 3 2 3 2 6" xfId="38460"/>
    <cellStyle name="Normal 5 2 3 2 3 3" xfId="38461"/>
    <cellStyle name="Normal 5 2 3 2 3 3 2" xfId="38462"/>
    <cellStyle name="Normal 5 2 3 2 3 3 2 2" xfId="38463"/>
    <cellStyle name="Normal 5 2 3 2 3 3 2 3" xfId="57652"/>
    <cellStyle name="Normal 5 2 3 2 3 3 3" xfId="38464"/>
    <cellStyle name="Normal 5 2 3 2 3 3 4" xfId="38465"/>
    <cellStyle name="Normal 5 2 3 2 3 4" xfId="38466"/>
    <cellStyle name="Normal 5 2 3 2 3 4 2" xfId="38467"/>
    <cellStyle name="Normal 5 2 3 2 3 4 2 2" xfId="38468"/>
    <cellStyle name="Normal 5 2 3 2 3 4 2 3" xfId="57653"/>
    <cellStyle name="Normal 5 2 3 2 3 4 3" xfId="38469"/>
    <cellStyle name="Normal 5 2 3 2 3 4 4" xfId="38470"/>
    <cellStyle name="Normal 5 2 3 2 3 5" xfId="38471"/>
    <cellStyle name="Normal 5 2 3 2 3 5 2" xfId="38472"/>
    <cellStyle name="Normal 5 2 3 2 3 5 3" xfId="57654"/>
    <cellStyle name="Normal 5 2 3 2 3 6" xfId="38473"/>
    <cellStyle name="Normal 5 2 3 2 3 7" xfId="38474"/>
    <cellStyle name="Normal 5 2 3 2 4" xfId="38475"/>
    <cellStyle name="Normal 5 2 3 2 4 2" xfId="38476"/>
    <cellStyle name="Normal 5 2 3 2 4 2 2" xfId="38477"/>
    <cellStyle name="Normal 5 2 3 2 4 2 2 2" xfId="38478"/>
    <cellStyle name="Normal 5 2 3 2 4 2 2 3" xfId="57655"/>
    <cellStyle name="Normal 5 2 3 2 4 2 3" xfId="38479"/>
    <cellStyle name="Normal 5 2 3 2 4 2 4" xfId="38480"/>
    <cellStyle name="Normal 5 2 3 2 4 3" xfId="38481"/>
    <cellStyle name="Normal 5 2 3 2 4 3 2" xfId="38482"/>
    <cellStyle name="Normal 5 2 3 2 4 3 2 2" xfId="38483"/>
    <cellStyle name="Normal 5 2 3 2 4 3 2 3" xfId="57656"/>
    <cellStyle name="Normal 5 2 3 2 4 3 3" xfId="38484"/>
    <cellStyle name="Normal 5 2 3 2 4 3 4" xfId="38485"/>
    <cellStyle name="Normal 5 2 3 2 4 4" xfId="38486"/>
    <cellStyle name="Normal 5 2 3 2 4 4 2" xfId="38487"/>
    <cellStyle name="Normal 5 2 3 2 4 4 3" xfId="57657"/>
    <cellStyle name="Normal 5 2 3 2 4 5" xfId="38488"/>
    <cellStyle name="Normal 5 2 3 2 4 6" xfId="38489"/>
    <cellStyle name="Normal 5 2 3 2 5" xfId="38490"/>
    <cellStyle name="Normal 5 2 3 2 5 2" xfId="38491"/>
    <cellStyle name="Normal 5 2 3 2 5 2 2" xfId="38492"/>
    <cellStyle name="Normal 5 2 3 2 5 2 2 2" xfId="38493"/>
    <cellStyle name="Normal 5 2 3 2 5 2 2 3" xfId="57658"/>
    <cellStyle name="Normal 5 2 3 2 5 2 3" xfId="38494"/>
    <cellStyle name="Normal 5 2 3 2 5 2 4" xfId="38495"/>
    <cellStyle name="Normal 5 2 3 2 5 3" xfId="38496"/>
    <cellStyle name="Normal 5 2 3 2 5 3 2" xfId="38497"/>
    <cellStyle name="Normal 5 2 3 2 5 3 3" xfId="57659"/>
    <cellStyle name="Normal 5 2 3 2 5 4" xfId="38498"/>
    <cellStyle name="Normal 5 2 3 2 5 5" xfId="38499"/>
    <cellStyle name="Normal 5 2 3 2 6" xfId="38500"/>
    <cellStyle name="Normal 5 2 3 2 6 2" xfId="38501"/>
    <cellStyle name="Normal 5 2 3 2 6 2 2" xfId="38502"/>
    <cellStyle name="Normal 5 2 3 2 6 2 3" xfId="57660"/>
    <cellStyle name="Normal 5 2 3 2 6 3" xfId="38503"/>
    <cellStyle name="Normal 5 2 3 2 6 4" xfId="38504"/>
    <cellStyle name="Normal 5 2 3 2 7" xfId="38505"/>
    <cellStyle name="Normal 5 2 3 2 7 2" xfId="38506"/>
    <cellStyle name="Normal 5 2 3 2 7 2 2" xfId="38507"/>
    <cellStyle name="Normal 5 2 3 2 7 2 3" xfId="57661"/>
    <cellStyle name="Normal 5 2 3 2 7 3" xfId="38508"/>
    <cellStyle name="Normal 5 2 3 2 7 4" xfId="38509"/>
    <cellStyle name="Normal 5 2 3 2 8" xfId="38510"/>
    <cellStyle name="Normal 5 2 3 2 8 2" xfId="38511"/>
    <cellStyle name="Normal 5 2 3 2 8 3" xfId="57662"/>
    <cellStyle name="Normal 5 2 3 2 9" xfId="38512"/>
    <cellStyle name="Normal 5 2 3 3" xfId="38513"/>
    <cellStyle name="Normal 5 2 3 3 2" xfId="38514"/>
    <cellStyle name="Normal 5 2 3 3 2 2" xfId="38515"/>
    <cellStyle name="Normal 5 2 3 3 2 2 2" xfId="38516"/>
    <cellStyle name="Normal 5 2 3 3 2 2 2 2" xfId="38517"/>
    <cellStyle name="Normal 5 2 3 3 2 2 2 2 2" xfId="38518"/>
    <cellStyle name="Normal 5 2 3 3 2 2 2 2 3" xfId="57663"/>
    <cellStyle name="Normal 5 2 3 3 2 2 2 3" xfId="38519"/>
    <cellStyle name="Normal 5 2 3 3 2 2 2 4" xfId="38520"/>
    <cellStyle name="Normal 5 2 3 3 2 2 3" xfId="38521"/>
    <cellStyle name="Normal 5 2 3 3 2 2 3 2" xfId="38522"/>
    <cellStyle name="Normal 5 2 3 3 2 2 3 2 2" xfId="38523"/>
    <cellStyle name="Normal 5 2 3 3 2 2 3 2 3" xfId="57664"/>
    <cellStyle name="Normal 5 2 3 3 2 2 3 3" xfId="38524"/>
    <cellStyle name="Normal 5 2 3 3 2 2 3 4" xfId="38525"/>
    <cellStyle name="Normal 5 2 3 3 2 2 4" xfId="38526"/>
    <cellStyle name="Normal 5 2 3 3 2 2 4 2" xfId="38527"/>
    <cellStyle name="Normal 5 2 3 3 2 2 4 3" xfId="57665"/>
    <cellStyle name="Normal 5 2 3 3 2 2 5" xfId="38528"/>
    <cellStyle name="Normal 5 2 3 3 2 2 6" xfId="38529"/>
    <cellStyle name="Normal 5 2 3 3 2 3" xfId="38530"/>
    <cellStyle name="Normal 5 2 3 3 2 3 2" xfId="38531"/>
    <cellStyle name="Normal 5 2 3 3 2 3 2 2" xfId="38532"/>
    <cellStyle name="Normal 5 2 3 3 2 3 2 3" xfId="57666"/>
    <cellStyle name="Normal 5 2 3 3 2 3 3" xfId="38533"/>
    <cellStyle name="Normal 5 2 3 3 2 3 4" xfId="38534"/>
    <cellStyle name="Normal 5 2 3 3 2 4" xfId="38535"/>
    <cellStyle name="Normal 5 2 3 3 2 4 2" xfId="38536"/>
    <cellStyle name="Normal 5 2 3 3 2 4 2 2" xfId="38537"/>
    <cellStyle name="Normal 5 2 3 3 2 4 2 3" xfId="57667"/>
    <cellStyle name="Normal 5 2 3 3 2 4 3" xfId="38538"/>
    <cellStyle name="Normal 5 2 3 3 2 4 4" xfId="38539"/>
    <cellStyle name="Normal 5 2 3 3 2 5" xfId="38540"/>
    <cellStyle name="Normal 5 2 3 3 2 5 2" xfId="38541"/>
    <cellStyle name="Normal 5 2 3 3 2 5 3" xfId="57668"/>
    <cellStyle name="Normal 5 2 3 3 2 6" xfId="38542"/>
    <cellStyle name="Normal 5 2 3 3 2 7" xfId="38543"/>
    <cellStyle name="Normal 5 2 3 3 3" xfId="38544"/>
    <cellStyle name="Normal 5 2 3 3 3 2" xfId="38545"/>
    <cellStyle name="Normal 5 2 3 3 3 2 2" xfId="38546"/>
    <cellStyle name="Normal 5 2 3 3 3 2 2 2" xfId="38547"/>
    <cellStyle name="Normal 5 2 3 3 3 2 2 3" xfId="57669"/>
    <cellStyle name="Normal 5 2 3 3 3 2 3" xfId="38548"/>
    <cellStyle name="Normal 5 2 3 3 3 2 4" xfId="38549"/>
    <cellStyle name="Normal 5 2 3 3 3 3" xfId="38550"/>
    <cellStyle name="Normal 5 2 3 3 3 3 2" xfId="38551"/>
    <cellStyle name="Normal 5 2 3 3 3 3 2 2" xfId="38552"/>
    <cellStyle name="Normal 5 2 3 3 3 3 2 3" xfId="57670"/>
    <cellStyle name="Normal 5 2 3 3 3 3 3" xfId="38553"/>
    <cellStyle name="Normal 5 2 3 3 3 3 4" xfId="38554"/>
    <cellStyle name="Normal 5 2 3 3 3 4" xfId="38555"/>
    <cellStyle name="Normal 5 2 3 3 3 4 2" xfId="38556"/>
    <cellStyle name="Normal 5 2 3 3 3 4 3" xfId="57671"/>
    <cellStyle name="Normal 5 2 3 3 3 5" xfId="38557"/>
    <cellStyle name="Normal 5 2 3 3 3 6" xfId="38558"/>
    <cellStyle name="Normal 5 2 3 3 4" xfId="38559"/>
    <cellStyle name="Normal 5 2 3 3 4 2" xfId="38560"/>
    <cellStyle name="Normal 5 2 3 3 4 2 2" xfId="38561"/>
    <cellStyle name="Normal 5 2 3 3 4 2 2 2" xfId="38562"/>
    <cellStyle name="Normal 5 2 3 3 4 2 2 3" xfId="57672"/>
    <cellStyle name="Normal 5 2 3 3 4 2 3" xfId="38563"/>
    <cellStyle name="Normal 5 2 3 3 4 2 4" xfId="38564"/>
    <cellStyle name="Normal 5 2 3 3 4 3" xfId="38565"/>
    <cellStyle name="Normal 5 2 3 3 4 3 2" xfId="38566"/>
    <cellStyle name="Normal 5 2 3 3 4 3 3" xfId="57673"/>
    <cellStyle name="Normal 5 2 3 3 4 4" xfId="38567"/>
    <cellStyle name="Normal 5 2 3 3 4 5" xfId="38568"/>
    <cellStyle name="Normal 5 2 3 3 5" xfId="38569"/>
    <cellStyle name="Normal 5 2 3 3 5 2" xfId="38570"/>
    <cellStyle name="Normal 5 2 3 3 5 2 2" xfId="38571"/>
    <cellStyle name="Normal 5 2 3 3 5 2 3" xfId="57674"/>
    <cellStyle name="Normal 5 2 3 3 5 3" xfId="38572"/>
    <cellStyle name="Normal 5 2 3 3 5 4" xfId="38573"/>
    <cellStyle name="Normal 5 2 3 3 6" xfId="38574"/>
    <cellStyle name="Normal 5 2 3 3 6 2" xfId="38575"/>
    <cellStyle name="Normal 5 2 3 3 6 2 2" xfId="38576"/>
    <cellStyle name="Normal 5 2 3 3 6 2 3" xfId="57675"/>
    <cellStyle name="Normal 5 2 3 3 6 3" xfId="38577"/>
    <cellStyle name="Normal 5 2 3 3 6 4" xfId="38578"/>
    <cellStyle name="Normal 5 2 3 3 7" xfId="38579"/>
    <cellStyle name="Normal 5 2 3 3 7 2" xfId="38580"/>
    <cellStyle name="Normal 5 2 3 3 7 3" xfId="57676"/>
    <cellStyle name="Normal 5 2 3 3 8" xfId="38581"/>
    <cellStyle name="Normal 5 2 3 3 9" xfId="38582"/>
    <cellStyle name="Normal 5 2 3 4" xfId="38583"/>
    <cellStyle name="Normal 5 2 3 4 2" xfId="38584"/>
    <cellStyle name="Normal 5 2 3 4 2 2" xfId="38585"/>
    <cellStyle name="Normal 5 2 3 4 2 2 2" xfId="38586"/>
    <cellStyle name="Normal 5 2 3 4 2 2 2 2" xfId="38587"/>
    <cellStyle name="Normal 5 2 3 4 2 2 2 3" xfId="57677"/>
    <cellStyle name="Normal 5 2 3 4 2 2 3" xfId="38588"/>
    <cellStyle name="Normal 5 2 3 4 2 2 4" xfId="38589"/>
    <cellStyle name="Normal 5 2 3 4 2 3" xfId="38590"/>
    <cellStyle name="Normal 5 2 3 4 2 3 2" xfId="38591"/>
    <cellStyle name="Normal 5 2 3 4 2 3 2 2" xfId="38592"/>
    <cellStyle name="Normal 5 2 3 4 2 3 2 3" xfId="57678"/>
    <cellStyle name="Normal 5 2 3 4 2 3 3" xfId="38593"/>
    <cellStyle name="Normal 5 2 3 4 2 3 4" xfId="38594"/>
    <cellStyle name="Normal 5 2 3 4 2 4" xfId="38595"/>
    <cellStyle name="Normal 5 2 3 4 2 4 2" xfId="38596"/>
    <cellStyle name="Normal 5 2 3 4 2 4 3" xfId="57679"/>
    <cellStyle name="Normal 5 2 3 4 2 5" xfId="38597"/>
    <cellStyle name="Normal 5 2 3 4 2 6" xfId="38598"/>
    <cellStyle name="Normal 5 2 3 4 3" xfId="38599"/>
    <cellStyle name="Normal 5 2 3 4 3 2" xfId="38600"/>
    <cellStyle name="Normal 5 2 3 4 3 2 2" xfId="38601"/>
    <cellStyle name="Normal 5 2 3 4 3 2 3" xfId="57680"/>
    <cellStyle name="Normal 5 2 3 4 3 3" xfId="38602"/>
    <cellStyle name="Normal 5 2 3 4 3 4" xfId="38603"/>
    <cellStyle name="Normal 5 2 3 4 4" xfId="38604"/>
    <cellStyle name="Normal 5 2 3 4 4 2" xfId="38605"/>
    <cellStyle name="Normal 5 2 3 4 4 2 2" xfId="38606"/>
    <cellStyle name="Normal 5 2 3 4 4 2 3" xfId="57681"/>
    <cellStyle name="Normal 5 2 3 4 4 3" xfId="38607"/>
    <cellStyle name="Normal 5 2 3 4 4 4" xfId="38608"/>
    <cellStyle name="Normal 5 2 3 4 5" xfId="38609"/>
    <cellStyle name="Normal 5 2 3 4 5 2" xfId="38610"/>
    <cellStyle name="Normal 5 2 3 4 5 3" xfId="57682"/>
    <cellStyle name="Normal 5 2 3 4 6" xfId="38611"/>
    <cellStyle name="Normal 5 2 3 4 7" xfId="38612"/>
    <cellStyle name="Normal 5 2 3 5" xfId="38613"/>
    <cellStyle name="Normal 5 2 3 5 2" xfId="38614"/>
    <cellStyle name="Normal 5 2 3 5 2 2" xfId="38615"/>
    <cellStyle name="Normal 5 2 3 5 2 2 2" xfId="38616"/>
    <cellStyle name="Normal 5 2 3 5 2 2 3" xfId="57683"/>
    <cellStyle name="Normal 5 2 3 5 2 3" xfId="38617"/>
    <cellStyle name="Normal 5 2 3 5 2 4" xfId="38618"/>
    <cellStyle name="Normal 5 2 3 5 3" xfId="38619"/>
    <cellStyle name="Normal 5 2 3 5 3 2" xfId="38620"/>
    <cellStyle name="Normal 5 2 3 5 3 2 2" xfId="38621"/>
    <cellStyle name="Normal 5 2 3 5 3 2 3" xfId="57684"/>
    <cellStyle name="Normal 5 2 3 5 3 3" xfId="38622"/>
    <cellStyle name="Normal 5 2 3 5 3 4" xfId="38623"/>
    <cellStyle name="Normal 5 2 3 5 4" xfId="38624"/>
    <cellStyle name="Normal 5 2 3 5 4 2" xfId="38625"/>
    <cellStyle name="Normal 5 2 3 5 4 3" xfId="57685"/>
    <cellStyle name="Normal 5 2 3 5 5" xfId="38626"/>
    <cellStyle name="Normal 5 2 3 5 6" xfId="38627"/>
    <cellStyle name="Normal 5 2 3 6" xfId="38628"/>
    <cellStyle name="Normal 5 2 3 6 2" xfId="38629"/>
    <cellStyle name="Normal 5 2 3 6 2 2" xfId="38630"/>
    <cellStyle name="Normal 5 2 3 6 2 2 2" xfId="38631"/>
    <cellStyle name="Normal 5 2 3 6 2 2 3" xfId="57686"/>
    <cellStyle name="Normal 5 2 3 6 2 3" xfId="38632"/>
    <cellStyle name="Normal 5 2 3 6 2 4" xfId="38633"/>
    <cellStyle name="Normal 5 2 3 6 3" xfId="38634"/>
    <cellStyle name="Normal 5 2 3 6 3 2" xfId="38635"/>
    <cellStyle name="Normal 5 2 3 6 3 3" xfId="57687"/>
    <cellStyle name="Normal 5 2 3 6 4" xfId="38636"/>
    <cellStyle name="Normal 5 2 3 6 5" xfId="38637"/>
    <cellStyle name="Normal 5 2 3 7" xfId="38638"/>
    <cellStyle name="Normal 5 2 3 7 2" xfId="38639"/>
    <cellStyle name="Normal 5 2 3 7 2 2" xfId="38640"/>
    <cellStyle name="Normal 5 2 3 7 2 3" xfId="57688"/>
    <cellStyle name="Normal 5 2 3 7 3" xfId="38641"/>
    <cellStyle name="Normal 5 2 3 7 4" xfId="38642"/>
    <cellStyle name="Normal 5 2 3 8" xfId="38643"/>
    <cellStyle name="Normal 5 2 3 8 2" xfId="38644"/>
    <cellStyle name="Normal 5 2 3 8 2 2" xfId="38645"/>
    <cellStyle name="Normal 5 2 3 8 2 3" xfId="57689"/>
    <cellStyle name="Normal 5 2 3 8 3" xfId="38646"/>
    <cellStyle name="Normal 5 2 3 8 4" xfId="38647"/>
    <cellStyle name="Normal 5 2 3 9" xfId="38648"/>
    <cellStyle name="Normal 5 2 3 9 2" xfId="38649"/>
    <cellStyle name="Normal 5 2 3 9 3" xfId="57690"/>
    <cellStyle name="Normal 5 2 4" xfId="38650"/>
    <cellStyle name="Normal 5 2 4 10" xfId="38651"/>
    <cellStyle name="Normal 5 2 4 11" xfId="38652"/>
    <cellStyle name="Normal 5 2 4 2" xfId="38653"/>
    <cellStyle name="Normal 5 2 4 2 10" xfId="38654"/>
    <cellStyle name="Normal 5 2 4 2 2" xfId="38655"/>
    <cellStyle name="Normal 5 2 4 2 2 2" xfId="38656"/>
    <cellStyle name="Normal 5 2 4 2 2 2 2" xfId="38657"/>
    <cellStyle name="Normal 5 2 4 2 2 2 2 2" xfId="38658"/>
    <cellStyle name="Normal 5 2 4 2 2 2 2 2 2" xfId="38659"/>
    <cellStyle name="Normal 5 2 4 2 2 2 2 2 2 2" xfId="38660"/>
    <cellStyle name="Normal 5 2 4 2 2 2 2 2 2 3" xfId="57691"/>
    <cellStyle name="Normal 5 2 4 2 2 2 2 2 3" xfId="38661"/>
    <cellStyle name="Normal 5 2 4 2 2 2 2 2 4" xfId="38662"/>
    <cellStyle name="Normal 5 2 4 2 2 2 2 3" xfId="38663"/>
    <cellStyle name="Normal 5 2 4 2 2 2 2 3 2" xfId="38664"/>
    <cellStyle name="Normal 5 2 4 2 2 2 2 3 2 2" xfId="38665"/>
    <cellStyle name="Normal 5 2 4 2 2 2 2 3 2 3" xfId="57692"/>
    <cellStyle name="Normal 5 2 4 2 2 2 2 3 3" xfId="38666"/>
    <cellStyle name="Normal 5 2 4 2 2 2 2 3 4" xfId="38667"/>
    <cellStyle name="Normal 5 2 4 2 2 2 2 4" xfId="38668"/>
    <cellStyle name="Normal 5 2 4 2 2 2 2 4 2" xfId="38669"/>
    <cellStyle name="Normal 5 2 4 2 2 2 2 4 3" xfId="57693"/>
    <cellStyle name="Normal 5 2 4 2 2 2 2 5" xfId="38670"/>
    <cellStyle name="Normal 5 2 4 2 2 2 2 6" xfId="38671"/>
    <cellStyle name="Normal 5 2 4 2 2 2 3" xfId="38672"/>
    <cellStyle name="Normal 5 2 4 2 2 2 3 2" xfId="38673"/>
    <cellStyle name="Normal 5 2 4 2 2 2 3 2 2" xfId="38674"/>
    <cellStyle name="Normal 5 2 4 2 2 2 3 2 3" xfId="57694"/>
    <cellStyle name="Normal 5 2 4 2 2 2 3 3" xfId="38675"/>
    <cellStyle name="Normal 5 2 4 2 2 2 3 4" xfId="38676"/>
    <cellStyle name="Normal 5 2 4 2 2 2 4" xfId="38677"/>
    <cellStyle name="Normal 5 2 4 2 2 2 4 2" xfId="38678"/>
    <cellStyle name="Normal 5 2 4 2 2 2 4 2 2" xfId="38679"/>
    <cellStyle name="Normal 5 2 4 2 2 2 4 2 3" xfId="57695"/>
    <cellStyle name="Normal 5 2 4 2 2 2 4 3" xfId="38680"/>
    <cellStyle name="Normal 5 2 4 2 2 2 4 4" xfId="38681"/>
    <cellStyle name="Normal 5 2 4 2 2 2 5" xfId="38682"/>
    <cellStyle name="Normal 5 2 4 2 2 2 5 2" xfId="38683"/>
    <cellStyle name="Normal 5 2 4 2 2 2 5 3" xfId="57696"/>
    <cellStyle name="Normal 5 2 4 2 2 2 6" xfId="38684"/>
    <cellStyle name="Normal 5 2 4 2 2 2 7" xfId="38685"/>
    <cellStyle name="Normal 5 2 4 2 2 3" xfId="38686"/>
    <cellStyle name="Normal 5 2 4 2 2 3 2" xfId="38687"/>
    <cellStyle name="Normal 5 2 4 2 2 3 2 2" xfId="38688"/>
    <cellStyle name="Normal 5 2 4 2 2 3 2 2 2" xfId="38689"/>
    <cellStyle name="Normal 5 2 4 2 2 3 2 2 3" xfId="57697"/>
    <cellStyle name="Normal 5 2 4 2 2 3 2 3" xfId="38690"/>
    <cellStyle name="Normal 5 2 4 2 2 3 2 4" xfId="38691"/>
    <cellStyle name="Normal 5 2 4 2 2 3 3" xfId="38692"/>
    <cellStyle name="Normal 5 2 4 2 2 3 3 2" xfId="38693"/>
    <cellStyle name="Normal 5 2 4 2 2 3 3 2 2" xfId="38694"/>
    <cellStyle name="Normal 5 2 4 2 2 3 3 2 3" xfId="57698"/>
    <cellStyle name="Normal 5 2 4 2 2 3 3 3" xfId="38695"/>
    <cellStyle name="Normal 5 2 4 2 2 3 3 4" xfId="38696"/>
    <cellStyle name="Normal 5 2 4 2 2 3 4" xfId="38697"/>
    <cellStyle name="Normal 5 2 4 2 2 3 4 2" xfId="38698"/>
    <cellStyle name="Normal 5 2 4 2 2 3 4 3" xfId="57699"/>
    <cellStyle name="Normal 5 2 4 2 2 3 5" xfId="38699"/>
    <cellStyle name="Normal 5 2 4 2 2 3 6" xfId="38700"/>
    <cellStyle name="Normal 5 2 4 2 2 4" xfId="38701"/>
    <cellStyle name="Normal 5 2 4 2 2 4 2" xfId="38702"/>
    <cellStyle name="Normal 5 2 4 2 2 4 2 2" xfId="38703"/>
    <cellStyle name="Normal 5 2 4 2 2 4 2 3" xfId="57700"/>
    <cellStyle name="Normal 5 2 4 2 2 4 3" xfId="38704"/>
    <cellStyle name="Normal 5 2 4 2 2 4 4" xfId="38705"/>
    <cellStyle name="Normal 5 2 4 2 2 5" xfId="38706"/>
    <cellStyle name="Normal 5 2 4 2 2 5 2" xfId="38707"/>
    <cellStyle name="Normal 5 2 4 2 2 5 2 2" xfId="38708"/>
    <cellStyle name="Normal 5 2 4 2 2 5 2 3" xfId="57701"/>
    <cellStyle name="Normal 5 2 4 2 2 5 3" xfId="38709"/>
    <cellStyle name="Normal 5 2 4 2 2 5 4" xfId="38710"/>
    <cellStyle name="Normal 5 2 4 2 2 6" xfId="38711"/>
    <cellStyle name="Normal 5 2 4 2 2 6 2" xfId="38712"/>
    <cellStyle name="Normal 5 2 4 2 2 6 3" xfId="57702"/>
    <cellStyle name="Normal 5 2 4 2 2 7" xfId="38713"/>
    <cellStyle name="Normal 5 2 4 2 2 8" xfId="38714"/>
    <cellStyle name="Normal 5 2 4 2 3" xfId="38715"/>
    <cellStyle name="Normal 5 2 4 2 3 2" xfId="38716"/>
    <cellStyle name="Normal 5 2 4 2 3 2 2" xfId="38717"/>
    <cellStyle name="Normal 5 2 4 2 3 2 2 2" xfId="38718"/>
    <cellStyle name="Normal 5 2 4 2 3 2 2 2 2" xfId="38719"/>
    <cellStyle name="Normal 5 2 4 2 3 2 2 2 3" xfId="57703"/>
    <cellStyle name="Normal 5 2 4 2 3 2 2 3" xfId="38720"/>
    <cellStyle name="Normal 5 2 4 2 3 2 2 4" xfId="38721"/>
    <cellStyle name="Normal 5 2 4 2 3 2 3" xfId="38722"/>
    <cellStyle name="Normal 5 2 4 2 3 2 3 2" xfId="38723"/>
    <cellStyle name="Normal 5 2 4 2 3 2 3 2 2" xfId="38724"/>
    <cellStyle name="Normal 5 2 4 2 3 2 3 2 3" xfId="57704"/>
    <cellStyle name="Normal 5 2 4 2 3 2 3 3" xfId="38725"/>
    <cellStyle name="Normal 5 2 4 2 3 2 3 4" xfId="38726"/>
    <cellStyle name="Normal 5 2 4 2 3 2 4" xfId="38727"/>
    <cellStyle name="Normal 5 2 4 2 3 2 4 2" xfId="38728"/>
    <cellStyle name="Normal 5 2 4 2 3 2 4 3" xfId="57705"/>
    <cellStyle name="Normal 5 2 4 2 3 2 5" xfId="38729"/>
    <cellStyle name="Normal 5 2 4 2 3 2 6" xfId="38730"/>
    <cellStyle name="Normal 5 2 4 2 3 3" xfId="38731"/>
    <cellStyle name="Normal 5 2 4 2 3 3 2" xfId="38732"/>
    <cellStyle name="Normal 5 2 4 2 3 3 2 2" xfId="38733"/>
    <cellStyle name="Normal 5 2 4 2 3 3 2 3" xfId="57706"/>
    <cellStyle name="Normal 5 2 4 2 3 3 3" xfId="38734"/>
    <cellStyle name="Normal 5 2 4 2 3 3 4" xfId="38735"/>
    <cellStyle name="Normal 5 2 4 2 3 4" xfId="38736"/>
    <cellStyle name="Normal 5 2 4 2 3 4 2" xfId="38737"/>
    <cellStyle name="Normal 5 2 4 2 3 4 2 2" xfId="38738"/>
    <cellStyle name="Normal 5 2 4 2 3 4 2 3" xfId="57707"/>
    <cellStyle name="Normal 5 2 4 2 3 4 3" xfId="38739"/>
    <cellStyle name="Normal 5 2 4 2 3 4 4" xfId="38740"/>
    <cellStyle name="Normal 5 2 4 2 3 5" xfId="38741"/>
    <cellStyle name="Normal 5 2 4 2 3 5 2" xfId="38742"/>
    <cellStyle name="Normal 5 2 4 2 3 5 3" xfId="57708"/>
    <cellStyle name="Normal 5 2 4 2 3 6" xfId="38743"/>
    <cellStyle name="Normal 5 2 4 2 3 7" xfId="38744"/>
    <cellStyle name="Normal 5 2 4 2 4" xfId="38745"/>
    <cellStyle name="Normal 5 2 4 2 4 2" xfId="38746"/>
    <cellStyle name="Normal 5 2 4 2 4 2 2" xfId="38747"/>
    <cellStyle name="Normal 5 2 4 2 4 2 2 2" xfId="38748"/>
    <cellStyle name="Normal 5 2 4 2 4 2 2 3" xfId="57709"/>
    <cellStyle name="Normal 5 2 4 2 4 2 3" xfId="38749"/>
    <cellStyle name="Normal 5 2 4 2 4 2 4" xfId="38750"/>
    <cellStyle name="Normal 5 2 4 2 4 3" xfId="38751"/>
    <cellStyle name="Normal 5 2 4 2 4 3 2" xfId="38752"/>
    <cellStyle name="Normal 5 2 4 2 4 3 2 2" xfId="38753"/>
    <cellStyle name="Normal 5 2 4 2 4 3 2 3" xfId="57710"/>
    <cellStyle name="Normal 5 2 4 2 4 3 3" xfId="38754"/>
    <cellStyle name="Normal 5 2 4 2 4 3 4" xfId="38755"/>
    <cellStyle name="Normal 5 2 4 2 4 4" xfId="38756"/>
    <cellStyle name="Normal 5 2 4 2 4 4 2" xfId="38757"/>
    <cellStyle name="Normal 5 2 4 2 4 4 3" xfId="57711"/>
    <cellStyle name="Normal 5 2 4 2 4 5" xfId="38758"/>
    <cellStyle name="Normal 5 2 4 2 4 6" xfId="38759"/>
    <cellStyle name="Normal 5 2 4 2 5" xfId="38760"/>
    <cellStyle name="Normal 5 2 4 2 5 2" xfId="38761"/>
    <cellStyle name="Normal 5 2 4 2 5 2 2" xfId="38762"/>
    <cellStyle name="Normal 5 2 4 2 5 2 2 2" xfId="38763"/>
    <cellStyle name="Normal 5 2 4 2 5 2 2 3" xfId="57712"/>
    <cellStyle name="Normal 5 2 4 2 5 2 3" xfId="38764"/>
    <cellStyle name="Normal 5 2 4 2 5 2 4" xfId="38765"/>
    <cellStyle name="Normal 5 2 4 2 5 3" xfId="38766"/>
    <cellStyle name="Normal 5 2 4 2 5 3 2" xfId="38767"/>
    <cellStyle name="Normal 5 2 4 2 5 3 3" xfId="57713"/>
    <cellStyle name="Normal 5 2 4 2 5 4" xfId="38768"/>
    <cellStyle name="Normal 5 2 4 2 5 5" xfId="38769"/>
    <cellStyle name="Normal 5 2 4 2 6" xfId="38770"/>
    <cellStyle name="Normal 5 2 4 2 6 2" xfId="38771"/>
    <cellStyle name="Normal 5 2 4 2 6 2 2" xfId="38772"/>
    <cellStyle name="Normal 5 2 4 2 6 2 3" xfId="57714"/>
    <cellStyle name="Normal 5 2 4 2 6 3" xfId="38773"/>
    <cellStyle name="Normal 5 2 4 2 6 4" xfId="38774"/>
    <cellStyle name="Normal 5 2 4 2 7" xfId="38775"/>
    <cellStyle name="Normal 5 2 4 2 7 2" xfId="38776"/>
    <cellStyle name="Normal 5 2 4 2 7 2 2" xfId="38777"/>
    <cellStyle name="Normal 5 2 4 2 7 2 3" xfId="57715"/>
    <cellStyle name="Normal 5 2 4 2 7 3" xfId="38778"/>
    <cellStyle name="Normal 5 2 4 2 7 4" xfId="38779"/>
    <cellStyle name="Normal 5 2 4 2 8" xfId="38780"/>
    <cellStyle name="Normal 5 2 4 2 8 2" xfId="38781"/>
    <cellStyle name="Normal 5 2 4 2 8 3" xfId="57716"/>
    <cellStyle name="Normal 5 2 4 2 9" xfId="38782"/>
    <cellStyle name="Normal 5 2 4 3" xfId="38783"/>
    <cellStyle name="Normal 5 2 4 3 2" xfId="38784"/>
    <cellStyle name="Normal 5 2 4 3 2 2" xfId="38785"/>
    <cellStyle name="Normal 5 2 4 3 2 2 2" xfId="38786"/>
    <cellStyle name="Normal 5 2 4 3 2 2 2 2" xfId="38787"/>
    <cellStyle name="Normal 5 2 4 3 2 2 2 2 2" xfId="38788"/>
    <cellStyle name="Normal 5 2 4 3 2 2 2 2 3" xfId="57717"/>
    <cellStyle name="Normal 5 2 4 3 2 2 2 3" xfId="38789"/>
    <cellStyle name="Normal 5 2 4 3 2 2 2 4" xfId="38790"/>
    <cellStyle name="Normal 5 2 4 3 2 2 3" xfId="38791"/>
    <cellStyle name="Normal 5 2 4 3 2 2 3 2" xfId="38792"/>
    <cellStyle name="Normal 5 2 4 3 2 2 3 2 2" xfId="38793"/>
    <cellStyle name="Normal 5 2 4 3 2 2 3 2 3" xfId="57718"/>
    <cellStyle name="Normal 5 2 4 3 2 2 3 3" xfId="38794"/>
    <cellStyle name="Normal 5 2 4 3 2 2 3 4" xfId="38795"/>
    <cellStyle name="Normal 5 2 4 3 2 2 4" xfId="38796"/>
    <cellStyle name="Normal 5 2 4 3 2 2 4 2" xfId="38797"/>
    <cellStyle name="Normal 5 2 4 3 2 2 4 3" xfId="57719"/>
    <cellStyle name="Normal 5 2 4 3 2 2 5" xfId="38798"/>
    <cellStyle name="Normal 5 2 4 3 2 2 6" xfId="38799"/>
    <cellStyle name="Normal 5 2 4 3 2 3" xfId="38800"/>
    <cellStyle name="Normal 5 2 4 3 2 3 2" xfId="38801"/>
    <cellStyle name="Normal 5 2 4 3 2 3 2 2" xfId="38802"/>
    <cellStyle name="Normal 5 2 4 3 2 3 2 3" xfId="57720"/>
    <cellStyle name="Normal 5 2 4 3 2 3 3" xfId="38803"/>
    <cellStyle name="Normal 5 2 4 3 2 3 4" xfId="38804"/>
    <cellStyle name="Normal 5 2 4 3 2 4" xfId="38805"/>
    <cellStyle name="Normal 5 2 4 3 2 4 2" xfId="38806"/>
    <cellStyle name="Normal 5 2 4 3 2 4 2 2" xfId="38807"/>
    <cellStyle name="Normal 5 2 4 3 2 4 2 3" xfId="57721"/>
    <cellStyle name="Normal 5 2 4 3 2 4 3" xfId="38808"/>
    <cellStyle name="Normal 5 2 4 3 2 4 4" xfId="38809"/>
    <cellStyle name="Normal 5 2 4 3 2 5" xfId="38810"/>
    <cellStyle name="Normal 5 2 4 3 2 5 2" xfId="38811"/>
    <cellStyle name="Normal 5 2 4 3 2 5 3" xfId="57722"/>
    <cellStyle name="Normal 5 2 4 3 2 6" xfId="38812"/>
    <cellStyle name="Normal 5 2 4 3 2 7" xfId="38813"/>
    <cellStyle name="Normal 5 2 4 3 3" xfId="38814"/>
    <cellStyle name="Normal 5 2 4 3 3 2" xfId="38815"/>
    <cellStyle name="Normal 5 2 4 3 3 2 2" xfId="38816"/>
    <cellStyle name="Normal 5 2 4 3 3 2 2 2" xfId="38817"/>
    <cellStyle name="Normal 5 2 4 3 3 2 2 3" xfId="57723"/>
    <cellStyle name="Normal 5 2 4 3 3 2 3" xfId="38818"/>
    <cellStyle name="Normal 5 2 4 3 3 2 4" xfId="38819"/>
    <cellStyle name="Normal 5 2 4 3 3 3" xfId="38820"/>
    <cellStyle name="Normal 5 2 4 3 3 3 2" xfId="38821"/>
    <cellStyle name="Normal 5 2 4 3 3 3 2 2" xfId="38822"/>
    <cellStyle name="Normal 5 2 4 3 3 3 2 3" xfId="57724"/>
    <cellStyle name="Normal 5 2 4 3 3 3 3" xfId="38823"/>
    <cellStyle name="Normal 5 2 4 3 3 3 4" xfId="38824"/>
    <cellStyle name="Normal 5 2 4 3 3 4" xfId="38825"/>
    <cellStyle name="Normal 5 2 4 3 3 4 2" xfId="38826"/>
    <cellStyle name="Normal 5 2 4 3 3 4 3" xfId="57725"/>
    <cellStyle name="Normal 5 2 4 3 3 5" xfId="38827"/>
    <cellStyle name="Normal 5 2 4 3 3 6" xfId="38828"/>
    <cellStyle name="Normal 5 2 4 3 4" xfId="38829"/>
    <cellStyle name="Normal 5 2 4 3 4 2" xfId="38830"/>
    <cellStyle name="Normal 5 2 4 3 4 2 2" xfId="38831"/>
    <cellStyle name="Normal 5 2 4 3 4 2 2 2" xfId="38832"/>
    <cellStyle name="Normal 5 2 4 3 4 2 2 3" xfId="57726"/>
    <cellStyle name="Normal 5 2 4 3 4 2 3" xfId="38833"/>
    <cellStyle name="Normal 5 2 4 3 4 2 4" xfId="38834"/>
    <cellStyle name="Normal 5 2 4 3 4 3" xfId="38835"/>
    <cellStyle name="Normal 5 2 4 3 4 3 2" xfId="38836"/>
    <cellStyle name="Normal 5 2 4 3 4 3 3" xfId="57727"/>
    <cellStyle name="Normal 5 2 4 3 4 4" xfId="38837"/>
    <cellStyle name="Normal 5 2 4 3 4 5" xfId="38838"/>
    <cellStyle name="Normal 5 2 4 3 5" xfId="38839"/>
    <cellStyle name="Normal 5 2 4 3 5 2" xfId="38840"/>
    <cellStyle name="Normal 5 2 4 3 5 2 2" xfId="38841"/>
    <cellStyle name="Normal 5 2 4 3 5 2 3" xfId="57728"/>
    <cellStyle name="Normal 5 2 4 3 5 3" xfId="38842"/>
    <cellStyle name="Normal 5 2 4 3 5 4" xfId="38843"/>
    <cellStyle name="Normal 5 2 4 3 6" xfId="38844"/>
    <cellStyle name="Normal 5 2 4 3 6 2" xfId="38845"/>
    <cellStyle name="Normal 5 2 4 3 6 2 2" xfId="38846"/>
    <cellStyle name="Normal 5 2 4 3 6 2 3" xfId="57729"/>
    <cellStyle name="Normal 5 2 4 3 6 3" xfId="38847"/>
    <cellStyle name="Normal 5 2 4 3 6 4" xfId="38848"/>
    <cellStyle name="Normal 5 2 4 3 7" xfId="38849"/>
    <cellStyle name="Normal 5 2 4 3 7 2" xfId="38850"/>
    <cellStyle name="Normal 5 2 4 3 7 3" xfId="57730"/>
    <cellStyle name="Normal 5 2 4 3 8" xfId="38851"/>
    <cellStyle name="Normal 5 2 4 3 9" xfId="38852"/>
    <cellStyle name="Normal 5 2 4 4" xfId="38853"/>
    <cellStyle name="Normal 5 2 4 4 2" xfId="38854"/>
    <cellStyle name="Normal 5 2 4 4 2 2" xfId="38855"/>
    <cellStyle name="Normal 5 2 4 4 2 2 2" xfId="38856"/>
    <cellStyle name="Normal 5 2 4 4 2 2 2 2" xfId="38857"/>
    <cellStyle name="Normal 5 2 4 4 2 2 2 3" xfId="57731"/>
    <cellStyle name="Normal 5 2 4 4 2 2 3" xfId="38858"/>
    <cellStyle name="Normal 5 2 4 4 2 2 4" xfId="38859"/>
    <cellStyle name="Normal 5 2 4 4 2 3" xfId="38860"/>
    <cellStyle name="Normal 5 2 4 4 2 3 2" xfId="38861"/>
    <cellStyle name="Normal 5 2 4 4 2 3 2 2" xfId="38862"/>
    <cellStyle name="Normal 5 2 4 4 2 3 2 3" xfId="57732"/>
    <cellStyle name="Normal 5 2 4 4 2 3 3" xfId="38863"/>
    <cellStyle name="Normal 5 2 4 4 2 3 4" xfId="38864"/>
    <cellStyle name="Normal 5 2 4 4 2 4" xfId="38865"/>
    <cellStyle name="Normal 5 2 4 4 2 4 2" xfId="38866"/>
    <cellStyle name="Normal 5 2 4 4 2 4 3" xfId="57733"/>
    <cellStyle name="Normal 5 2 4 4 2 5" xfId="38867"/>
    <cellStyle name="Normal 5 2 4 4 2 6" xfId="38868"/>
    <cellStyle name="Normal 5 2 4 4 3" xfId="38869"/>
    <cellStyle name="Normal 5 2 4 4 3 2" xfId="38870"/>
    <cellStyle name="Normal 5 2 4 4 3 2 2" xfId="38871"/>
    <cellStyle name="Normal 5 2 4 4 3 2 3" xfId="57734"/>
    <cellStyle name="Normal 5 2 4 4 3 3" xfId="38872"/>
    <cellStyle name="Normal 5 2 4 4 3 4" xfId="38873"/>
    <cellStyle name="Normal 5 2 4 4 4" xfId="38874"/>
    <cellStyle name="Normal 5 2 4 4 4 2" xfId="38875"/>
    <cellStyle name="Normal 5 2 4 4 4 2 2" xfId="38876"/>
    <cellStyle name="Normal 5 2 4 4 4 2 3" xfId="57735"/>
    <cellStyle name="Normal 5 2 4 4 4 3" xfId="38877"/>
    <cellStyle name="Normal 5 2 4 4 4 4" xfId="38878"/>
    <cellStyle name="Normal 5 2 4 4 5" xfId="38879"/>
    <cellStyle name="Normal 5 2 4 4 5 2" xfId="38880"/>
    <cellStyle name="Normal 5 2 4 4 5 3" xfId="57736"/>
    <cellStyle name="Normal 5 2 4 4 6" xfId="38881"/>
    <cellStyle name="Normal 5 2 4 4 7" xfId="38882"/>
    <cellStyle name="Normal 5 2 4 5" xfId="38883"/>
    <cellStyle name="Normal 5 2 4 5 2" xfId="38884"/>
    <cellStyle name="Normal 5 2 4 5 2 2" xfId="38885"/>
    <cellStyle name="Normal 5 2 4 5 2 2 2" xfId="38886"/>
    <cellStyle name="Normal 5 2 4 5 2 2 3" xfId="57737"/>
    <cellStyle name="Normal 5 2 4 5 2 3" xfId="38887"/>
    <cellStyle name="Normal 5 2 4 5 2 4" xfId="38888"/>
    <cellStyle name="Normal 5 2 4 5 3" xfId="38889"/>
    <cellStyle name="Normal 5 2 4 5 3 2" xfId="38890"/>
    <cellStyle name="Normal 5 2 4 5 3 2 2" xfId="38891"/>
    <cellStyle name="Normal 5 2 4 5 3 2 3" xfId="57738"/>
    <cellStyle name="Normal 5 2 4 5 3 3" xfId="38892"/>
    <cellStyle name="Normal 5 2 4 5 3 4" xfId="38893"/>
    <cellStyle name="Normal 5 2 4 5 4" xfId="38894"/>
    <cellStyle name="Normal 5 2 4 5 4 2" xfId="38895"/>
    <cellStyle name="Normal 5 2 4 5 4 3" xfId="57739"/>
    <cellStyle name="Normal 5 2 4 5 5" xfId="38896"/>
    <cellStyle name="Normal 5 2 4 5 6" xfId="38897"/>
    <cellStyle name="Normal 5 2 4 6" xfId="38898"/>
    <cellStyle name="Normal 5 2 4 6 2" xfId="38899"/>
    <cellStyle name="Normal 5 2 4 6 2 2" xfId="38900"/>
    <cellStyle name="Normal 5 2 4 6 2 2 2" xfId="38901"/>
    <cellStyle name="Normal 5 2 4 6 2 2 3" xfId="57740"/>
    <cellStyle name="Normal 5 2 4 6 2 3" xfId="38902"/>
    <cellStyle name="Normal 5 2 4 6 2 4" xfId="38903"/>
    <cellStyle name="Normal 5 2 4 6 3" xfId="38904"/>
    <cellStyle name="Normal 5 2 4 6 3 2" xfId="38905"/>
    <cellStyle name="Normal 5 2 4 6 3 3" xfId="57741"/>
    <cellStyle name="Normal 5 2 4 6 4" xfId="38906"/>
    <cellStyle name="Normal 5 2 4 6 5" xfId="38907"/>
    <cellStyle name="Normal 5 2 4 7" xfId="38908"/>
    <cellStyle name="Normal 5 2 4 7 2" xfId="38909"/>
    <cellStyle name="Normal 5 2 4 7 2 2" xfId="38910"/>
    <cellStyle name="Normal 5 2 4 7 2 3" xfId="57742"/>
    <cellStyle name="Normal 5 2 4 7 3" xfId="38911"/>
    <cellStyle name="Normal 5 2 4 7 4" xfId="38912"/>
    <cellStyle name="Normal 5 2 4 8" xfId="38913"/>
    <cellStyle name="Normal 5 2 4 8 2" xfId="38914"/>
    <cellStyle name="Normal 5 2 4 8 2 2" xfId="38915"/>
    <cellStyle name="Normal 5 2 4 8 2 3" xfId="57743"/>
    <cellStyle name="Normal 5 2 4 8 3" xfId="38916"/>
    <cellStyle name="Normal 5 2 4 8 4" xfId="38917"/>
    <cellStyle name="Normal 5 2 4 9" xfId="38918"/>
    <cellStyle name="Normal 5 2 4 9 2" xfId="38919"/>
    <cellStyle name="Normal 5 2 4 9 3" xfId="57744"/>
    <cellStyle name="Normal 5 2 5" xfId="38920"/>
    <cellStyle name="Normal 5 2 5 10" xfId="38921"/>
    <cellStyle name="Normal 5 2 5 2" xfId="38922"/>
    <cellStyle name="Normal 5 2 5 2 2" xfId="38923"/>
    <cellStyle name="Normal 5 2 5 2 2 2" xfId="38924"/>
    <cellStyle name="Normal 5 2 5 2 2 2 2" xfId="38925"/>
    <cellStyle name="Normal 5 2 5 2 2 2 2 2" xfId="38926"/>
    <cellStyle name="Normal 5 2 5 2 2 2 2 2 2" xfId="38927"/>
    <cellStyle name="Normal 5 2 5 2 2 2 2 2 3" xfId="57745"/>
    <cellStyle name="Normal 5 2 5 2 2 2 2 3" xfId="38928"/>
    <cellStyle name="Normal 5 2 5 2 2 2 2 4" xfId="38929"/>
    <cellStyle name="Normal 5 2 5 2 2 2 3" xfId="38930"/>
    <cellStyle name="Normal 5 2 5 2 2 2 3 2" xfId="38931"/>
    <cellStyle name="Normal 5 2 5 2 2 2 3 2 2" xfId="38932"/>
    <cellStyle name="Normal 5 2 5 2 2 2 3 2 3" xfId="57746"/>
    <cellStyle name="Normal 5 2 5 2 2 2 3 3" xfId="38933"/>
    <cellStyle name="Normal 5 2 5 2 2 2 3 4" xfId="38934"/>
    <cellStyle name="Normal 5 2 5 2 2 2 4" xfId="38935"/>
    <cellStyle name="Normal 5 2 5 2 2 2 4 2" xfId="38936"/>
    <cellStyle name="Normal 5 2 5 2 2 2 4 3" xfId="57747"/>
    <cellStyle name="Normal 5 2 5 2 2 2 5" xfId="38937"/>
    <cellStyle name="Normal 5 2 5 2 2 2 6" xfId="38938"/>
    <cellStyle name="Normal 5 2 5 2 2 3" xfId="38939"/>
    <cellStyle name="Normal 5 2 5 2 2 3 2" xfId="38940"/>
    <cellStyle name="Normal 5 2 5 2 2 3 2 2" xfId="38941"/>
    <cellStyle name="Normal 5 2 5 2 2 3 2 3" xfId="57748"/>
    <cellStyle name="Normal 5 2 5 2 2 3 3" xfId="38942"/>
    <cellStyle name="Normal 5 2 5 2 2 3 4" xfId="38943"/>
    <cellStyle name="Normal 5 2 5 2 2 4" xfId="38944"/>
    <cellStyle name="Normal 5 2 5 2 2 4 2" xfId="38945"/>
    <cellStyle name="Normal 5 2 5 2 2 4 2 2" xfId="38946"/>
    <cellStyle name="Normal 5 2 5 2 2 4 2 3" xfId="57749"/>
    <cellStyle name="Normal 5 2 5 2 2 4 3" xfId="38947"/>
    <cellStyle name="Normal 5 2 5 2 2 4 4" xfId="38948"/>
    <cellStyle name="Normal 5 2 5 2 2 5" xfId="38949"/>
    <cellStyle name="Normal 5 2 5 2 2 5 2" xfId="38950"/>
    <cellStyle name="Normal 5 2 5 2 2 5 3" xfId="57750"/>
    <cellStyle name="Normal 5 2 5 2 2 6" xfId="38951"/>
    <cellStyle name="Normal 5 2 5 2 2 7" xfId="38952"/>
    <cellStyle name="Normal 5 2 5 2 3" xfId="38953"/>
    <cellStyle name="Normal 5 2 5 2 3 2" xfId="38954"/>
    <cellStyle name="Normal 5 2 5 2 3 2 2" xfId="38955"/>
    <cellStyle name="Normal 5 2 5 2 3 2 2 2" xfId="38956"/>
    <cellStyle name="Normal 5 2 5 2 3 2 2 3" xfId="57751"/>
    <cellStyle name="Normal 5 2 5 2 3 2 3" xfId="38957"/>
    <cellStyle name="Normal 5 2 5 2 3 2 4" xfId="38958"/>
    <cellStyle name="Normal 5 2 5 2 3 3" xfId="38959"/>
    <cellStyle name="Normal 5 2 5 2 3 3 2" xfId="38960"/>
    <cellStyle name="Normal 5 2 5 2 3 3 2 2" xfId="38961"/>
    <cellStyle name="Normal 5 2 5 2 3 3 2 3" xfId="57752"/>
    <cellStyle name="Normal 5 2 5 2 3 3 3" xfId="38962"/>
    <cellStyle name="Normal 5 2 5 2 3 3 4" xfId="38963"/>
    <cellStyle name="Normal 5 2 5 2 3 4" xfId="38964"/>
    <cellStyle name="Normal 5 2 5 2 3 4 2" xfId="38965"/>
    <cellStyle name="Normal 5 2 5 2 3 4 3" xfId="57753"/>
    <cellStyle name="Normal 5 2 5 2 3 5" xfId="38966"/>
    <cellStyle name="Normal 5 2 5 2 3 6" xfId="38967"/>
    <cellStyle name="Normal 5 2 5 2 4" xfId="38968"/>
    <cellStyle name="Normal 5 2 5 2 4 2" xfId="38969"/>
    <cellStyle name="Normal 5 2 5 2 4 2 2" xfId="38970"/>
    <cellStyle name="Normal 5 2 5 2 4 2 3" xfId="57754"/>
    <cellStyle name="Normal 5 2 5 2 4 3" xfId="38971"/>
    <cellStyle name="Normal 5 2 5 2 4 4" xfId="38972"/>
    <cellStyle name="Normal 5 2 5 2 5" xfId="38973"/>
    <cellStyle name="Normal 5 2 5 2 5 2" xfId="38974"/>
    <cellStyle name="Normal 5 2 5 2 5 2 2" xfId="38975"/>
    <cellStyle name="Normal 5 2 5 2 5 2 3" xfId="57755"/>
    <cellStyle name="Normal 5 2 5 2 5 3" xfId="38976"/>
    <cellStyle name="Normal 5 2 5 2 5 4" xfId="38977"/>
    <cellStyle name="Normal 5 2 5 2 6" xfId="38978"/>
    <cellStyle name="Normal 5 2 5 2 6 2" xfId="38979"/>
    <cellStyle name="Normal 5 2 5 2 6 3" xfId="57756"/>
    <cellStyle name="Normal 5 2 5 2 7" xfId="38980"/>
    <cellStyle name="Normal 5 2 5 2 8" xfId="38981"/>
    <cellStyle name="Normal 5 2 5 3" xfId="38982"/>
    <cellStyle name="Normal 5 2 5 3 2" xfId="38983"/>
    <cellStyle name="Normal 5 2 5 3 2 2" xfId="38984"/>
    <cellStyle name="Normal 5 2 5 3 2 2 2" xfId="38985"/>
    <cellStyle name="Normal 5 2 5 3 2 2 2 2" xfId="38986"/>
    <cellStyle name="Normal 5 2 5 3 2 2 2 3" xfId="57757"/>
    <cellStyle name="Normal 5 2 5 3 2 2 3" xfId="38987"/>
    <cellStyle name="Normal 5 2 5 3 2 2 4" xfId="38988"/>
    <cellStyle name="Normal 5 2 5 3 2 3" xfId="38989"/>
    <cellStyle name="Normal 5 2 5 3 2 3 2" xfId="38990"/>
    <cellStyle name="Normal 5 2 5 3 2 3 2 2" xfId="38991"/>
    <cellStyle name="Normal 5 2 5 3 2 3 2 3" xfId="57758"/>
    <cellStyle name="Normal 5 2 5 3 2 3 3" xfId="38992"/>
    <cellStyle name="Normal 5 2 5 3 2 3 4" xfId="38993"/>
    <cellStyle name="Normal 5 2 5 3 2 4" xfId="38994"/>
    <cellStyle name="Normal 5 2 5 3 2 4 2" xfId="38995"/>
    <cellStyle name="Normal 5 2 5 3 2 4 3" xfId="57759"/>
    <cellStyle name="Normal 5 2 5 3 2 5" xfId="38996"/>
    <cellStyle name="Normal 5 2 5 3 2 6" xfId="38997"/>
    <cellStyle name="Normal 5 2 5 3 3" xfId="38998"/>
    <cellStyle name="Normal 5 2 5 3 3 2" xfId="38999"/>
    <cellStyle name="Normal 5 2 5 3 3 2 2" xfId="39000"/>
    <cellStyle name="Normal 5 2 5 3 3 2 3" xfId="57760"/>
    <cellStyle name="Normal 5 2 5 3 3 3" xfId="39001"/>
    <cellStyle name="Normal 5 2 5 3 3 4" xfId="39002"/>
    <cellStyle name="Normal 5 2 5 3 4" xfId="39003"/>
    <cellStyle name="Normal 5 2 5 3 4 2" xfId="39004"/>
    <cellStyle name="Normal 5 2 5 3 4 2 2" xfId="39005"/>
    <cellStyle name="Normal 5 2 5 3 4 2 3" xfId="57761"/>
    <cellStyle name="Normal 5 2 5 3 4 3" xfId="39006"/>
    <cellStyle name="Normal 5 2 5 3 4 4" xfId="39007"/>
    <cellStyle name="Normal 5 2 5 3 5" xfId="39008"/>
    <cellStyle name="Normal 5 2 5 3 5 2" xfId="39009"/>
    <cellStyle name="Normal 5 2 5 3 5 3" xfId="57762"/>
    <cellStyle name="Normal 5 2 5 3 6" xfId="39010"/>
    <cellStyle name="Normal 5 2 5 3 7" xfId="39011"/>
    <cellStyle name="Normal 5 2 5 4" xfId="39012"/>
    <cellStyle name="Normal 5 2 5 4 2" xfId="39013"/>
    <cellStyle name="Normal 5 2 5 4 2 2" xfId="39014"/>
    <cellStyle name="Normal 5 2 5 4 2 2 2" xfId="39015"/>
    <cellStyle name="Normal 5 2 5 4 2 2 3" xfId="57763"/>
    <cellStyle name="Normal 5 2 5 4 2 3" xfId="39016"/>
    <cellStyle name="Normal 5 2 5 4 2 4" xfId="39017"/>
    <cellStyle name="Normal 5 2 5 4 3" xfId="39018"/>
    <cellStyle name="Normal 5 2 5 4 3 2" xfId="39019"/>
    <cellStyle name="Normal 5 2 5 4 3 2 2" xfId="39020"/>
    <cellStyle name="Normal 5 2 5 4 3 2 3" xfId="57764"/>
    <cellStyle name="Normal 5 2 5 4 3 3" xfId="39021"/>
    <cellStyle name="Normal 5 2 5 4 3 4" xfId="39022"/>
    <cellStyle name="Normal 5 2 5 4 4" xfId="39023"/>
    <cellStyle name="Normal 5 2 5 4 4 2" xfId="39024"/>
    <cellStyle name="Normal 5 2 5 4 4 3" xfId="57765"/>
    <cellStyle name="Normal 5 2 5 4 5" xfId="39025"/>
    <cellStyle name="Normal 5 2 5 4 6" xfId="39026"/>
    <cellStyle name="Normal 5 2 5 5" xfId="39027"/>
    <cellStyle name="Normal 5 2 5 5 2" xfId="39028"/>
    <cellStyle name="Normal 5 2 5 5 2 2" xfId="39029"/>
    <cellStyle name="Normal 5 2 5 5 2 2 2" xfId="39030"/>
    <cellStyle name="Normal 5 2 5 5 2 2 3" xfId="57766"/>
    <cellStyle name="Normal 5 2 5 5 2 3" xfId="39031"/>
    <cellStyle name="Normal 5 2 5 5 2 4" xfId="39032"/>
    <cellStyle name="Normal 5 2 5 5 3" xfId="39033"/>
    <cellStyle name="Normal 5 2 5 5 3 2" xfId="39034"/>
    <cellStyle name="Normal 5 2 5 5 3 3" xfId="57767"/>
    <cellStyle name="Normal 5 2 5 5 4" xfId="39035"/>
    <cellStyle name="Normal 5 2 5 5 5" xfId="39036"/>
    <cellStyle name="Normal 5 2 5 6" xfId="39037"/>
    <cellStyle name="Normal 5 2 5 6 2" xfId="39038"/>
    <cellStyle name="Normal 5 2 5 6 2 2" xfId="39039"/>
    <cellStyle name="Normal 5 2 5 6 2 3" xfId="57768"/>
    <cellStyle name="Normal 5 2 5 6 3" xfId="39040"/>
    <cellStyle name="Normal 5 2 5 6 4" xfId="39041"/>
    <cellStyle name="Normal 5 2 5 7" xfId="39042"/>
    <cellStyle name="Normal 5 2 5 7 2" xfId="39043"/>
    <cellStyle name="Normal 5 2 5 7 2 2" xfId="39044"/>
    <cellStyle name="Normal 5 2 5 7 2 3" xfId="57769"/>
    <cellStyle name="Normal 5 2 5 7 3" xfId="39045"/>
    <cellStyle name="Normal 5 2 5 7 4" xfId="39046"/>
    <cellStyle name="Normal 5 2 5 8" xfId="39047"/>
    <cellStyle name="Normal 5 2 5 8 2" xfId="39048"/>
    <cellStyle name="Normal 5 2 5 8 3" xfId="57770"/>
    <cellStyle name="Normal 5 2 5 9" xfId="39049"/>
    <cellStyle name="Normal 5 2 6" xfId="39050"/>
    <cellStyle name="Normal 5 2 6 10" xfId="39051"/>
    <cellStyle name="Normal 5 2 6 2" xfId="39052"/>
    <cellStyle name="Normal 5 2 6 2 2" xfId="39053"/>
    <cellStyle name="Normal 5 2 6 2 2 2" xfId="39054"/>
    <cellStyle name="Normal 5 2 6 2 2 2 2" xfId="39055"/>
    <cellStyle name="Normal 5 2 6 2 2 2 2 2" xfId="39056"/>
    <cellStyle name="Normal 5 2 6 2 2 2 2 2 2" xfId="39057"/>
    <cellStyle name="Normal 5 2 6 2 2 2 2 2 3" xfId="57771"/>
    <cellStyle name="Normal 5 2 6 2 2 2 2 3" xfId="39058"/>
    <cellStyle name="Normal 5 2 6 2 2 2 2 4" xfId="39059"/>
    <cellStyle name="Normal 5 2 6 2 2 2 3" xfId="39060"/>
    <cellStyle name="Normal 5 2 6 2 2 2 3 2" xfId="39061"/>
    <cellStyle name="Normal 5 2 6 2 2 2 3 2 2" xfId="39062"/>
    <cellStyle name="Normal 5 2 6 2 2 2 3 2 3" xfId="57772"/>
    <cellStyle name="Normal 5 2 6 2 2 2 3 3" xfId="39063"/>
    <cellStyle name="Normal 5 2 6 2 2 2 3 4" xfId="39064"/>
    <cellStyle name="Normal 5 2 6 2 2 2 4" xfId="39065"/>
    <cellStyle name="Normal 5 2 6 2 2 2 4 2" xfId="39066"/>
    <cellStyle name="Normal 5 2 6 2 2 2 4 3" xfId="57773"/>
    <cellStyle name="Normal 5 2 6 2 2 2 5" xfId="39067"/>
    <cellStyle name="Normal 5 2 6 2 2 2 6" xfId="39068"/>
    <cellStyle name="Normal 5 2 6 2 2 3" xfId="39069"/>
    <cellStyle name="Normal 5 2 6 2 2 3 2" xfId="39070"/>
    <cellStyle name="Normal 5 2 6 2 2 3 2 2" xfId="39071"/>
    <cellStyle name="Normal 5 2 6 2 2 3 2 3" xfId="57774"/>
    <cellStyle name="Normal 5 2 6 2 2 3 3" xfId="39072"/>
    <cellStyle name="Normal 5 2 6 2 2 3 4" xfId="39073"/>
    <cellStyle name="Normal 5 2 6 2 2 4" xfId="39074"/>
    <cellStyle name="Normal 5 2 6 2 2 4 2" xfId="39075"/>
    <cellStyle name="Normal 5 2 6 2 2 4 2 2" xfId="39076"/>
    <cellStyle name="Normal 5 2 6 2 2 4 2 3" xfId="57775"/>
    <cellStyle name="Normal 5 2 6 2 2 4 3" xfId="39077"/>
    <cellStyle name="Normal 5 2 6 2 2 4 4" xfId="39078"/>
    <cellStyle name="Normal 5 2 6 2 2 5" xfId="39079"/>
    <cellStyle name="Normal 5 2 6 2 2 5 2" xfId="39080"/>
    <cellStyle name="Normal 5 2 6 2 2 5 3" xfId="57776"/>
    <cellStyle name="Normal 5 2 6 2 2 6" xfId="39081"/>
    <cellStyle name="Normal 5 2 6 2 2 7" xfId="39082"/>
    <cellStyle name="Normal 5 2 6 2 3" xfId="39083"/>
    <cellStyle name="Normal 5 2 6 2 3 2" xfId="39084"/>
    <cellStyle name="Normal 5 2 6 2 3 2 2" xfId="39085"/>
    <cellStyle name="Normal 5 2 6 2 3 2 2 2" xfId="39086"/>
    <cellStyle name="Normal 5 2 6 2 3 2 2 3" xfId="57777"/>
    <cellStyle name="Normal 5 2 6 2 3 2 3" xfId="39087"/>
    <cellStyle name="Normal 5 2 6 2 3 2 4" xfId="39088"/>
    <cellStyle name="Normal 5 2 6 2 3 3" xfId="39089"/>
    <cellStyle name="Normal 5 2 6 2 3 3 2" xfId="39090"/>
    <cellStyle name="Normal 5 2 6 2 3 3 2 2" xfId="39091"/>
    <cellStyle name="Normal 5 2 6 2 3 3 2 3" xfId="57778"/>
    <cellStyle name="Normal 5 2 6 2 3 3 3" xfId="39092"/>
    <cellStyle name="Normal 5 2 6 2 3 3 4" xfId="39093"/>
    <cellStyle name="Normal 5 2 6 2 3 4" xfId="39094"/>
    <cellStyle name="Normal 5 2 6 2 3 4 2" xfId="39095"/>
    <cellStyle name="Normal 5 2 6 2 3 4 3" xfId="57779"/>
    <cellStyle name="Normal 5 2 6 2 3 5" xfId="39096"/>
    <cellStyle name="Normal 5 2 6 2 3 6" xfId="39097"/>
    <cellStyle name="Normal 5 2 6 2 4" xfId="39098"/>
    <cellStyle name="Normal 5 2 6 2 4 2" xfId="39099"/>
    <cellStyle name="Normal 5 2 6 2 4 2 2" xfId="39100"/>
    <cellStyle name="Normal 5 2 6 2 4 2 3" xfId="57780"/>
    <cellStyle name="Normal 5 2 6 2 4 3" xfId="39101"/>
    <cellStyle name="Normal 5 2 6 2 4 4" xfId="39102"/>
    <cellStyle name="Normal 5 2 6 2 5" xfId="39103"/>
    <cellStyle name="Normal 5 2 6 2 5 2" xfId="39104"/>
    <cellStyle name="Normal 5 2 6 2 5 2 2" xfId="39105"/>
    <cellStyle name="Normal 5 2 6 2 5 2 3" xfId="57781"/>
    <cellStyle name="Normal 5 2 6 2 5 3" xfId="39106"/>
    <cellStyle name="Normal 5 2 6 2 5 4" xfId="39107"/>
    <cellStyle name="Normal 5 2 6 2 6" xfId="39108"/>
    <cellStyle name="Normal 5 2 6 2 6 2" xfId="39109"/>
    <cellStyle name="Normal 5 2 6 2 6 3" xfId="57782"/>
    <cellStyle name="Normal 5 2 6 2 7" xfId="39110"/>
    <cellStyle name="Normal 5 2 6 2 8" xfId="39111"/>
    <cellStyle name="Normal 5 2 6 3" xfId="39112"/>
    <cellStyle name="Normal 5 2 6 3 2" xfId="39113"/>
    <cellStyle name="Normal 5 2 6 3 2 2" xfId="39114"/>
    <cellStyle name="Normal 5 2 6 3 2 2 2" xfId="39115"/>
    <cellStyle name="Normal 5 2 6 3 2 2 2 2" xfId="39116"/>
    <cellStyle name="Normal 5 2 6 3 2 2 2 3" xfId="57783"/>
    <cellStyle name="Normal 5 2 6 3 2 2 3" xfId="39117"/>
    <cellStyle name="Normal 5 2 6 3 2 2 4" xfId="39118"/>
    <cellStyle name="Normal 5 2 6 3 2 3" xfId="39119"/>
    <cellStyle name="Normal 5 2 6 3 2 3 2" xfId="39120"/>
    <cellStyle name="Normal 5 2 6 3 2 3 2 2" xfId="39121"/>
    <cellStyle name="Normal 5 2 6 3 2 3 2 3" xfId="57784"/>
    <cellStyle name="Normal 5 2 6 3 2 3 3" xfId="39122"/>
    <cellStyle name="Normal 5 2 6 3 2 3 4" xfId="39123"/>
    <cellStyle name="Normal 5 2 6 3 2 4" xfId="39124"/>
    <cellStyle name="Normal 5 2 6 3 2 4 2" xfId="39125"/>
    <cellStyle name="Normal 5 2 6 3 2 4 3" xfId="57785"/>
    <cellStyle name="Normal 5 2 6 3 2 5" xfId="39126"/>
    <cellStyle name="Normal 5 2 6 3 2 6" xfId="39127"/>
    <cellStyle name="Normal 5 2 6 3 3" xfId="39128"/>
    <cellStyle name="Normal 5 2 6 3 3 2" xfId="39129"/>
    <cellStyle name="Normal 5 2 6 3 3 2 2" xfId="39130"/>
    <cellStyle name="Normal 5 2 6 3 3 2 3" xfId="57786"/>
    <cellStyle name="Normal 5 2 6 3 3 3" xfId="39131"/>
    <cellStyle name="Normal 5 2 6 3 3 4" xfId="39132"/>
    <cellStyle name="Normal 5 2 6 3 4" xfId="39133"/>
    <cellStyle name="Normal 5 2 6 3 4 2" xfId="39134"/>
    <cellStyle name="Normal 5 2 6 3 4 2 2" xfId="39135"/>
    <cellStyle name="Normal 5 2 6 3 4 2 3" xfId="57787"/>
    <cellStyle name="Normal 5 2 6 3 4 3" xfId="39136"/>
    <cellStyle name="Normal 5 2 6 3 4 4" xfId="39137"/>
    <cellStyle name="Normal 5 2 6 3 5" xfId="39138"/>
    <cellStyle name="Normal 5 2 6 3 5 2" xfId="39139"/>
    <cellStyle name="Normal 5 2 6 3 5 3" xfId="57788"/>
    <cellStyle name="Normal 5 2 6 3 6" xfId="39140"/>
    <cellStyle name="Normal 5 2 6 3 7" xfId="39141"/>
    <cellStyle name="Normal 5 2 6 4" xfId="39142"/>
    <cellStyle name="Normal 5 2 6 4 2" xfId="39143"/>
    <cellStyle name="Normal 5 2 6 4 2 2" xfId="39144"/>
    <cellStyle name="Normal 5 2 6 4 2 2 2" xfId="39145"/>
    <cellStyle name="Normal 5 2 6 4 2 2 3" xfId="57789"/>
    <cellStyle name="Normal 5 2 6 4 2 3" xfId="39146"/>
    <cellStyle name="Normal 5 2 6 4 2 4" xfId="39147"/>
    <cellStyle name="Normal 5 2 6 4 3" xfId="39148"/>
    <cellStyle name="Normal 5 2 6 4 3 2" xfId="39149"/>
    <cellStyle name="Normal 5 2 6 4 3 2 2" xfId="39150"/>
    <cellStyle name="Normal 5 2 6 4 3 2 3" xfId="57790"/>
    <cellStyle name="Normal 5 2 6 4 3 3" xfId="39151"/>
    <cellStyle name="Normal 5 2 6 4 3 4" xfId="39152"/>
    <cellStyle name="Normal 5 2 6 4 4" xfId="39153"/>
    <cellStyle name="Normal 5 2 6 4 4 2" xfId="39154"/>
    <cellStyle name="Normal 5 2 6 4 4 3" xfId="57791"/>
    <cellStyle name="Normal 5 2 6 4 5" xfId="39155"/>
    <cellStyle name="Normal 5 2 6 4 6" xfId="39156"/>
    <cellStyle name="Normal 5 2 6 5" xfId="39157"/>
    <cellStyle name="Normal 5 2 6 5 2" xfId="39158"/>
    <cellStyle name="Normal 5 2 6 5 2 2" xfId="39159"/>
    <cellStyle name="Normal 5 2 6 5 2 2 2" xfId="39160"/>
    <cellStyle name="Normal 5 2 6 5 2 2 3" xfId="57792"/>
    <cellStyle name="Normal 5 2 6 5 2 3" xfId="39161"/>
    <cellStyle name="Normal 5 2 6 5 2 4" xfId="39162"/>
    <cellStyle name="Normal 5 2 6 5 3" xfId="39163"/>
    <cellStyle name="Normal 5 2 6 5 3 2" xfId="39164"/>
    <cellStyle name="Normal 5 2 6 5 3 3" xfId="57793"/>
    <cellStyle name="Normal 5 2 6 5 4" xfId="39165"/>
    <cellStyle name="Normal 5 2 6 5 5" xfId="39166"/>
    <cellStyle name="Normal 5 2 6 6" xfId="39167"/>
    <cellStyle name="Normal 5 2 6 6 2" xfId="39168"/>
    <cellStyle name="Normal 5 2 6 6 2 2" xfId="39169"/>
    <cellStyle name="Normal 5 2 6 6 2 3" xfId="57794"/>
    <cellStyle name="Normal 5 2 6 6 3" xfId="39170"/>
    <cellStyle name="Normal 5 2 6 6 4" xfId="39171"/>
    <cellStyle name="Normal 5 2 6 7" xfId="39172"/>
    <cellStyle name="Normal 5 2 6 7 2" xfId="39173"/>
    <cellStyle name="Normal 5 2 6 7 2 2" xfId="39174"/>
    <cellStyle name="Normal 5 2 6 7 2 3" xfId="57795"/>
    <cellStyle name="Normal 5 2 6 7 3" xfId="39175"/>
    <cellStyle name="Normal 5 2 6 7 4" xfId="39176"/>
    <cellStyle name="Normal 5 2 6 8" xfId="39177"/>
    <cellStyle name="Normal 5 2 6 8 2" xfId="39178"/>
    <cellStyle name="Normal 5 2 6 8 3" xfId="57796"/>
    <cellStyle name="Normal 5 2 6 9" xfId="39179"/>
    <cellStyle name="Normal 5 2 7" xfId="39180"/>
    <cellStyle name="Normal 5 2 7 10" xfId="39181"/>
    <cellStyle name="Normal 5 2 7 2" xfId="39182"/>
    <cellStyle name="Normal 5 2 7 2 2" xfId="39183"/>
    <cellStyle name="Normal 5 2 7 2 2 2" xfId="39184"/>
    <cellStyle name="Normal 5 2 7 2 2 2 2" xfId="39185"/>
    <cellStyle name="Normal 5 2 7 2 2 2 2 2" xfId="39186"/>
    <cellStyle name="Normal 5 2 7 2 2 2 2 2 2" xfId="39187"/>
    <cellStyle name="Normal 5 2 7 2 2 2 2 2 3" xfId="57797"/>
    <cellStyle name="Normal 5 2 7 2 2 2 2 3" xfId="39188"/>
    <cellStyle name="Normal 5 2 7 2 2 2 2 4" xfId="39189"/>
    <cellStyle name="Normal 5 2 7 2 2 2 3" xfId="39190"/>
    <cellStyle name="Normal 5 2 7 2 2 2 3 2" xfId="39191"/>
    <cellStyle name="Normal 5 2 7 2 2 2 3 2 2" xfId="39192"/>
    <cellStyle name="Normal 5 2 7 2 2 2 3 2 3" xfId="57798"/>
    <cellStyle name="Normal 5 2 7 2 2 2 3 3" xfId="39193"/>
    <cellStyle name="Normal 5 2 7 2 2 2 3 4" xfId="39194"/>
    <cellStyle name="Normal 5 2 7 2 2 2 4" xfId="39195"/>
    <cellStyle name="Normal 5 2 7 2 2 2 4 2" xfId="39196"/>
    <cellStyle name="Normal 5 2 7 2 2 2 4 3" xfId="57799"/>
    <cellStyle name="Normal 5 2 7 2 2 2 5" xfId="39197"/>
    <cellStyle name="Normal 5 2 7 2 2 2 6" xfId="39198"/>
    <cellStyle name="Normal 5 2 7 2 2 3" xfId="39199"/>
    <cellStyle name="Normal 5 2 7 2 2 3 2" xfId="39200"/>
    <cellStyle name="Normal 5 2 7 2 2 3 2 2" xfId="39201"/>
    <cellStyle name="Normal 5 2 7 2 2 3 2 3" xfId="57800"/>
    <cellStyle name="Normal 5 2 7 2 2 3 3" xfId="39202"/>
    <cellStyle name="Normal 5 2 7 2 2 3 4" xfId="39203"/>
    <cellStyle name="Normal 5 2 7 2 2 4" xfId="39204"/>
    <cellStyle name="Normal 5 2 7 2 2 4 2" xfId="39205"/>
    <cellStyle name="Normal 5 2 7 2 2 4 2 2" xfId="39206"/>
    <cellStyle name="Normal 5 2 7 2 2 4 2 3" xfId="57801"/>
    <cellStyle name="Normal 5 2 7 2 2 4 3" xfId="39207"/>
    <cellStyle name="Normal 5 2 7 2 2 4 4" xfId="39208"/>
    <cellStyle name="Normal 5 2 7 2 2 5" xfId="39209"/>
    <cellStyle name="Normal 5 2 7 2 2 5 2" xfId="39210"/>
    <cellStyle name="Normal 5 2 7 2 2 5 3" xfId="57802"/>
    <cellStyle name="Normal 5 2 7 2 2 6" xfId="39211"/>
    <cellStyle name="Normal 5 2 7 2 2 7" xfId="39212"/>
    <cellStyle name="Normal 5 2 7 2 3" xfId="39213"/>
    <cellStyle name="Normal 5 2 7 2 3 2" xfId="39214"/>
    <cellStyle name="Normal 5 2 7 2 3 2 2" xfId="39215"/>
    <cellStyle name="Normal 5 2 7 2 3 2 2 2" xfId="39216"/>
    <cellStyle name="Normal 5 2 7 2 3 2 2 3" xfId="57803"/>
    <cellStyle name="Normal 5 2 7 2 3 2 3" xfId="39217"/>
    <cellStyle name="Normal 5 2 7 2 3 2 4" xfId="39218"/>
    <cellStyle name="Normal 5 2 7 2 3 3" xfId="39219"/>
    <cellStyle name="Normal 5 2 7 2 3 3 2" xfId="39220"/>
    <cellStyle name="Normal 5 2 7 2 3 3 2 2" xfId="39221"/>
    <cellStyle name="Normal 5 2 7 2 3 3 2 3" xfId="57804"/>
    <cellStyle name="Normal 5 2 7 2 3 3 3" xfId="39222"/>
    <cellStyle name="Normal 5 2 7 2 3 3 4" xfId="39223"/>
    <cellStyle name="Normal 5 2 7 2 3 4" xfId="39224"/>
    <cellStyle name="Normal 5 2 7 2 3 4 2" xfId="39225"/>
    <cellStyle name="Normal 5 2 7 2 3 4 3" xfId="57805"/>
    <cellStyle name="Normal 5 2 7 2 3 5" xfId="39226"/>
    <cellStyle name="Normal 5 2 7 2 3 6" xfId="39227"/>
    <cellStyle name="Normal 5 2 7 2 4" xfId="39228"/>
    <cellStyle name="Normal 5 2 7 2 4 2" xfId="39229"/>
    <cellStyle name="Normal 5 2 7 2 4 2 2" xfId="39230"/>
    <cellStyle name="Normal 5 2 7 2 4 2 3" xfId="57806"/>
    <cellStyle name="Normal 5 2 7 2 4 3" xfId="39231"/>
    <cellStyle name="Normal 5 2 7 2 4 4" xfId="39232"/>
    <cellStyle name="Normal 5 2 7 2 5" xfId="39233"/>
    <cellStyle name="Normal 5 2 7 2 5 2" xfId="39234"/>
    <cellStyle name="Normal 5 2 7 2 5 2 2" xfId="39235"/>
    <cellStyle name="Normal 5 2 7 2 5 2 3" xfId="57807"/>
    <cellStyle name="Normal 5 2 7 2 5 3" xfId="39236"/>
    <cellStyle name="Normal 5 2 7 2 5 4" xfId="39237"/>
    <cellStyle name="Normal 5 2 7 2 6" xfId="39238"/>
    <cellStyle name="Normal 5 2 7 2 6 2" xfId="39239"/>
    <cellStyle name="Normal 5 2 7 2 6 3" xfId="57808"/>
    <cellStyle name="Normal 5 2 7 2 7" xfId="39240"/>
    <cellStyle name="Normal 5 2 7 2 8" xfId="39241"/>
    <cellStyle name="Normal 5 2 7 3" xfId="39242"/>
    <cellStyle name="Normal 5 2 7 3 2" xfId="39243"/>
    <cellStyle name="Normal 5 2 7 3 2 2" xfId="39244"/>
    <cellStyle name="Normal 5 2 7 3 2 2 2" xfId="39245"/>
    <cellStyle name="Normal 5 2 7 3 2 2 2 2" xfId="39246"/>
    <cellStyle name="Normal 5 2 7 3 2 2 2 3" xfId="57809"/>
    <cellStyle name="Normal 5 2 7 3 2 2 3" xfId="39247"/>
    <cellStyle name="Normal 5 2 7 3 2 2 4" xfId="39248"/>
    <cellStyle name="Normal 5 2 7 3 2 3" xfId="39249"/>
    <cellStyle name="Normal 5 2 7 3 2 3 2" xfId="39250"/>
    <cellStyle name="Normal 5 2 7 3 2 3 2 2" xfId="39251"/>
    <cellStyle name="Normal 5 2 7 3 2 3 2 3" xfId="57810"/>
    <cellStyle name="Normal 5 2 7 3 2 3 3" xfId="39252"/>
    <cellStyle name="Normal 5 2 7 3 2 3 4" xfId="39253"/>
    <cellStyle name="Normal 5 2 7 3 2 4" xfId="39254"/>
    <cellStyle name="Normal 5 2 7 3 2 4 2" xfId="39255"/>
    <cellStyle name="Normal 5 2 7 3 2 4 3" xfId="57811"/>
    <cellStyle name="Normal 5 2 7 3 2 5" xfId="39256"/>
    <cellStyle name="Normal 5 2 7 3 2 6" xfId="39257"/>
    <cellStyle name="Normal 5 2 7 3 3" xfId="39258"/>
    <cellStyle name="Normal 5 2 7 3 3 2" xfId="39259"/>
    <cellStyle name="Normal 5 2 7 3 3 2 2" xfId="39260"/>
    <cellStyle name="Normal 5 2 7 3 3 2 3" xfId="57812"/>
    <cellStyle name="Normal 5 2 7 3 3 3" xfId="39261"/>
    <cellStyle name="Normal 5 2 7 3 3 4" xfId="39262"/>
    <cellStyle name="Normal 5 2 7 3 4" xfId="39263"/>
    <cellStyle name="Normal 5 2 7 3 4 2" xfId="39264"/>
    <cellStyle name="Normal 5 2 7 3 4 2 2" xfId="39265"/>
    <cellStyle name="Normal 5 2 7 3 4 2 3" xfId="57813"/>
    <cellStyle name="Normal 5 2 7 3 4 3" xfId="39266"/>
    <cellStyle name="Normal 5 2 7 3 4 4" xfId="39267"/>
    <cellStyle name="Normal 5 2 7 3 5" xfId="39268"/>
    <cellStyle name="Normal 5 2 7 3 5 2" xfId="39269"/>
    <cellStyle name="Normal 5 2 7 3 5 3" xfId="57814"/>
    <cellStyle name="Normal 5 2 7 3 6" xfId="39270"/>
    <cellStyle name="Normal 5 2 7 3 7" xfId="39271"/>
    <cellStyle name="Normal 5 2 7 4" xfId="39272"/>
    <cellStyle name="Normal 5 2 7 4 2" xfId="39273"/>
    <cellStyle name="Normal 5 2 7 4 2 2" xfId="39274"/>
    <cellStyle name="Normal 5 2 7 4 2 2 2" xfId="39275"/>
    <cellStyle name="Normal 5 2 7 4 2 2 3" xfId="57815"/>
    <cellStyle name="Normal 5 2 7 4 2 3" xfId="39276"/>
    <cellStyle name="Normal 5 2 7 4 2 4" xfId="39277"/>
    <cellStyle name="Normal 5 2 7 4 3" xfId="39278"/>
    <cellStyle name="Normal 5 2 7 4 3 2" xfId="39279"/>
    <cellStyle name="Normal 5 2 7 4 3 2 2" xfId="39280"/>
    <cellStyle name="Normal 5 2 7 4 3 2 3" xfId="57816"/>
    <cellStyle name="Normal 5 2 7 4 3 3" xfId="39281"/>
    <cellStyle name="Normal 5 2 7 4 3 4" xfId="39282"/>
    <cellStyle name="Normal 5 2 7 4 4" xfId="39283"/>
    <cellStyle name="Normal 5 2 7 4 4 2" xfId="39284"/>
    <cellStyle name="Normal 5 2 7 4 4 3" xfId="57817"/>
    <cellStyle name="Normal 5 2 7 4 5" xfId="39285"/>
    <cellStyle name="Normal 5 2 7 4 6" xfId="39286"/>
    <cellStyle name="Normal 5 2 7 5" xfId="39287"/>
    <cellStyle name="Normal 5 2 7 5 2" xfId="39288"/>
    <cellStyle name="Normal 5 2 7 5 2 2" xfId="39289"/>
    <cellStyle name="Normal 5 2 7 5 2 2 2" xfId="39290"/>
    <cellStyle name="Normal 5 2 7 5 2 2 3" xfId="57818"/>
    <cellStyle name="Normal 5 2 7 5 2 3" xfId="39291"/>
    <cellStyle name="Normal 5 2 7 5 2 4" xfId="39292"/>
    <cellStyle name="Normal 5 2 7 5 3" xfId="39293"/>
    <cellStyle name="Normal 5 2 7 5 3 2" xfId="39294"/>
    <cellStyle name="Normal 5 2 7 5 3 3" xfId="57819"/>
    <cellStyle name="Normal 5 2 7 5 4" xfId="39295"/>
    <cellStyle name="Normal 5 2 7 5 5" xfId="39296"/>
    <cellStyle name="Normal 5 2 7 6" xfId="39297"/>
    <cellStyle name="Normal 5 2 7 6 2" xfId="39298"/>
    <cellStyle name="Normal 5 2 7 6 2 2" xfId="39299"/>
    <cellStyle name="Normal 5 2 7 6 2 3" xfId="57820"/>
    <cellStyle name="Normal 5 2 7 6 3" xfId="39300"/>
    <cellStyle name="Normal 5 2 7 6 4" xfId="39301"/>
    <cellStyle name="Normal 5 2 7 7" xfId="39302"/>
    <cellStyle name="Normal 5 2 7 7 2" xfId="39303"/>
    <cellStyle name="Normal 5 2 7 7 2 2" xfId="39304"/>
    <cellStyle name="Normal 5 2 7 7 2 3" xfId="57821"/>
    <cellStyle name="Normal 5 2 7 7 3" xfId="39305"/>
    <cellStyle name="Normal 5 2 7 7 4" xfId="39306"/>
    <cellStyle name="Normal 5 2 7 8" xfId="39307"/>
    <cellStyle name="Normal 5 2 7 8 2" xfId="39308"/>
    <cellStyle name="Normal 5 2 7 8 3" xfId="57822"/>
    <cellStyle name="Normal 5 2 7 9" xfId="39309"/>
    <cellStyle name="Normal 5 2 8" xfId="39310"/>
    <cellStyle name="Normal 5 2 8 2" xfId="39311"/>
    <cellStyle name="Normal 5 2 8 2 2" xfId="39312"/>
    <cellStyle name="Normal 5 2 8 2 2 2" xfId="39313"/>
    <cellStyle name="Normal 5 2 8 2 2 2 2" xfId="39314"/>
    <cellStyle name="Normal 5 2 8 2 2 2 2 2" xfId="39315"/>
    <cellStyle name="Normal 5 2 8 2 2 2 2 3" xfId="57823"/>
    <cellStyle name="Normal 5 2 8 2 2 2 3" xfId="39316"/>
    <cellStyle name="Normal 5 2 8 2 2 2 4" xfId="39317"/>
    <cellStyle name="Normal 5 2 8 2 2 3" xfId="39318"/>
    <cellStyle name="Normal 5 2 8 2 2 3 2" xfId="39319"/>
    <cellStyle name="Normal 5 2 8 2 2 3 2 2" xfId="39320"/>
    <cellStyle name="Normal 5 2 8 2 2 3 2 3" xfId="57824"/>
    <cellStyle name="Normal 5 2 8 2 2 3 3" xfId="39321"/>
    <cellStyle name="Normal 5 2 8 2 2 3 4" xfId="39322"/>
    <cellStyle name="Normal 5 2 8 2 2 4" xfId="39323"/>
    <cellStyle name="Normal 5 2 8 2 2 4 2" xfId="39324"/>
    <cellStyle name="Normal 5 2 8 2 2 4 3" xfId="57825"/>
    <cellStyle name="Normal 5 2 8 2 2 5" xfId="39325"/>
    <cellStyle name="Normal 5 2 8 2 2 6" xfId="39326"/>
    <cellStyle name="Normal 5 2 8 2 3" xfId="39327"/>
    <cellStyle name="Normal 5 2 8 2 3 2" xfId="39328"/>
    <cellStyle name="Normal 5 2 8 2 3 2 2" xfId="39329"/>
    <cellStyle name="Normal 5 2 8 2 3 2 3" xfId="57826"/>
    <cellStyle name="Normal 5 2 8 2 3 3" xfId="39330"/>
    <cellStyle name="Normal 5 2 8 2 3 4" xfId="39331"/>
    <cellStyle name="Normal 5 2 8 2 4" xfId="39332"/>
    <cellStyle name="Normal 5 2 8 2 4 2" xfId="39333"/>
    <cellStyle name="Normal 5 2 8 2 4 2 2" xfId="39334"/>
    <cellStyle name="Normal 5 2 8 2 4 2 3" xfId="57827"/>
    <cellStyle name="Normal 5 2 8 2 4 3" xfId="39335"/>
    <cellStyle name="Normal 5 2 8 2 4 4" xfId="39336"/>
    <cellStyle name="Normal 5 2 8 2 5" xfId="39337"/>
    <cellStyle name="Normal 5 2 8 2 5 2" xfId="39338"/>
    <cellStyle name="Normal 5 2 8 2 5 3" xfId="57828"/>
    <cellStyle name="Normal 5 2 8 2 6" xfId="39339"/>
    <cellStyle name="Normal 5 2 8 2 7" xfId="39340"/>
    <cellStyle name="Normal 5 2 8 3" xfId="39341"/>
    <cellStyle name="Normal 5 2 8 3 2" xfId="39342"/>
    <cellStyle name="Normal 5 2 8 3 2 2" xfId="39343"/>
    <cellStyle name="Normal 5 2 8 3 2 2 2" xfId="39344"/>
    <cellStyle name="Normal 5 2 8 3 2 2 3" xfId="57829"/>
    <cellStyle name="Normal 5 2 8 3 2 3" xfId="39345"/>
    <cellStyle name="Normal 5 2 8 3 2 4" xfId="39346"/>
    <cellStyle name="Normal 5 2 8 3 3" xfId="39347"/>
    <cellStyle name="Normal 5 2 8 3 3 2" xfId="39348"/>
    <cellStyle name="Normal 5 2 8 3 3 2 2" xfId="39349"/>
    <cellStyle name="Normal 5 2 8 3 3 2 3" xfId="57830"/>
    <cellStyle name="Normal 5 2 8 3 3 3" xfId="39350"/>
    <cellStyle name="Normal 5 2 8 3 3 4" xfId="39351"/>
    <cellStyle name="Normal 5 2 8 3 4" xfId="39352"/>
    <cellStyle name="Normal 5 2 8 3 4 2" xfId="39353"/>
    <cellStyle name="Normal 5 2 8 3 4 3" xfId="57831"/>
    <cellStyle name="Normal 5 2 8 3 5" xfId="39354"/>
    <cellStyle name="Normal 5 2 8 3 6" xfId="39355"/>
    <cellStyle name="Normal 5 2 8 4" xfId="39356"/>
    <cellStyle name="Normal 5 2 8 4 2" xfId="39357"/>
    <cellStyle name="Normal 5 2 8 4 2 2" xfId="39358"/>
    <cellStyle name="Normal 5 2 8 4 2 3" xfId="57832"/>
    <cellStyle name="Normal 5 2 8 4 3" xfId="39359"/>
    <cellStyle name="Normal 5 2 8 4 4" xfId="39360"/>
    <cellStyle name="Normal 5 2 8 5" xfId="39361"/>
    <cellStyle name="Normal 5 2 8 5 2" xfId="39362"/>
    <cellStyle name="Normal 5 2 8 5 2 2" xfId="39363"/>
    <cellStyle name="Normal 5 2 8 5 2 3" xfId="57833"/>
    <cellStyle name="Normal 5 2 8 5 3" xfId="39364"/>
    <cellStyle name="Normal 5 2 8 5 4" xfId="39365"/>
    <cellStyle name="Normal 5 2 8 6" xfId="39366"/>
    <cellStyle name="Normal 5 2 8 6 2" xfId="39367"/>
    <cellStyle name="Normal 5 2 8 6 3" xfId="57834"/>
    <cellStyle name="Normal 5 2 8 7" xfId="39368"/>
    <cellStyle name="Normal 5 2 8 8" xfId="39369"/>
    <cellStyle name="Normal 5 2 9" xfId="39370"/>
    <cellStyle name="Normal 5 2 9 2" xfId="39371"/>
    <cellStyle name="Normal 5 2 9 2 2" xfId="39372"/>
    <cellStyle name="Normal 5 2 9 2 2 2" xfId="39373"/>
    <cellStyle name="Normal 5 2 9 2 2 2 2" xfId="39374"/>
    <cellStyle name="Normal 5 2 9 2 2 2 3" xfId="57835"/>
    <cellStyle name="Normal 5 2 9 2 2 3" xfId="39375"/>
    <cellStyle name="Normal 5 2 9 2 2 4" xfId="39376"/>
    <cellStyle name="Normal 5 2 9 2 3" xfId="39377"/>
    <cellStyle name="Normal 5 2 9 2 3 2" xfId="39378"/>
    <cellStyle name="Normal 5 2 9 2 3 2 2" xfId="39379"/>
    <cellStyle name="Normal 5 2 9 2 3 2 3" xfId="57836"/>
    <cellStyle name="Normal 5 2 9 2 3 3" xfId="39380"/>
    <cellStyle name="Normal 5 2 9 2 3 4" xfId="39381"/>
    <cellStyle name="Normal 5 2 9 2 4" xfId="39382"/>
    <cellStyle name="Normal 5 2 9 2 4 2" xfId="39383"/>
    <cellStyle name="Normal 5 2 9 2 4 3" xfId="57837"/>
    <cellStyle name="Normal 5 2 9 2 5" xfId="39384"/>
    <cellStyle name="Normal 5 2 9 2 6" xfId="39385"/>
    <cellStyle name="Normal 5 2 9 3" xfId="39386"/>
    <cellStyle name="Normal 5 2 9 3 2" xfId="39387"/>
    <cellStyle name="Normal 5 2 9 3 2 2" xfId="39388"/>
    <cellStyle name="Normal 5 2 9 3 2 3" xfId="57838"/>
    <cellStyle name="Normal 5 2 9 3 3" xfId="39389"/>
    <cellStyle name="Normal 5 2 9 3 4" xfId="39390"/>
    <cellStyle name="Normal 5 2 9 4" xfId="39391"/>
    <cellStyle name="Normal 5 2 9 4 2" xfId="39392"/>
    <cellStyle name="Normal 5 2 9 4 2 2" xfId="39393"/>
    <cellStyle name="Normal 5 2 9 4 2 3" xfId="57839"/>
    <cellStyle name="Normal 5 2 9 4 3" xfId="39394"/>
    <cellStyle name="Normal 5 2 9 4 4" xfId="39395"/>
    <cellStyle name="Normal 5 2 9 5" xfId="39396"/>
    <cellStyle name="Normal 5 2 9 5 2" xfId="39397"/>
    <cellStyle name="Normal 5 2 9 5 3" xfId="57840"/>
    <cellStyle name="Normal 5 2 9 6" xfId="39398"/>
    <cellStyle name="Normal 5 2 9 7" xfId="39399"/>
    <cellStyle name="Normal 5 20" xfId="60164"/>
    <cellStyle name="Normal 5 3" xfId="39400"/>
    <cellStyle name="Normal 5 3 10" xfId="39401"/>
    <cellStyle name="Normal 5 3 10 2" xfId="39402"/>
    <cellStyle name="Normal 5 3 10 2 2" xfId="39403"/>
    <cellStyle name="Normal 5 3 10 2 2 2" xfId="39404"/>
    <cellStyle name="Normal 5 3 10 2 2 3" xfId="57841"/>
    <cellStyle name="Normal 5 3 10 2 3" xfId="39405"/>
    <cellStyle name="Normal 5 3 10 2 4" xfId="39406"/>
    <cellStyle name="Normal 5 3 10 3" xfId="39407"/>
    <cellStyle name="Normal 5 3 10 3 2" xfId="39408"/>
    <cellStyle name="Normal 5 3 10 3 2 2" xfId="39409"/>
    <cellStyle name="Normal 5 3 10 3 2 3" xfId="57842"/>
    <cellStyle name="Normal 5 3 10 3 3" xfId="39410"/>
    <cellStyle name="Normal 5 3 10 3 4" xfId="39411"/>
    <cellStyle name="Normal 5 3 10 4" xfId="39412"/>
    <cellStyle name="Normal 5 3 10 4 2" xfId="39413"/>
    <cellStyle name="Normal 5 3 10 4 3" xfId="57843"/>
    <cellStyle name="Normal 5 3 10 5" xfId="39414"/>
    <cellStyle name="Normal 5 3 10 6" xfId="39415"/>
    <cellStyle name="Normal 5 3 11" xfId="39416"/>
    <cellStyle name="Normal 5 3 11 2" xfId="39417"/>
    <cellStyle name="Normal 5 3 11 2 2" xfId="39418"/>
    <cellStyle name="Normal 5 3 11 2 2 2" xfId="39419"/>
    <cellStyle name="Normal 5 3 11 2 2 3" xfId="57844"/>
    <cellStyle name="Normal 5 3 11 2 3" xfId="39420"/>
    <cellStyle name="Normal 5 3 11 2 4" xfId="39421"/>
    <cellStyle name="Normal 5 3 11 3" xfId="39422"/>
    <cellStyle name="Normal 5 3 11 3 2" xfId="39423"/>
    <cellStyle name="Normal 5 3 11 3 3" xfId="57845"/>
    <cellStyle name="Normal 5 3 11 4" xfId="39424"/>
    <cellStyle name="Normal 5 3 11 5" xfId="39425"/>
    <cellStyle name="Normal 5 3 12" xfId="39426"/>
    <cellStyle name="Normal 5 3 12 2" xfId="39427"/>
    <cellStyle name="Normal 5 3 12 2 2" xfId="39428"/>
    <cellStyle name="Normal 5 3 12 2 3" xfId="57846"/>
    <cellStyle name="Normal 5 3 12 3" xfId="39429"/>
    <cellStyle name="Normal 5 3 12 4" xfId="39430"/>
    <cellStyle name="Normal 5 3 13" xfId="39431"/>
    <cellStyle name="Normal 5 3 13 2" xfId="39432"/>
    <cellStyle name="Normal 5 3 13 2 2" xfId="39433"/>
    <cellStyle name="Normal 5 3 13 2 3" xfId="57847"/>
    <cellStyle name="Normal 5 3 13 3" xfId="39434"/>
    <cellStyle name="Normal 5 3 13 4" xfId="39435"/>
    <cellStyle name="Normal 5 3 14" xfId="39436"/>
    <cellStyle name="Normal 5 3 14 2" xfId="39437"/>
    <cellStyle name="Normal 5 3 14 3" xfId="57848"/>
    <cellStyle name="Normal 5 3 15" xfId="39438"/>
    <cellStyle name="Normal 5 3 16" xfId="39439"/>
    <cellStyle name="Normal 5 3 2" xfId="39440"/>
    <cellStyle name="Normal 5 3 2 10" xfId="39441"/>
    <cellStyle name="Normal 5 3 2 10 2" xfId="39442"/>
    <cellStyle name="Normal 5 3 2 10 2 2" xfId="39443"/>
    <cellStyle name="Normal 5 3 2 10 2 2 2" xfId="39444"/>
    <cellStyle name="Normal 5 3 2 10 2 2 3" xfId="57849"/>
    <cellStyle name="Normal 5 3 2 10 2 3" xfId="39445"/>
    <cellStyle name="Normal 5 3 2 10 2 4" xfId="39446"/>
    <cellStyle name="Normal 5 3 2 10 3" xfId="39447"/>
    <cellStyle name="Normal 5 3 2 10 3 2" xfId="39448"/>
    <cellStyle name="Normal 5 3 2 10 3 3" xfId="57850"/>
    <cellStyle name="Normal 5 3 2 10 4" xfId="39449"/>
    <cellStyle name="Normal 5 3 2 10 5" xfId="39450"/>
    <cellStyle name="Normal 5 3 2 11" xfId="39451"/>
    <cellStyle name="Normal 5 3 2 11 2" xfId="39452"/>
    <cellStyle name="Normal 5 3 2 11 2 2" xfId="39453"/>
    <cellStyle name="Normal 5 3 2 11 2 3" xfId="57851"/>
    <cellStyle name="Normal 5 3 2 11 3" xfId="39454"/>
    <cellStyle name="Normal 5 3 2 11 4" xfId="39455"/>
    <cellStyle name="Normal 5 3 2 12" xfId="39456"/>
    <cellStyle name="Normal 5 3 2 12 2" xfId="39457"/>
    <cellStyle name="Normal 5 3 2 12 2 2" xfId="39458"/>
    <cellStyle name="Normal 5 3 2 12 2 3" xfId="57852"/>
    <cellStyle name="Normal 5 3 2 12 3" xfId="39459"/>
    <cellStyle name="Normal 5 3 2 12 4" xfId="39460"/>
    <cellStyle name="Normal 5 3 2 13" xfId="39461"/>
    <cellStyle name="Normal 5 3 2 13 2" xfId="39462"/>
    <cellStyle name="Normal 5 3 2 13 3" xfId="57853"/>
    <cellStyle name="Normal 5 3 2 14" xfId="39463"/>
    <cellStyle name="Normal 5 3 2 15" xfId="39464"/>
    <cellStyle name="Normal 5 3 2 2" xfId="39465"/>
    <cellStyle name="Normal 5 3 2 2 10" xfId="39466"/>
    <cellStyle name="Normal 5 3 2 2 11" xfId="39467"/>
    <cellStyle name="Normal 5 3 2 2 2" xfId="39468"/>
    <cellStyle name="Normal 5 3 2 2 2 10" xfId="39469"/>
    <cellStyle name="Normal 5 3 2 2 2 2" xfId="39470"/>
    <cellStyle name="Normal 5 3 2 2 2 2 2" xfId="39471"/>
    <cellStyle name="Normal 5 3 2 2 2 2 2 2" xfId="39472"/>
    <cellStyle name="Normal 5 3 2 2 2 2 2 2 2" xfId="39473"/>
    <cellStyle name="Normal 5 3 2 2 2 2 2 2 2 2" xfId="39474"/>
    <cellStyle name="Normal 5 3 2 2 2 2 2 2 2 2 2" xfId="39475"/>
    <cellStyle name="Normal 5 3 2 2 2 2 2 2 2 2 3" xfId="57854"/>
    <cellStyle name="Normal 5 3 2 2 2 2 2 2 2 3" xfId="39476"/>
    <cellStyle name="Normal 5 3 2 2 2 2 2 2 2 4" xfId="39477"/>
    <cellStyle name="Normal 5 3 2 2 2 2 2 2 3" xfId="39478"/>
    <cellStyle name="Normal 5 3 2 2 2 2 2 2 3 2" xfId="39479"/>
    <cellStyle name="Normal 5 3 2 2 2 2 2 2 3 2 2" xfId="39480"/>
    <cellStyle name="Normal 5 3 2 2 2 2 2 2 3 2 3" xfId="57855"/>
    <cellStyle name="Normal 5 3 2 2 2 2 2 2 3 3" xfId="39481"/>
    <cellStyle name="Normal 5 3 2 2 2 2 2 2 3 4" xfId="39482"/>
    <cellStyle name="Normal 5 3 2 2 2 2 2 2 4" xfId="39483"/>
    <cellStyle name="Normal 5 3 2 2 2 2 2 2 4 2" xfId="39484"/>
    <cellStyle name="Normal 5 3 2 2 2 2 2 2 4 3" xfId="57856"/>
    <cellStyle name="Normal 5 3 2 2 2 2 2 2 5" xfId="39485"/>
    <cellStyle name="Normal 5 3 2 2 2 2 2 2 6" xfId="39486"/>
    <cellStyle name="Normal 5 3 2 2 2 2 2 3" xfId="39487"/>
    <cellStyle name="Normal 5 3 2 2 2 2 2 3 2" xfId="39488"/>
    <cellStyle name="Normal 5 3 2 2 2 2 2 3 2 2" xfId="39489"/>
    <cellStyle name="Normal 5 3 2 2 2 2 2 3 2 3" xfId="57857"/>
    <cellStyle name="Normal 5 3 2 2 2 2 2 3 3" xfId="39490"/>
    <cellStyle name="Normal 5 3 2 2 2 2 2 3 4" xfId="39491"/>
    <cellStyle name="Normal 5 3 2 2 2 2 2 4" xfId="39492"/>
    <cellStyle name="Normal 5 3 2 2 2 2 2 4 2" xfId="39493"/>
    <cellStyle name="Normal 5 3 2 2 2 2 2 4 2 2" xfId="39494"/>
    <cellStyle name="Normal 5 3 2 2 2 2 2 4 2 3" xfId="57858"/>
    <cellStyle name="Normal 5 3 2 2 2 2 2 4 3" xfId="39495"/>
    <cellStyle name="Normal 5 3 2 2 2 2 2 4 4" xfId="39496"/>
    <cellStyle name="Normal 5 3 2 2 2 2 2 5" xfId="39497"/>
    <cellStyle name="Normal 5 3 2 2 2 2 2 5 2" xfId="39498"/>
    <cellStyle name="Normal 5 3 2 2 2 2 2 5 3" xfId="57859"/>
    <cellStyle name="Normal 5 3 2 2 2 2 2 6" xfId="39499"/>
    <cellStyle name="Normal 5 3 2 2 2 2 2 7" xfId="39500"/>
    <cellStyle name="Normal 5 3 2 2 2 2 3" xfId="39501"/>
    <cellStyle name="Normal 5 3 2 2 2 2 3 2" xfId="39502"/>
    <cellStyle name="Normal 5 3 2 2 2 2 3 2 2" xfId="39503"/>
    <cellStyle name="Normal 5 3 2 2 2 2 3 2 2 2" xfId="39504"/>
    <cellStyle name="Normal 5 3 2 2 2 2 3 2 2 3" xfId="57860"/>
    <cellStyle name="Normal 5 3 2 2 2 2 3 2 3" xfId="39505"/>
    <cellStyle name="Normal 5 3 2 2 2 2 3 2 4" xfId="39506"/>
    <cellStyle name="Normal 5 3 2 2 2 2 3 3" xfId="39507"/>
    <cellStyle name="Normal 5 3 2 2 2 2 3 3 2" xfId="39508"/>
    <cellStyle name="Normal 5 3 2 2 2 2 3 3 2 2" xfId="39509"/>
    <cellStyle name="Normal 5 3 2 2 2 2 3 3 2 3" xfId="57861"/>
    <cellStyle name="Normal 5 3 2 2 2 2 3 3 3" xfId="39510"/>
    <cellStyle name="Normal 5 3 2 2 2 2 3 3 4" xfId="39511"/>
    <cellStyle name="Normal 5 3 2 2 2 2 3 4" xfId="39512"/>
    <cellStyle name="Normal 5 3 2 2 2 2 3 4 2" xfId="39513"/>
    <cellStyle name="Normal 5 3 2 2 2 2 3 4 3" xfId="57862"/>
    <cellStyle name="Normal 5 3 2 2 2 2 3 5" xfId="39514"/>
    <cellStyle name="Normal 5 3 2 2 2 2 3 6" xfId="39515"/>
    <cellStyle name="Normal 5 3 2 2 2 2 4" xfId="39516"/>
    <cellStyle name="Normal 5 3 2 2 2 2 4 2" xfId="39517"/>
    <cellStyle name="Normal 5 3 2 2 2 2 4 2 2" xfId="39518"/>
    <cellStyle name="Normal 5 3 2 2 2 2 4 2 3" xfId="57863"/>
    <cellStyle name="Normal 5 3 2 2 2 2 4 3" xfId="39519"/>
    <cellStyle name="Normal 5 3 2 2 2 2 4 4" xfId="39520"/>
    <cellStyle name="Normal 5 3 2 2 2 2 5" xfId="39521"/>
    <cellStyle name="Normal 5 3 2 2 2 2 5 2" xfId="39522"/>
    <cellStyle name="Normal 5 3 2 2 2 2 5 2 2" xfId="39523"/>
    <cellStyle name="Normal 5 3 2 2 2 2 5 2 3" xfId="57864"/>
    <cellStyle name="Normal 5 3 2 2 2 2 5 3" xfId="39524"/>
    <cellStyle name="Normal 5 3 2 2 2 2 5 4" xfId="39525"/>
    <cellStyle name="Normal 5 3 2 2 2 2 6" xfId="39526"/>
    <cellStyle name="Normal 5 3 2 2 2 2 6 2" xfId="39527"/>
    <cellStyle name="Normal 5 3 2 2 2 2 6 3" xfId="57865"/>
    <cellStyle name="Normal 5 3 2 2 2 2 7" xfId="39528"/>
    <cellStyle name="Normal 5 3 2 2 2 2 8" xfId="39529"/>
    <cellStyle name="Normal 5 3 2 2 2 3" xfId="39530"/>
    <cellStyle name="Normal 5 3 2 2 2 3 2" xfId="39531"/>
    <cellStyle name="Normal 5 3 2 2 2 3 2 2" xfId="39532"/>
    <cellStyle name="Normal 5 3 2 2 2 3 2 2 2" xfId="39533"/>
    <cellStyle name="Normal 5 3 2 2 2 3 2 2 2 2" xfId="39534"/>
    <cellStyle name="Normal 5 3 2 2 2 3 2 2 2 3" xfId="57866"/>
    <cellStyle name="Normal 5 3 2 2 2 3 2 2 3" xfId="39535"/>
    <cellStyle name="Normal 5 3 2 2 2 3 2 2 4" xfId="39536"/>
    <cellStyle name="Normal 5 3 2 2 2 3 2 3" xfId="39537"/>
    <cellStyle name="Normal 5 3 2 2 2 3 2 3 2" xfId="39538"/>
    <cellStyle name="Normal 5 3 2 2 2 3 2 3 2 2" xfId="39539"/>
    <cellStyle name="Normal 5 3 2 2 2 3 2 3 2 3" xfId="57867"/>
    <cellStyle name="Normal 5 3 2 2 2 3 2 3 3" xfId="39540"/>
    <cellStyle name="Normal 5 3 2 2 2 3 2 3 4" xfId="39541"/>
    <cellStyle name="Normal 5 3 2 2 2 3 2 4" xfId="39542"/>
    <cellStyle name="Normal 5 3 2 2 2 3 2 4 2" xfId="39543"/>
    <cellStyle name="Normal 5 3 2 2 2 3 2 4 3" xfId="57868"/>
    <cellStyle name="Normal 5 3 2 2 2 3 2 5" xfId="39544"/>
    <cellStyle name="Normal 5 3 2 2 2 3 2 6" xfId="39545"/>
    <cellStyle name="Normal 5 3 2 2 2 3 3" xfId="39546"/>
    <cellStyle name="Normal 5 3 2 2 2 3 3 2" xfId="39547"/>
    <cellStyle name="Normal 5 3 2 2 2 3 3 2 2" xfId="39548"/>
    <cellStyle name="Normal 5 3 2 2 2 3 3 2 3" xfId="57869"/>
    <cellStyle name="Normal 5 3 2 2 2 3 3 3" xfId="39549"/>
    <cellStyle name="Normal 5 3 2 2 2 3 3 4" xfId="39550"/>
    <cellStyle name="Normal 5 3 2 2 2 3 4" xfId="39551"/>
    <cellStyle name="Normal 5 3 2 2 2 3 4 2" xfId="39552"/>
    <cellStyle name="Normal 5 3 2 2 2 3 4 2 2" xfId="39553"/>
    <cellStyle name="Normal 5 3 2 2 2 3 4 2 3" xfId="57870"/>
    <cellStyle name="Normal 5 3 2 2 2 3 4 3" xfId="39554"/>
    <cellStyle name="Normal 5 3 2 2 2 3 4 4" xfId="39555"/>
    <cellStyle name="Normal 5 3 2 2 2 3 5" xfId="39556"/>
    <cellStyle name="Normal 5 3 2 2 2 3 5 2" xfId="39557"/>
    <cellStyle name="Normal 5 3 2 2 2 3 5 3" xfId="57871"/>
    <cellStyle name="Normal 5 3 2 2 2 3 6" xfId="39558"/>
    <cellStyle name="Normal 5 3 2 2 2 3 7" xfId="39559"/>
    <cellStyle name="Normal 5 3 2 2 2 4" xfId="39560"/>
    <cellStyle name="Normal 5 3 2 2 2 4 2" xfId="39561"/>
    <cellStyle name="Normal 5 3 2 2 2 4 2 2" xfId="39562"/>
    <cellStyle name="Normal 5 3 2 2 2 4 2 2 2" xfId="39563"/>
    <cellStyle name="Normal 5 3 2 2 2 4 2 2 3" xfId="57872"/>
    <cellStyle name="Normal 5 3 2 2 2 4 2 3" xfId="39564"/>
    <cellStyle name="Normal 5 3 2 2 2 4 2 4" xfId="39565"/>
    <cellStyle name="Normal 5 3 2 2 2 4 3" xfId="39566"/>
    <cellStyle name="Normal 5 3 2 2 2 4 3 2" xfId="39567"/>
    <cellStyle name="Normal 5 3 2 2 2 4 3 2 2" xfId="39568"/>
    <cellStyle name="Normal 5 3 2 2 2 4 3 2 3" xfId="57873"/>
    <cellStyle name="Normal 5 3 2 2 2 4 3 3" xfId="39569"/>
    <cellStyle name="Normal 5 3 2 2 2 4 3 4" xfId="39570"/>
    <cellStyle name="Normal 5 3 2 2 2 4 4" xfId="39571"/>
    <cellStyle name="Normal 5 3 2 2 2 4 4 2" xfId="39572"/>
    <cellStyle name="Normal 5 3 2 2 2 4 4 3" xfId="57874"/>
    <cellStyle name="Normal 5 3 2 2 2 4 5" xfId="39573"/>
    <cellStyle name="Normal 5 3 2 2 2 4 6" xfId="39574"/>
    <cellStyle name="Normal 5 3 2 2 2 5" xfId="39575"/>
    <cellStyle name="Normal 5 3 2 2 2 5 2" xfId="39576"/>
    <cellStyle name="Normal 5 3 2 2 2 5 2 2" xfId="39577"/>
    <cellStyle name="Normal 5 3 2 2 2 5 2 2 2" xfId="39578"/>
    <cellStyle name="Normal 5 3 2 2 2 5 2 2 3" xfId="57875"/>
    <cellStyle name="Normal 5 3 2 2 2 5 2 3" xfId="39579"/>
    <cellStyle name="Normal 5 3 2 2 2 5 2 4" xfId="39580"/>
    <cellStyle name="Normal 5 3 2 2 2 5 3" xfId="39581"/>
    <cellStyle name="Normal 5 3 2 2 2 5 3 2" xfId="39582"/>
    <cellStyle name="Normal 5 3 2 2 2 5 3 3" xfId="57876"/>
    <cellStyle name="Normal 5 3 2 2 2 5 4" xfId="39583"/>
    <cellStyle name="Normal 5 3 2 2 2 5 5" xfId="39584"/>
    <cellStyle name="Normal 5 3 2 2 2 6" xfId="39585"/>
    <cellStyle name="Normal 5 3 2 2 2 6 2" xfId="39586"/>
    <cellStyle name="Normal 5 3 2 2 2 6 2 2" xfId="39587"/>
    <cellStyle name="Normal 5 3 2 2 2 6 2 3" xfId="57877"/>
    <cellStyle name="Normal 5 3 2 2 2 6 3" xfId="39588"/>
    <cellStyle name="Normal 5 3 2 2 2 6 4" xfId="39589"/>
    <cellStyle name="Normal 5 3 2 2 2 7" xfId="39590"/>
    <cellStyle name="Normal 5 3 2 2 2 7 2" xfId="39591"/>
    <cellStyle name="Normal 5 3 2 2 2 7 2 2" xfId="39592"/>
    <cellStyle name="Normal 5 3 2 2 2 7 2 3" xfId="57878"/>
    <cellStyle name="Normal 5 3 2 2 2 7 3" xfId="39593"/>
    <cellStyle name="Normal 5 3 2 2 2 7 4" xfId="39594"/>
    <cellStyle name="Normal 5 3 2 2 2 8" xfId="39595"/>
    <cellStyle name="Normal 5 3 2 2 2 8 2" xfId="39596"/>
    <cellStyle name="Normal 5 3 2 2 2 8 3" xfId="57879"/>
    <cellStyle name="Normal 5 3 2 2 2 9" xfId="39597"/>
    <cellStyle name="Normal 5 3 2 2 3" xfId="39598"/>
    <cellStyle name="Normal 5 3 2 2 3 2" xfId="39599"/>
    <cellStyle name="Normal 5 3 2 2 3 2 2" xfId="39600"/>
    <cellStyle name="Normal 5 3 2 2 3 2 2 2" xfId="39601"/>
    <cellStyle name="Normal 5 3 2 2 3 2 2 2 2" xfId="39602"/>
    <cellStyle name="Normal 5 3 2 2 3 2 2 2 2 2" xfId="39603"/>
    <cellStyle name="Normal 5 3 2 2 3 2 2 2 2 3" xfId="57880"/>
    <cellStyle name="Normal 5 3 2 2 3 2 2 2 3" xfId="39604"/>
    <cellStyle name="Normal 5 3 2 2 3 2 2 2 4" xfId="39605"/>
    <cellStyle name="Normal 5 3 2 2 3 2 2 3" xfId="39606"/>
    <cellStyle name="Normal 5 3 2 2 3 2 2 3 2" xfId="39607"/>
    <cellStyle name="Normal 5 3 2 2 3 2 2 3 2 2" xfId="39608"/>
    <cellStyle name="Normal 5 3 2 2 3 2 2 3 2 3" xfId="57881"/>
    <cellStyle name="Normal 5 3 2 2 3 2 2 3 3" xfId="39609"/>
    <cellStyle name="Normal 5 3 2 2 3 2 2 3 4" xfId="39610"/>
    <cellStyle name="Normal 5 3 2 2 3 2 2 4" xfId="39611"/>
    <cellStyle name="Normal 5 3 2 2 3 2 2 4 2" xfId="39612"/>
    <cellStyle name="Normal 5 3 2 2 3 2 2 4 3" xfId="57882"/>
    <cellStyle name="Normal 5 3 2 2 3 2 2 5" xfId="39613"/>
    <cellStyle name="Normal 5 3 2 2 3 2 2 6" xfId="39614"/>
    <cellStyle name="Normal 5 3 2 2 3 2 3" xfId="39615"/>
    <cellStyle name="Normal 5 3 2 2 3 2 3 2" xfId="39616"/>
    <cellStyle name="Normal 5 3 2 2 3 2 3 2 2" xfId="39617"/>
    <cellStyle name="Normal 5 3 2 2 3 2 3 2 3" xfId="57883"/>
    <cellStyle name="Normal 5 3 2 2 3 2 3 3" xfId="39618"/>
    <cellStyle name="Normal 5 3 2 2 3 2 3 4" xfId="39619"/>
    <cellStyle name="Normal 5 3 2 2 3 2 4" xfId="39620"/>
    <cellStyle name="Normal 5 3 2 2 3 2 4 2" xfId="39621"/>
    <cellStyle name="Normal 5 3 2 2 3 2 4 2 2" xfId="39622"/>
    <cellStyle name="Normal 5 3 2 2 3 2 4 2 3" xfId="57884"/>
    <cellStyle name="Normal 5 3 2 2 3 2 4 3" xfId="39623"/>
    <cellStyle name="Normal 5 3 2 2 3 2 4 4" xfId="39624"/>
    <cellStyle name="Normal 5 3 2 2 3 2 5" xfId="39625"/>
    <cellStyle name="Normal 5 3 2 2 3 2 5 2" xfId="39626"/>
    <cellStyle name="Normal 5 3 2 2 3 2 5 3" xfId="57885"/>
    <cellStyle name="Normal 5 3 2 2 3 2 6" xfId="39627"/>
    <cellStyle name="Normal 5 3 2 2 3 2 7" xfId="39628"/>
    <cellStyle name="Normal 5 3 2 2 3 3" xfId="39629"/>
    <cellStyle name="Normal 5 3 2 2 3 3 2" xfId="39630"/>
    <cellStyle name="Normal 5 3 2 2 3 3 2 2" xfId="39631"/>
    <cellStyle name="Normal 5 3 2 2 3 3 2 2 2" xfId="39632"/>
    <cellStyle name="Normal 5 3 2 2 3 3 2 2 3" xfId="57886"/>
    <cellStyle name="Normal 5 3 2 2 3 3 2 3" xfId="39633"/>
    <cellStyle name="Normal 5 3 2 2 3 3 2 4" xfId="39634"/>
    <cellStyle name="Normal 5 3 2 2 3 3 3" xfId="39635"/>
    <cellStyle name="Normal 5 3 2 2 3 3 3 2" xfId="39636"/>
    <cellStyle name="Normal 5 3 2 2 3 3 3 2 2" xfId="39637"/>
    <cellStyle name="Normal 5 3 2 2 3 3 3 2 3" xfId="57887"/>
    <cellStyle name="Normal 5 3 2 2 3 3 3 3" xfId="39638"/>
    <cellStyle name="Normal 5 3 2 2 3 3 3 4" xfId="39639"/>
    <cellStyle name="Normal 5 3 2 2 3 3 4" xfId="39640"/>
    <cellStyle name="Normal 5 3 2 2 3 3 4 2" xfId="39641"/>
    <cellStyle name="Normal 5 3 2 2 3 3 4 3" xfId="57888"/>
    <cellStyle name="Normal 5 3 2 2 3 3 5" xfId="39642"/>
    <cellStyle name="Normal 5 3 2 2 3 3 6" xfId="39643"/>
    <cellStyle name="Normal 5 3 2 2 3 4" xfId="39644"/>
    <cellStyle name="Normal 5 3 2 2 3 4 2" xfId="39645"/>
    <cellStyle name="Normal 5 3 2 2 3 4 2 2" xfId="39646"/>
    <cellStyle name="Normal 5 3 2 2 3 4 2 2 2" xfId="39647"/>
    <cellStyle name="Normal 5 3 2 2 3 4 2 2 3" xfId="57889"/>
    <cellStyle name="Normal 5 3 2 2 3 4 2 3" xfId="39648"/>
    <cellStyle name="Normal 5 3 2 2 3 4 2 4" xfId="39649"/>
    <cellStyle name="Normal 5 3 2 2 3 4 3" xfId="39650"/>
    <cellStyle name="Normal 5 3 2 2 3 4 3 2" xfId="39651"/>
    <cellStyle name="Normal 5 3 2 2 3 4 3 3" xfId="57890"/>
    <cellStyle name="Normal 5 3 2 2 3 4 4" xfId="39652"/>
    <cellStyle name="Normal 5 3 2 2 3 4 5" xfId="39653"/>
    <cellStyle name="Normal 5 3 2 2 3 5" xfId="39654"/>
    <cellStyle name="Normal 5 3 2 2 3 5 2" xfId="39655"/>
    <cellStyle name="Normal 5 3 2 2 3 5 2 2" xfId="39656"/>
    <cellStyle name="Normal 5 3 2 2 3 5 2 3" xfId="57891"/>
    <cellStyle name="Normal 5 3 2 2 3 5 3" xfId="39657"/>
    <cellStyle name="Normal 5 3 2 2 3 5 4" xfId="39658"/>
    <cellStyle name="Normal 5 3 2 2 3 6" xfId="39659"/>
    <cellStyle name="Normal 5 3 2 2 3 6 2" xfId="39660"/>
    <cellStyle name="Normal 5 3 2 2 3 6 2 2" xfId="39661"/>
    <cellStyle name="Normal 5 3 2 2 3 6 2 3" xfId="57892"/>
    <cellStyle name="Normal 5 3 2 2 3 6 3" xfId="39662"/>
    <cellStyle name="Normal 5 3 2 2 3 6 4" xfId="39663"/>
    <cellStyle name="Normal 5 3 2 2 3 7" xfId="39664"/>
    <cellStyle name="Normal 5 3 2 2 3 7 2" xfId="39665"/>
    <cellStyle name="Normal 5 3 2 2 3 7 3" xfId="57893"/>
    <cellStyle name="Normal 5 3 2 2 3 8" xfId="39666"/>
    <cellStyle name="Normal 5 3 2 2 3 9" xfId="39667"/>
    <cellStyle name="Normal 5 3 2 2 4" xfId="39668"/>
    <cellStyle name="Normal 5 3 2 2 4 2" xfId="39669"/>
    <cellStyle name="Normal 5 3 2 2 4 2 2" xfId="39670"/>
    <cellStyle name="Normal 5 3 2 2 4 2 2 2" xfId="39671"/>
    <cellStyle name="Normal 5 3 2 2 4 2 2 2 2" xfId="39672"/>
    <cellStyle name="Normal 5 3 2 2 4 2 2 2 3" xfId="57894"/>
    <cellStyle name="Normal 5 3 2 2 4 2 2 3" xfId="39673"/>
    <cellStyle name="Normal 5 3 2 2 4 2 2 4" xfId="39674"/>
    <cellStyle name="Normal 5 3 2 2 4 2 3" xfId="39675"/>
    <cellStyle name="Normal 5 3 2 2 4 2 3 2" xfId="39676"/>
    <cellStyle name="Normal 5 3 2 2 4 2 3 2 2" xfId="39677"/>
    <cellStyle name="Normal 5 3 2 2 4 2 3 2 3" xfId="57895"/>
    <cellStyle name="Normal 5 3 2 2 4 2 3 3" xfId="39678"/>
    <cellStyle name="Normal 5 3 2 2 4 2 3 4" xfId="39679"/>
    <cellStyle name="Normal 5 3 2 2 4 2 4" xfId="39680"/>
    <cellStyle name="Normal 5 3 2 2 4 2 4 2" xfId="39681"/>
    <cellStyle name="Normal 5 3 2 2 4 2 4 3" xfId="57896"/>
    <cellStyle name="Normal 5 3 2 2 4 2 5" xfId="39682"/>
    <cellStyle name="Normal 5 3 2 2 4 2 6" xfId="39683"/>
    <cellStyle name="Normal 5 3 2 2 4 3" xfId="39684"/>
    <cellStyle name="Normal 5 3 2 2 4 3 2" xfId="39685"/>
    <cellStyle name="Normal 5 3 2 2 4 3 2 2" xfId="39686"/>
    <cellStyle name="Normal 5 3 2 2 4 3 2 3" xfId="57897"/>
    <cellStyle name="Normal 5 3 2 2 4 3 3" xfId="39687"/>
    <cellStyle name="Normal 5 3 2 2 4 3 4" xfId="39688"/>
    <cellStyle name="Normal 5 3 2 2 4 4" xfId="39689"/>
    <cellStyle name="Normal 5 3 2 2 4 4 2" xfId="39690"/>
    <cellStyle name="Normal 5 3 2 2 4 4 2 2" xfId="39691"/>
    <cellStyle name="Normal 5 3 2 2 4 4 2 3" xfId="57898"/>
    <cellStyle name="Normal 5 3 2 2 4 4 3" xfId="39692"/>
    <cellStyle name="Normal 5 3 2 2 4 4 4" xfId="39693"/>
    <cellStyle name="Normal 5 3 2 2 4 5" xfId="39694"/>
    <cellStyle name="Normal 5 3 2 2 4 5 2" xfId="39695"/>
    <cellStyle name="Normal 5 3 2 2 4 5 3" xfId="57899"/>
    <cellStyle name="Normal 5 3 2 2 4 6" xfId="39696"/>
    <cellStyle name="Normal 5 3 2 2 4 7" xfId="39697"/>
    <cellStyle name="Normal 5 3 2 2 5" xfId="39698"/>
    <cellStyle name="Normal 5 3 2 2 5 2" xfId="39699"/>
    <cellStyle name="Normal 5 3 2 2 5 2 2" xfId="39700"/>
    <cellStyle name="Normal 5 3 2 2 5 2 2 2" xfId="39701"/>
    <cellStyle name="Normal 5 3 2 2 5 2 2 3" xfId="57900"/>
    <cellStyle name="Normal 5 3 2 2 5 2 3" xfId="39702"/>
    <cellStyle name="Normal 5 3 2 2 5 2 4" xfId="39703"/>
    <cellStyle name="Normal 5 3 2 2 5 3" xfId="39704"/>
    <cellStyle name="Normal 5 3 2 2 5 3 2" xfId="39705"/>
    <cellStyle name="Normal 5 3 2 2 5 3 2 2" xfId="39706"/>
    <cellStyle name="Normal 5 3 2 2 5 3 2 3" xfId="57901"/>
    <cellStyle name="Normal 5 3 2 2 5 3 3" xfId="39707"/>
    <cellStyle name="Normal 5 3 2 2 5 3 4" xfId="39708"/>
    <cellStyle name="Normal 5 3 2 2 5 4" xfId="39709"/>
    <cellStyle name="Normal 5 3 2 2 5 4 2" xfId="39710"/>
    <cellStyle name="Normal 5 3 2 2 5 4 3" xfId="57902"/>
    <cellStyle name="Normal 5 3 2 2 5 5" xfId="39711"/>
    <cellStyle name="Normal 5 3 2 2 5 6" xfId="39712"/>
    <cellStyle name="Normal 5 3 2 2 6" xfId="39713"/>
    <cellStyle name="Normal 5 3 2 2 6 2" xfId="39714"/>
    <cellStyle name="Normal 5 3 2 2 6 2 2" xfId="39715"/>
    <cellStyle name="Normal 5 3 2 2 6 2 2 2" xfId="39716"/>
    <cellStyle name="Normal 5 3 2 2 6 2 2 3" xfId="57903"/>
    <cellStyle name="Normal 5 3 2 2 6 2 3" xfId="39717"/>
    <cellStyle name="Normal 5 3 2 2 6 2 4" xfId="39718"/>
    <cellStyle name="Normal 5 3 2 2 6 3" xfId="39719"/>
    <cellStyle name="Normal 5 3 2 2 6 3 2" xfId="39720"/>
    <cellStyle name="Normal 5 3 2 2 6 3 3" xfId="57904"/>
    <cellStyle name="Normal 5 3 2 2 6 4" xfId="39721"/>
    <cellStyle name="Normal 5 3 2 2 6 5" xfId="39722"/>
    <cellStyle name="Normal 5 3 2 2 7" xfId="39723"/>
    <cellStyle name="Normal 5 3 2 2 7 2" xfId="39724"/>
    <cellStyle name="Normal 5 3 2 2 7 2 2" xfId="39725"/>
    <cellStyle name="Normal 5 3 2 2 7 2 3" xfId="57905"/>
    <cellStyle name="Normal 5 3 2 2 7 3" xfId="39726"/>
    <cellStyle name="Normal 5 3 2 2 7 4" xfId="39727"/>
    <cellStyle name="Normal 5 3 2 2 8" xfId="39728"/>
    <cellStyle name="Normal 5 3 2 2 8 2" xfId="39729"/>
    <cellStyle name="Normal 5 3 2 2 8 2 2" xfId="39730"/>
    <cellStyle name="Normal 5 3 2 2 8 2 3" xfId="57906"/>
    <cellStyle name="Normal 5 3 2 2 8 3" xfId="39731"/>
    <cellStyle name="Normal 5 3 2 2 8 4" xfId="39732"/>
    <cellStyle name="Normal 5 3 2 2 9" xfId="39733"/>
    <cellStyle name="Normal 5 3 2 2 9 2" xfId="39734"/>
    <cellStyle name="Normal 5 3 2 2 9 3" xfId="57907"/>
    <cellStyle name="Normal 5 3 2 3" xfId="39735"/>
    <cellStyle name="Normal 5 3 2 3 10" xfId="39736"/>
    <cellStyle name="Normal 5 3 2 3 11" xfId="39737"/>
    <cellStyle name="Normal 5 3 2 3 2" xfId="39738"/>
    <cellStyle name="Normal 5 3 2 3 2 10" xfId="39739"/>
    <cellStyle name="Normal 5 3 2 3 2 2" xfId="39740"/>
    <cellStyle name="Normal 5 3 2 3 2 2 2" xfId="39741"/>
    <cellStyle name="Normal 5 3 2 3 2 2 2 2" xfId="39742"/>
    <cellStyle name="Normal 5 3 2 3 2 2 2 2 2" xfId="39743"/>
    <cellStyle name="Normal 5 3 2 3 2 2 2 2 2 2" xfId="39744"/>
    <cellStyle name="Normal 5 3 2 3 2 2 2 2 2 2 2" xfId="39745"/>
    <cellStyle name="Normal 5 3 2 3 2 2 2 2 2 2 3" xfId="57908"/>
    <cellStyle name="Normal 5 3 2 3 2 2 2 2 2 3" xfId="39746"/>
    <cellStyle name="Normal 5 3 2 3 2 2 2 2 2 4" xfId="39747"/>
    <cellStyle name="Normal 5 3 2 3 2 2 2 2 3" xfId="39748"/>
    <cellStyle name="Normal 5 3 2 3 2 2 2 2 3 2" xfId="39749"/>
    <cellStyle name="Normal 5 3 2 3 2 2 2 2 3 2 2" xfId="39750"/>
    <cellStyle name="Normal 5 3 2 3 2 2 2 2 3 2 3" xfId="57909"/>
    <cellStyle name="Normal 5 3 2 3 2 2 2 2 3 3" xfId="39751"/>
    <cellStyle name="Normal 5 3 2 3 2 2 2 2 3 4" xfId="39752"/>
    <cellStyle name="Normal 5 3 2 3 2 2 2 2 4" xfId="39753"/>
    <cellStyle name="Normal 5 3 2 3 2 2 2 2 4 2" xfId="39754"/>
    <cellStyle name="Normal 5 3 2 3 2 2 2 2 4 3" xfId="57910"/>
    <cellStyle name="Normal 5 3 2 3 2 2 2 2 5" xfId="39755"/>
    <cellStyle name="Normal 5 3 2 3 2 2 2 2 6" xfId="39756"/>
    <cellStyle name="Normal 5 3 2 3 2 2 2 3" xfId="39757"/>
    <cellStyle name="Normal 5 3 2 3 2 2 2 3 2" xfId="39758"/>
    <cellStyle name="Normal 5 3 2 3 2 2 2 3 2 2" xfId="39759"/>
    <cellStyle name="Normal 5 3 2 3 2 2 2 3 2 3" xfId="57911"/>
    <cellStyle name="Normal 5 3 2 3 2 2 2 3 3" xfId="39760"/>
    <cellStyle name="Normal 5 3 2 3 2 2 2 3 4" xfId="39761"/>
    <cellStyle name="Normal 5 3 2 3 2 2 2 4" xfId="39762"/>
    <cellStyle name="Normal 5 3 2 3 2 2 2 4 2" xfId="39763"/>
    <cellStyle name="Normal 5 3 2 3 2 2 2 4 2 2" xfId="39764"/>
    <cellStyle name="Normal 5 3 2 3 2 2 2 4 2 3" xfId="57912"/>
    <cellStyle name="Normal 5 3 2 3 2 2 2 4 3" xfId="39765"/>
    <cellStyle name="Normal 5 3 2 3 2 2 2 4 4" xfId="39766"/>
    <cellStyle name="Normal 5 3 2 3 2 2 2 5" xfId="39767"/>
    <cellStyle name="Normal 5 3 2 3 2 2 2 5 2" xfId="39768"/>
    <cellStyle name="Normal 5 3 2 3 2 2 2 5 3" xfId="57913"/>
    <cellStyle name="Normal 5 3 2 3 2 2 2 6" xfId="39769"/>
    <cellStyle name="Normal 5 3 2 3 2 2 2 7" xfId="39770"/>
    <cellStyle name="Normal 5 3 2 3 2 2 3" xfId="39771"/>
    <cellStyle name="Normal 5 3 2 3 2 2 3 2" xfId="39772"/>
    <cellStyle name="Normal 5 3 2 3 2 2 3 2 2" xfId="39773"/>
    <cellStyle name="Normal 5 3 2 3 2 2 3 2 2 2" xfId="39774"/>
    <cellStyle name="Normal 5 3 2 3 2 2 3 2 2 3" xfId="57914"/>
    <cellStyle name="Normal 5 3 2 3 2 2 3 2 3" xfId="39775"/>
    <cellStyle name="Normal 5 3 2 3 2 2 3 2 4" xfId="39776"/>
    <cellStyle name="Normal 5 3 2 3 2 2 3 3" xfId="39777"/>
    <cellStyle name="Normal 5 3 2 3 2 2 3 3 2" xfId="39778"/>
    <cellStyle name="Normal 5 3 2 3 2 2 3 3 2 2" xfId="39779"/>
    <cellStyle name="Normal 5 3 2 3 2 2 3 3 2 3" xfId="57915"/>
    <cellStyle name="Normal 5 3 2 3 2 2 3 3 3" xfId="39780"/>
    <cellStyle name="Normal 5 3 2 3 2 2 3 3 4" xfId="39781"/>
    <cellStyle name="Normal 5 3 2 3 2 2 3 4" xfId="39782"/>
    <cellStyle name="Normal 5 3 2 3 2 2 3 4 2" xfId="39783"/>
    <cellStyle name="Normal 5 3 2 3 2 2 3 4 3" xfId="57916"/>
    <cellStyle name="Normal 5 3 2 3 2 2 3 5" xfId="39784"/>
    <cellStyle name="Normal 5 3 2 3 2 2 3 6" xfId="39785"/>
    <cellStyle name="Normal 5 3 2 3 2 2 4" xfId="39786"/>
    <cellStyle name="Normal 5 3 2 3 2 2 4 2" xfId="39787"/>
    <cellStyle name="Normal 5 3 2 3 2 2 4 2 2" xfId="39788"/>
    <cellStyle name="Normal 5 3 2 3 2 2 4 2 3" xfId="57917"/>
    <cellStyle name="Normal 5 3 2 3 2 2 4 3" xfId="39789"/>
    <cellStyle name="Normal 5 3 2 3 2 2 4 4" xfId="39790"/>
    <cellStyle name="Normal 5 3 2 3 2 2 5" xfId="39791"/>
    <cellStyle name="Normal 5 3 2 3 2 2 5 2" xfId="39792"/>
    <cellStyle name="Normal 5 3 2 3 2 2 5 2 2" xfId="39793"/>
    <cellStyle name="Normal 5 3 2 3 2 2 5 2 3" xfId="57918"/>
    <cellStyle name="Normal 5 3 2 3 2 2 5 3" xfId="39794"/>
    <cellStyle name="Normal 5 3 2 3 2 2 5 4" xfId="39795"/>
    <cellStyle name="Normal 5 3 2 3 2 2 6" xfId="39796"/>
    <cellStyle name="Normal 5 3 2 3 2 2 6 2" xfId="39797"/>
    <cellStyle name="Normal 5 3 2 3 2 2 6 3" xfId="57919"/>
    <cellStyle name="Normal 5 3 2 3 2 2 7" xfId="39798"/>
    <cellStyle name="Normal 5 3 2 3 2 2 8" xfId="39799"/>
    <cellStyle name="Normal 5 3 2 3 2 3" xfId="39800"/>
    <cellStyle name="Normal 5 3 2 3 2 3 2" xfId="39801"/>
    <cellStyle name="Normal 5 3 2 3 2 3 2 2" xfId="39802"/>
    <cellStyle name="Normal 5 3 2 3 2 3 2 2 2" xfId="39803"/>
    <cellStyle name="Normal 5 3 2 3 2 3 2 2 2 2" xfId="39804"/>
    <cellStyle name="Normal 5 3 2 3 2 3 2 2 2 3" xfId="57920"/>
    <cellStyle name="Normal 5 3 2 3 2 3 2 2 3" xfId="39805"/>
    <cellStyle name="Normal 5 3 2 3 2 3 2 2 4" xfId="39806"/>
    <cellStyle name="Normal 5 3 2 3 2 3 2 3" xfId="39807"/>
    <cellStyle name="Normal 5 3 2 3 2 3 2 3 2" xfId="39808"/>
    <cellStyle name="Normal 5 3 2 3 2 3 2 3 2 2" xfId="39809"/>
    <cellStyle name="Normal 5 3 2 3 2 3 2 3 2 3" xfId="57921"/>
    <cellStyle name="Normal 5 3 2 3 2 3 2 3 3" xfId="39810"/>
    <cellStyle name="Normal 5 3 2 3 2 3 2 3 4" xfId="39811"/>
    <cellStyle name="Normal 5 3 2 3 2 3 2 4" xfId="39812"/>
    <cellStyle name="Normal 5 3 2 3 2 3 2 4 2" xfId="39813"/>
    <cellStyle name="Normal 5 3 2 3 2 3 2 4 3" xfId="57922"/>
    <cellStyle name="Normal 5 3 2 3 2 3 2 5" xfId="39814"/>
    <cellStyle name="Normal 5 3 2 3 2 3 2 6" xfId="39815"/>
    <cellStyle name="Normal 5 3 2 3 2 3 3" xfId="39816"/>
    <cellStyle name="Normal 5 3 2 3 2 3 3 2" xfId="39817"/>
    <cellStyle name="Normal 5 3 2 3 2 3 3 2 2" xfId="39818"/>
    <cellStyle name="Normal 5 3 2 3 2 3 3 2 3" xfId="57923"/>
    <cellStyle name="Normal 5 3 2 3 2 3 3 3" xfId="39819"/>
    <cellStyle name="Normal 5 3 2 3 2 3 3 4" xfId="39820"/>
    <cellStyle name="Normal 5 3 2 3 2 3 4" xfId="39821"/>
    <cellStyle name="Normal 5 3 2 3 2 3 4 2" xfId="39822"/>
    <cellStyle name="Normal 5 3 2 3 2 3 4 2 2" xfId="39823"/>
    <cellStyle name="Normal 5 3 2 3 2 3 4 2 3" xfId="57924"/>
    <cellStyle name="Normal 5 3 2 3 2 3 4 3" xfId="39824"/>
    <cellStyle name="Normal 5 3 2 3 2 3 4 4" xfId="39825"/>
    <cellStyle name="Normal 5 3 2 3 2 3 5" xfId="39826"/>
    <cellStyle name="Normal 5 3 2 3 2 3 5 2" xfId="39827"/>
    <cellStyle name="Normal 5 3 2 3 2 3 5 3" xfId="57925"/>
    <cellStyle name="Normal 5 3 2 3 2 3 6" xfId="39828"/>
    <cellStyle name="Normal 5 3 2 3 2 3 7" xfId="39829"/>
    <cellStyle name="Normal 5 3 2 3 2 4" xfId="39830"/>
    <cellStyle name="Normal 5 3 2 3 2 4 2" xfId="39831"/>
    <cellStyle name="Normal 5 3 2 3 2 4 2 2" xfId="39832"/>
    <cellStyle name="Normal 5 3 2 3 2 4 2 2 2" xfId="39833"/>
    <cellStyle name="Normal 5 3 2 3 2 4 2 2 3" xfId="57926"/>
    <cellStyle name="Normal 5 3 2 3 2 4 2 3" xfId="39834"/>
    <cellStyle name="Normal 5 3 2 3 2 4 2 4" xfId="39835"/>
    <cellStyle name="Normal 5 3 2 3 2 4 3" xfId="39836"/>
    <cellStyle name="Normal 5 3 2 3 2 4 3 2" xfId="39837"/>
    <cellStyle name="Normal 5 3 2 3 2 4 3 2 2" xfId="39838"/>
    <cellStyle name="Normal 5 3 2 3 2 4 3 2 3" xfId="57927"/>
    <cellStyle name="Normal 5 3 2 3 2 4 3 3" xfId="39839"/>
    <cellStyle name="Normal 5 3 2 3 2 4 3 4" xfId="39840"/>
    <cellStyle name="Normal 5 3 2 3 2 4 4" xfId="39841"/>
    <cellStyle name="Normal 5 3 2 3 2 4 4 2" xfId="39842"/>
    <cellStyle name="Normal 5 3 2 3 2 4 4 3" xfId="57928"/>
    <cellStyle name="Normal 5 3 2 3 2 4 5" xfId="39843"/>
    <cellStyle name="Normal 5 3 2 3 2 4 6" xfId="39844"/>
    <cellStyle name="Normal 5 3 2 3 2 5" xfId="39845"/>
    <cellStyle name="Normal 5 3 2 3 2 5 2" xfId="39846"/>
    <cellStyle name="Normal 5 3 2 3 2 5 2 2" xfId="39847"/>
    <cellStyle name="Normal 5 3 2 3 2 5 2 2 2" xfId="39848"/>
    <cellStyle name="Normal 5 3 2 3 2 5 2 2 3" xfId="57929"/>
    <cellStyle name="Normal 5 3 2 3 2 5 2 3" xfId="39849"/>
    <cellStyle name="Normal 5 3 2 3 2 5 2 4" xfId="39850"/>
    <cellStyle name="Normal 5 3 2 3 2 5 3" xfId="39851"/>
    <cellStyle name="Normal 5 3 2 3 2 5 3 2" xfId="39852"/>
    <cellStyle name="Normal 5 3 2 3 2 5 3 3" xfId="57930"/>
    <cellStyle name="Normal 5 3 2 3 2 5 4" xfId="39853"/>
    <cellStyle name="Normal 5 3 2 3 2 5 5" xfId="39854"/>
    <cellStyle name="Normal 5 3 2 3 2 6" xfId="39855"/>
    <cellStyle name="Normal 5 3 2 3 2 6 2" xfId="39856"/>
    <cellStyle name="Normal 5 3 2 3 2 6 2 2" xfId="39857"/>
    <cellStyle name="Normal 5 3 2 3 2 6 2 3" xfId="57931"/>
    <cellStyle name="Normal 5 3 2 3 2 6 3" xfId="39858"/>
    <cellStyle name="Normal 5 3 2 3 2 6 4" xfId="39859"/>
    <cellStyle name="Normal 5 3 2 3 2 7" xfId="39860"/>
    <cellStyle name="Normal 5 3 2 3 2 7 2" xfId="39861"/>
    <cellStyle name="Normal 5 3 2 3 2 7 2 2" xfId="39862"/>
    <cellStyle name="Normal 5 3 2 3 2 7 2 3" xfId="57932"/>
    <cellStyle name="Normal 5 3 2 3 2 7 3" xfId="39863"/>
    <cellStyle name="Normal 5 3 2 3 2 7 4" xfId="39864"/>
    <cellStyle name="Normal 5 3 2 3 2 8" xfId="39865"/>
    <cellStyle name="Normal 5 3 2 3 2 8 2" xfId="39866"/>
    <cellStyle name="Normal 5 3 2 3 2 8 3" xfId="57933"/>
    <cellStyle name="Normal 5 3 2 3 2 9" xfId="39867"/>
    <cellStyle name="Normal 5 3 2 3 3" xfId="39868"/>
    <cellStyle name="Normal 5 3 2 3 3 2" xfId="39869"/>
    <cellStyle name="Normal 5 3 2 3 3 2 2" xfId="39870"/>
    <cellStyle name="Normal 5 3 2 3 3 2 2 2" xfId="39871"/>
    <cellStyle name="Normal 5 3 2 3 3 2 2 2 2" xfId="39872"/>
    <cellStyle name="Normal 5 3 2 3 3 2 2 2 2 2" xfId="39873"/>
    <cellStyle name="Normal 5 3 2 3 3 2 2 2 2 3" xfId="57934"/>
    <cellStyle name="Normal 5 3 2 3 3 2 2 2 3" xfId="39874"/>
    <cellStyle name="Normal 5 3 2 3 3 2 2 2 4" xfId="39875"/>
    <cellStyle name="Normal 5 3 2 3 3 2 2 3" xfId="39876"/>
    <cellStyle name="Normal 5 3 2 3 3 2 2 3 2" xfId="39877"/>
    <cellStyle name="Normal 5 3 2 3 3 2 2 3 2 2" xfId="39878"/>
    <cellStyle name="Normal 5 3 2 3 3 2 2 3 2 3" xfId="57935"/>
    <cellStyle name="Normal 5 3 2 3 3 2 2 3 3" xfId="39879"/>
    <cellStyle name="Normal 5 3 2 3 3 2 2 3 4" xfId="39880"/>
    <cellStyle name="Normal 5 3 2 3 3 2 2 4" xfId="39881"/>
    <cellStyle name="Normal 5 3 2 3 3 2 2 4 2" xfId="39882"/>
    <cellStyle name="Normal 5 3 2 3 3 2 2 4 3" xfId="57936"/>
    <cellStyle name="Normal 5 3 2 3 3 2 2 5" xfId="39883"/>
    <cellStyle name="Normal 5 3 2 3 3 2 2 6" xfId="39884"/>
    <cellStyle name="Normal 5 3 2 3 3 2 3" xfId="39885"/>
    <cellStyle name="Normal 5 3 2 3 3 2 3 2" xfId="39886"/>
    <cellStyle name="Normal 5 3 2 3 3 2 3 2 2" xfId="39887"/>
    <cellStyle name="Normal 5 3 2 3 3 2 3 2 3" xfId="57937"/>
    <cellStyle name="Normal 5 3 2 3 3 2 3 3" xfId="39888"/>
    <cellStyle name="Normal 5 3 2 3 3 2 3 4" xfId="39889"/>
    <cellStyle name="Normal 5 3 2 3 3 2 4" xfId="39890"/>
    <cellStyle name="Normal 5 3 2 3 3 2 4 2" xfId="39891"/>
    <cellStyle name="Normal 5 3 2 3 3 2 4 2 2" xfId="39892"/>
    <cellStyle name="Normal 5 3 2 3 3 2 4 2 3" xfId="57938"/>
    <cellStyle name="Normal 5 3 2 3 3 2 4 3" xfId="39893"/>
    <cellStyle name="Normal 5 3 2 3 3 2 4 4" xfId="39894"/>
    <cellStyle name="Normal 5 3 2 3 3 2 5" xfId="39895"/>
    <cellStyle name="Normal 5 3 2 3 3 2 5 2" xfId="39896"/>
    <cellStyle name="Normal 5 3 2 3 3 2 5 3" xfId="57939"/>
    <cellStyle name="Normal 5 3 2 3 3 2 6" xfId="39897"/>
    <cellStyle name="Normal 5 3 2 3 3 2 7" xfId="39898"/>
    <cellStyle name="Normal 5 3 2 3 3 3" xfId="39899"/>
    <cellStyle name="Normal 5 3 2 3 3 3 2" xfId="39900"/>
    <cellStyle name="Normal 5 3 2 3 3 3 2 2" xfId="39901"/>
    <cellStyle name="Normal 5 3 2 3 3 3 2 2 2" xfId="39902"/>
    <cellStyle name="Normal 5 3 2 3 3 3 2 2 3" xfId="57940"/>
    <cellStyle name="Normal 5 3 2 3 3 3 2 3" xfId="39903"/>
    <cellStyle name="Normal 5 3 2 3 3 3 2 4" xfId="39904"/>
    <cellStyle name="Normal 5 3 2 3 3 3 3" xfId="39905"/>
    <cellStyle name="Normal 5 3 2 3 3 3 3 2" xfId="39906"/>
    <cellStyle name="Normal 5 3 2 3 3 3 3 2 2" xfId="39907"/>
    <cellStyle name="Normal 5 3 2 3 3 3 3 2 3" xfId="57941"/>
    <cellStyle name="Normal 5 3 2 3 3 3 3 3" xfId="39908"/>
    <cellStyle name="Normal 5 3 2 3 3 3 3 4" xfId="39909"/>
    <cellStyle name="Normal 5 3 2 3 3 3 4" xfId="39910"/>
    <cellStyle name="Normal 5 3 2 3 3 3 4 2" xfId="39911"/>
    <cellStyle name="Normal 5 3 2 3 3 3 4 3" xfId="57942"/>
    <cellStyle name="Normal 5 3 2 3 3 3 5" xfId="39912"/>
    <cellStyle name="Normal 5 3 2 3 3 3 6" xfId="39913"/>
    <cellStyle name="Normal 5 3 2 3 3 4" xfId="39914"/>
    <cellStyle name="Normal 5 3 2 3 3 4 2" xfId="39915"/>
    <cellStyle name="Normal 5 3 2 3 3 4 2 2" xfId="39916"/>
    <cellStyle name="Normal 5 3 2 3 3 4 2 3" xfId="57943"/>
    <cellStyle name="Normal 5 3 2 3 3 4 3" xfId="39917"/>
    <cellStyle name="Normal 5 3 2 3 3 4 4" xfId="39918"/>
    <cellStyle name="Normal 5 3 2 3 3 5" xfId="39919"/>
    <cellStyle name="Normal 5 3 2 3 3 5 2" xfId="39920"/>
    <cellStyle name="Normal 5 3 2 3 3 5 2 2" xfId="39921"/>
    <cellStyle name="Normal 5 3 2 3 3 5 2 3" xfId="57944"/>
    <cellStyle name="Normal 5 3 2 3 3 5 3" xfId="39922"/>
    <cellStyle name="Normal 5 3 2 3 3 5 4" xfId="39923"/>
    <cellStyle name="Normal 5 3 2 3 3 6" xfId="39924"/>
    <cellStyle name="Normal 5 3 2 3 3 6 2" xfId="39925"/>
    <cellStyle name="Normal 5 3 2 3 3 6 3" xfId="57945"/>
    <cellStyle name="Normal 5 3 2 3 3 7" xfId="39926"/>
    <cellStyle name="Normal 5 3 2 3 3 8" xfId="39927"/>
    <cellStyle name="Normal 5 3 2 3 4" xfId="39928"/>
    <cellStyle name="Normal 5 3 2 3 4 2" xfId="39929"/>
    <cellStyle name="Normal 5 3 2 3 4 2 2" xfId="39930"/>
    <cellStyle name="Normal 5 3 2 3 4 2 2 2" xfId="39931"/>
    <cellStyle name="Normal 5 3 2 3 4 2 2 2 2" xfId="39932"/>
    <cellStyle name="Normal 5 3 2 3 4 2 2 2 3" xfId="57946"/>
    <cellStyle name="Normal 5 3 2 3 4 2 2 3" xfId="39933"/>
    <cellStyle name="Normal 5 3 2 3 4 2 2 4" xfId="39934"/>
    <cellStyle name="Normal 5 3 2 3 4 2 3" xfId="39935"/>
    <cellStyle name="Normal 5 3 2 3 4 2 3 2" xfId="39936"/>
    <cellStyle name="Normal 5 3 2 3 4 2 3 2 2" xfId="39937"/>
    <cellStyle name="Normal 5 3 2 3 4 2 3 2 3" xfId="57947"/>
    <cellStyle name="Normal 5 3 2 3 4 2 3 3" xfId="39938"/>
    <cellStyle name="Normal 5 3 2 3 4 2 3 4" xfId="39939"/>
    <cellStyle name="Normal 5 3 2 3 4 2 4" xfId="39940"/>
    <cellStyle name="Normal 5 3 2 3 4 2 4 2" xfId="39941"/>
    <cellStyle name="Normal 5 3 2 3 4 2 4 3" xfId="57948"/>
    <cellStyle name="Normal 5 3 2 3 4 2 5" xfId="39942"/>
    <cellStyle name="Normal 5 3 2 3 4 2 6" xfId="39943"/>
    <cellStyle name="Normal 5 3 2 3 4 3" xfId="39944"/>
    <cellStyle name="Normal 5 3 2 3 4 3 2" xfId="39945"/>
    <cellStyle name="Normal 5 3 2 3 4 3 2 2" xfId="39946"/>
    <cellStyle name="Normal 5 3 2 3 4 3 2 3" xfId="57949"/>
    <cellStyle name="Normal 5 3 2 3 4 3 3" xfId="39947"/>
    <cellStyle name="Normal 5 3 2 3 4 3 4" xfId="39948"/>
    <cellStyle name="Normal 5 3 2 3 4 4" xfId="39949"/>
    <cellStyle name="Normal 5 3 2 3 4 4 2" xfId="39950"/>
    <cellStyle name="Normal 5 3 2 3 4 4 2 2" xfId="39951"/>
    <cellStyle name="Normal 5 3 2 3 4 4 2 3" xfId="57950"/>
    <cellStyle name="Normal 5 3 2 3 4 4 3" xfId="39952"/>
    <cellStyle name="Normal 5 3 2 3 4 4 4" xfId="39953"/>
    <cellStyle name="Normal 5 3 2 3 4 5" xfId="39954"/>
    <cellStyle name="Normal 5 3 2 3 4 5 2" xfId="39955"/>
    <cellStyle name="Normal 5 3 2 3 4 5 3" xfId="57951"/>
    <cellStyle name="Normal 5 3 2 3 4 6" xfId="39956"/>
    <cellStyle name="Normal 5 3 2 3 4 7" xfId="39957"/>
    <cellStyle name="Normal 5 3 2 3 5" xfId="39958"/>
    <cellStyle name="Normal 5 3 2 3 5 2" xfId="39959"/>
    <cellStyle name="Normal 5 3 2 3 5 2 2" xfId="39960"/>
    <cellStyle name="Normal 5 3 2 3 5 2 2 2" xfId="39961"/>
    <cellStyle name="Normal 5 3 2 3 5 2 2 3" xfId="57952"/>
    <cellStyle name="Normal 5 3 2 3 5 2 3" xfId="39962"/>
    <cellStyle name="Normal 5 3 2 3 5 2 4" xfId="39963"/>
    <cellStyle name="Normal 5 3 2 3 5 3" xfId="39964"/>
    <cellStyle name="Normal 5 3 2 3 5 3 2" xfId="39965"/>
    <cellStyle name="Normal 5 3 2 3 5 3 2 2" xfId="39966"/>
    <cellStyle name="Normal 5 3 2 3 5 3 2 3" xfId="57953"/>
    <cellStyle name="Normal 5 3 2 3 5 3 3" xfId="39967"/>
    <cellStyle name="Normal 5 3 2 3 5 3 4" xfId="39968"/>
    <cellStyle name="Normal 5 3 2 3 5 4" xfId="39969"/>
    <cellStyle name="Normal 5 3 2 3 5 4 2" xfId="39970"/>
    <cellStyle name="Normal 5 3 2 3 5 4 3" xfId="57954"/>
    <cellStyle name="Normal 5 3 2 3 5 5" xfId="39971"/>
    <cellStyle name="Normal 5 3 2 3 5 6" xfId="39972"/>
    <cellStyle name="Normal 5 3 2 3 6" xfId="39973"/>
    <cellStyle name="Normal 5 3 2 3 6 2" xfId="39974"/>
    <cellStyle name="Normal 5 3 2 3 6 2 2" xfId="39975"/>
    <cellStyle name="Normal 5 3 2 3 6 2 2 2" xfId="39976"/>
    <cellStyle name="Normal 5 3 2 3 6 2 2 3" xfId="57955"/>
    <cellStyle name="Normal 5 3 2 3 6 2 3" xfId="39977"/>
    <cellStyle name="Normal 5 3 2 3 6 2 4" xfId="39978"/>
    <cellStyle name="Normal 5 3 2 3 6 3" xfId="39979"/>
    <cellStyle name="Normal 5 3 2 3 6 3 2" xfId="39980"/>
    <cellStyle name="Normal 5 3 2 3 6 3 3" xfId="57956"/>
    <cellStyle name="Normal 5 3 2 3 6 4" xfId="39981"/>
    <cellStyle name="Normal 5 3 2 3 6 5" xfId="39982"/>
    <cellStyle name="Normal 5 3 2 3 7" xfId="39983"/>
    <cellStyle name="Normal 5 3 2 3 7 2" xfId="39984"/>
    <cellStyle name="Normal 5 3 2 3 7 2 2" xfId="39985"/>
    <cellStyle name="Normal 5 3 2 3 7 2 3" xfId="57957"/>
    <cellStyle name="Normal 5 3 2 3 7 3" xfId="39986"/>
    <cellStyle name="Normal 5 3 2 3 7 4" xfId="39987"/>
    <cellStyle name="Normal 5 3 2 3 8" xfId="39988"/>
    <cellStyle name="Normal 5 3 2 3 8 2" xfId="39989"/>
    <cellStyle name="Normal 5 3 2 3 8 2 2" xfId="39990"/>
    <cellStyle name="Normal 5 3 2 3 8 2 3" xfId="57958"/>
    <cellStyle name="Normal 5 3 2 3 8 3" xfId="39991"/>
    <cellStyle name="Normal 5 3 2 3 8 4" xfId="39992"/>
    <cellStyle name="Normal 5 3 2 3 9" xfId="39993"/>
    <cellStyle name="Normal 5 3 2 3 9 2" xfId="39994"/>
    <cellStyle name="Normal 5 3 2 3 9 3" xfId="57959"/>
    <cellStyle name="Normal 5 3 2 4" xfId="39995"/>
    <cellStyle name="Normal 5 3 2 4 10" xfId="39996"/>
    <cellStyle name="Normal 5 3 2 4 2" xfId="39997"/>
    <cellStyle name="Normal 5 3 2 4 2 2" xfId="39998"/>
    <cellStyle name="Normal 5 3 2 4 2 2 2" xfId="39999"/>
    <cellStyle name="Normal 5 3 2 4 2 2 2 2" xfId="40000"/>
    <cellStyle name="Normal 5 3 2 4 2 2 2 2 2" xfId="40001"/>
    <cellStyle name="Normal 5 3 2 4 2 2 2 2 2 2" xfId="40002"/>
    <cellStyle name="Normal 5 3 2 4 2 2 2 2 2 3" xfId="57960"/>
    <cellStyle name="Normal 5 3 2 4 2 2 2 2 3" xfId="40003"/>
    <cellStyle name="Normal 5 3 2 4 2 2 2 2 4" xfId="40004"/>
    <cellStyle name="Normal 5 3 2 4 2 2 2 3" xfId="40005"/>
    <cellStyle name="Normal 5 3 2 4 2 2 2 3 2" xfId="40006"/>
    <cellStyle name="Normal 5 3 2 4 2 2 2 3 2 2" xfId="40007"/>
    <cellStyle name="Normal 5 3 2 4 2 2 2 3 2 3" xfId="57961"/>
    <cellStyle name="Normal 5 3 2 4 2 2 2 3 3" xfId="40008"/>
    <cellStyle name="Normal 5 3 2 4 2 2 2 3 4" xfId="40009"/>
    <cellStyle name="Normal 5 3 2 4 2 2 2 4" xfId="40010"/>
    <cellStyle name="Normal 5 3 2 4 2 2 2 4 2" xfId="40011"/>
    <cellStyle name="Normal 5 3 2 4 2 2 2 4 3" xfId="57962"/>
    <cellStyle name="Normal 5 3 2 4 2 2 2 5" xfId="40012"/>
    <cellStyle name="Normal 5 3 2 4 2 2 2 6" xfId="40013"/>
    <cellStyle name="Normal 5 3 2 4 2 2 3" xfId="40014"/>
    <cellStyle name="Normal 5 3 2 4 2 2 3 2" xfId="40015"/>
    <cellStyle name="Normal 5 3 2 4 2 2 3 2 2" xfId="40016"/>
    <cellStyle name="Normal 5 3 2 4 2 2 3 2 3" xfId="57963"/>
    <cellStyle name="Normal 5 3 2 4 2 2 3 3" xfId="40017"/>
    <cellStyle name="Normal 5 3 2 4 2 2 3 4" xfId="40018"/>
    <cellStyle name="Normal 5 3 2 4 2 2 4" xfId="40019"/>
    <cellStyle name="Normal 5 3 2 4 2 2 4 2" xfId="40020"/>
    <cellStyle name="Normal 5 3 2 4 2 2 4 2 2" xfId="40021"/>
    <cellStyle name="Normal 5 3 2 4 2 2 4 2 3" xfId="57964"/>
    <cellStyle name="Normal 5 3 2 4 2 2 4 3" xfId="40022"/>
    <cellStyle name="Normal 5 3 2 4 2 2 4 4" xfId="40023"/>
    <cellStyle name="Normal 5 3 2 4 2 2 5" xfId="40024"/>
    <cellStyle name="Normal 5 3 2 4 2 2 5 2" xfId="40025"/>
    <cellStyle name="Normal 5 3 2 4 2 2 5 3" xfId="57965"/>
    <cellStyle name="Normal 5 3 2 4 2 2 6" xfId="40026"/>
    <cellStyle name="Normal 5 3 2 4 2 2 7" xfId="40027"/>
    <cellStyle name="Normal 5 3 2 4 2 3" xfId="40028"/>
    <cellStyle name="Normal 5 3 2 4 2 3 2" xfId="40029"/>
    <cellStyle name="Normal 5 3 2 4 2 3 2 2" xfId="40030"/>
    <cellStyle name="Normal 5 3 2 4 2 3 2 2 2" xfId="40031"/>
    <cellStyle name="Normal 5 3 2 4 2 3 2 2 3" xfId="57966"/>
    <cellStyle name="Normal 5 3 2 4 2 3 2 3" xfId="40032"/>
    <cellStyle name="Normal 5 3 2 4 2 3 2 4" xfId="40033"/>
    <cellStyle name="Normal 5 3 2 4 2 3 3" xfId="40034"/>
    <cellStyle name="Normal 5 3 2 4 2 3 3 2" xfId="40035"/>
    <cellStyle name="Normal 5 3 2 4 2 3 3 2 2" xfId="40036"/>
    <cellStyle name="Normal 5 3 2 4 2 3 3 2 3" xfId="57967"/>
    <cellStyle name="Normal 5 3 2 4 2 3 3 3" xfId="40037"/>
    <cellStyle name="Normal 5 3 2 4 2 3 3 4" xfId="40038"/>
    <cellStyle name="Normal 5 3 2 4 2 3 4" xfId="40039"/>
    <cellStyle name="Normal 5 3 2 4 2 3 4 2" xfId="40040"/>
    <cellStyle name="Normal 5 3 2 4 2 3 4 3" xfId="57968"/>
    <cellStyle name="Normal 5 3 2 4 2 3 5" xfId="40041"/>
    <cellStyle name="Normal 5 3 2 4 2 3 6" xfId="40042"/>
    <cellStyle name="Normal 5 3 2 4 2 4" xfId="40043"/>
    <cellStyle name="Normal 5 3 2 4 2 4 2" xfId="40044"/>
    <cellStyle name="Normal 5 3 2 4 2 4 2 2" xfId="40045"/>
    <cellStyle name="Normal 5 3 2 4 2 4 2 3" xfId="57969"/>
    <cellStyle name="Normal 5 3 2 4 2 4 3" xfId="40046"/>
    <cellStyle name="Normal 5 3 2 4 2 4 4" xfId="40047"/>
    <cellStyle name="Normal 5 3 2 4 2 5" xfId="40048"/>
    <cellStyle name="Normal 5 3 2 4 2 5 2" xfId="40049"/>
    <cellStyle name="Normal 5 3 2 4 2 5 2 2" xfId="40050"/>
    <cellStyle name="Normal 5 3 2 4 2 5 2 3" xfId="57970"/>
    <cellStyle name="Normal 5 3 2 4 2 5 3" xfId="40051"/>
    <cellStyle name="Normal 5 3 2 4 2 5 4" xfId="40052"/>
    <cellStyle name="Normal 5 3 2 4 2 6" xfId="40053"/>
    <cellStyle name="Normal 5 3 2 4 2 6 2" xfId="40054"/>
    <cellStyle name="Normal 5 3 2 4 2 6 3" xfId="57971"/>
    <cellStyle name="Normal 5 3 2 4 2 7" xfId="40055"/>
    <cellStyle name="Normal 5 3 2 4 2 8" xfId="40056"/>
    <cellStyle name="Normal 5 3 2 4 3" xfId="40057"/>
    <cellStyle name="Normal 5 3 2 4 3 2" xfId="40058"/>
    <cellStyle name="Normal 5 3 2 4 3 2 2" xfId="40059"/>
    <cellStyle name="Normal 5 3 2 4 3 2 2 2" xfId="40060"/>
    <cellStyle name="Normal 5 3 2 4 3 2 2 2 2" xfId="40061"/>
    <cellStyle name="Normal 5 3 2 4 3 2 2 2 3" xfId="57972"/>
    <cellStyle name="Normal 5 3 2 4 3 2 2 3" xfId="40062"/>
    <cellStyle name="Normal 5 3 2 4 3 2 2 4" xfId="40063"/>
    <cellStyle name="Normal 5 3 2 4 3 2 3" xfId="40064"/>
    <cellStyle name="Normal 5 3 2 4 3 2 3 2" xfId="40065"/>
    <cellStyle name="Normal 5 3 2 4 3 2 3 2 2" xfId="40066"/>
    <cellStyle name="Normal 5 3 2 4 3 2 3 2 3" xfId="57973"/>
    <cellStyle name="Normal 5 3 2 4 3 2 3 3" xfId="40067"/>
    <cellStyle name="Normal 5 3 2 4 3 2 3 4" xfId="40068"/>
    <cellStyle name="Normal 5 3 2 4 3 2 4" xfId="40069"/>
    <cellStyle name="Normal 5 3 2 4 3 2 4 2" xfId="40070"/>
    <cellStyle name="Normal 5 3 2 4 3 2 4 3" xfId="57974"/>
    <cellStyle name="Normal 5 3 2 4 3 2 5" xfId="40071"/>
    <cellStyle name="Normal 5 3 2 4 3 2 6" xfId="40072"/>
    <cellStyle name="Normal 5 3 2 4 3 3" xfId="40073"/>
    <cellStyle name="Normal 5 3 2 4 3 3 2" xfId="40074"/>
    <cellStyle name="Normal 5 3 2 4 3 3 2 2" xfId="40075"/>
    <cellStyle name="Normal 5 3 2 4 3 3 2 3" xfId="57975"/>
    <cellStyle name="Normal 5 3 2 4 3 3 3" xfId="40076"/>
    <cellStyle name="Normal 5 3 2 4 3 3 4" xfId="40077"/>
    <cellStyle name="Normal 5 3 2 4 3 4" xfId="40078"/>
    <cellStyle name="Normal 5 3 2 4 3 4 2" xfId="40079"/>
    <cellStyle name="Normal 5 3 2 4 3 4 2 2" xfId="40080"/>
    <cellStyle name="Normal 5 3 2 4 3 4 2 3" xfId="57976"/>
    <cellStyle name="Normal 5 3 2 4 3 4 3" xfId="40081"/>
    <cellStyle name="Normal 5 3 2 4 3 4 4" xfId="40082"/>
    <cellStyle name="Normal 5 3 2 4 3 5" xfId="40083"/>
    <cellStyle name="Normal 5 3 2 4 3 5 2" xfId="40084"/>
    <cellStyle name="Normal 5 3 2 4 3 5 3" xfId="57977"/>
    <cellStyle name="Normal 5 3 2 4 3 6" xfId="40085"/>
    <cellStyle name="Normal 5 3 2 4 3 7" xfId="40086"/>
    <cellStyle name="Normal 5 3 2 4 4" xfId="40087"/>
    <cellStyle name="Normal 5 3 2 4 4 2" xfId="40088"/>
    <cellStyle name="Normal 5 3 2 4 4 2 2" xfId="40089"/>
    <cellStyle name="Normal 5 3 2 4 4 2 2 2" xfId="40090"/>
    <cellStyle name="Normal 5 3 2 4 4 2 2 3" xfId="57978"/>
    <cellStyle name="Normal 5 3 2 4 4 2 3" xfId="40091"/>
    <cellStyle name="Normal 5 3 2 4 4 2 4" xfId="40092"/>
    <cellStyle name="Normal 5 3 2 4 4 3" xfId="40093"/>
    <cellStyle name="Normal 5 3 2 4 4 3 2" xfId="40094"/>
    <cellStyle name="Normal 5 3 2 4 4 3 2 2" xfId="40095"/>
    <cellStyle name="Normal 5 3 2 4 4 3 2 3" xfId="57979"/>
    <cellStyle name="Normal 5 3 2 4 4 3 3" xfId="40096"/>
    <cellStyle name="Normal 5 3 2 4 4 3 4" xfId="40097"/>
    <cellStyle name="Normal 5 3 2 4 4 4" xfId="40098"/>
    <cellStyle name="Normal 5 3 2 4 4 4 2" xfId="40099"/>
    <cellStyle name="Normal 5 3 2 4 4 4 3" xfId="57980"/>
    <cellStyle name="Normal 5 3 2 4 4 5" xfId="40100"/>
    <cellStyle name="Normal 5 3 2 4 4 6" xfId="40101"/>
    <cellStyle name="Normal 5 3 2 4 5" xfId="40102"/>
    <cellStyle name="Normal 5 3 2 4 5 2" xfId="40103"/>
    <cellStyle name="Normal 5 3 2 4 5 2 2" xfId="40104"/>
    <cellStyle name="Normal 5 3 2 4 5 2 2 2" xfId="40105"/>
    <cellStyle name="Normal 5 3 2 4 5 2 2 3" xfId="57981"/>
    <cellStyle name="Normal 5 3 2 4 5 2 3" xfId="40106"/>
    <cellStyle name="Normal 5 3 2 4 5 2 4" xfId="40107"/>
    <cellStyle name="Normal 5 3 2 4 5 3" xfId="40108"/>
    <cellStyle name="Normal 5 3 2 4 5 3 2" xfId="40109"/>
    <cellStyle name="Normal 5 3 2 4 5 3 3" xfId="57982"/>
    <cellStyle name="Normal 5 3 2 4 5 4" xfId="40110"/>
    <cellStyle name="Normal 5 3 2 4 5 5" xfId="40111"/>
    <cellStyle name="Normal 5 3 2 4 6" xfId="40112"/>
    <cellStyle name="Normal 5 3 2 4 6 2" xfId="40113"/>
    <cellStyle name="Normal 5 3 2 4 6 2 2" xfId="40114"/>
    <cellStyle name="Normal 5 3 2 4 6 2 3" xfId="57983"/>
    <cellStyle name="Normal 5 3 2 4 6 3" xfId="40115"/>
    <cellStyle name="Normal 5 3 2 4 6 4" xfId="40116"/>
    <cellStyle name="Normal 5 3 2 4 7" xfId="40117"/>
    <cellStyle name="Normal 5 3 2 4 7 2" xfId="40118"/>
    <cellStyle name="Normal 5 3 2 4 7 2 2" xfId="40119"/>
    <cellStyle name="Normal 5 3 2 4 7 2 3" xfId="57984"/>
    <cellStyle name="Normal 5 3 2 4 7 3" xfId="40120"/>
    <cellStyle name="Normal 5 3 2 4 7 4" xfId="40121"/>
    <cellStyle name="Normal 5 3 2 4 8" xfId="40122"/>
    <cellStyle name="Normal 5 3 2 4 8 2" xfId="40123"/>
    <cellStyle name="Normal 5 3 2 4 8 3" xfId="57985"/>
    <cellStyle name="Normal 5 3 2 4 9" xfId="40124"/>
    <cellStyle name="Normal 5 3 2 5" xfId="40125"/>
    <cellStyle name="Normal 5 3 2 5 10" xfId="40126"/>
    <cellStyle name="Normal 5 3 2 5 2" xfId="40127"/>
    <cellStyle name="Normal 5 3 2 5 2 2" xfId="40128"/>
    <cellStyle name="Normal 5 3 2 5 2 2 2" xfId="40129"/>
    <cellStyle name="Normal 5 3 2 5 2 2 2 2" xfId="40130"/>
    <cellStyle name="Normal 5 3 2 5 2 2 2 2 2" xfId="40131"/>
    <cellStyle name="Normal 5 3 2 5 2 2 2 2 2 2" xfId="40132"/>
    <cellStyle name="Normal 5 3 2 5 2 2 2 2 2 3" xfId="57986"/>
    <cellStyle name="Normal 5 3 2 5 2 2 2 2 3" xfId="40133"/>
    <cellStyle name="Normal 5 3 2 5 2 2 2 2 4" xfId="40134"/>
    <cellStyle name="Normal 5 3 2 5 2 2 2 3" xfId="40135"/>
    <cellStyle name="Normal 5 3 2 5 2 2 2 3 2" xfId="40136"/>
    <cellStyle name="Normal 5 3 2 5 2 2 2 3 2 2" xfId="40137"/>
    <cellStyle name="Normal 5 3 2 5 2 2 2 3 2 3" xfId="57987"/>
    <cellStyle name="Normal 5 3 2 5 2 2 2 3 3" xfId="40138"/>
    <cellStyle name="Normal 5 3 2 5 2 2 2 3 4" xfId="40139"/>
    <cellStyle name="Normal 5 3 2 5 2 2 2 4" xfId="40140"/>
    <cellStyle name="Normal 5 3 2 5 2 2 2 4 2" xfId="40141"/>
    <cellStyle name="Normal 5 3 2 5 2 2 2 4 3" xfId="57988"/>
    <cellStyle name="Normal 5 3 2 5 2 2 2 5" xfId="40142"/>
    <cellStyle name="Normal 5 3 2 5 2 2 2 6" xfId="40143"/>
    <cellStyle name="Normal 5 3 2 5 2 2 3" xfId="40144"/>
    <cellStyle name="Normal 5 3 2 5 2 2 3 2" xfId="40145"/>
    <cellStyle name="Normal 5 3 2 5 2 2 3 2 2" xfId="40146"/>
    <cellStyle name="Normal 5 3 2 5 2 2 3 2 3" xfId="57989"/>
    <cellStyle name="Normal 5 3 2 5 2 2 3 3" xfId="40147"/>
    <cellStyle name="Normal 5 3 2 5 2 2 3 4" xfId="40148"/>
    <cellStyle name="Normal 5 3 2 5 2 2 4" xfId="40149"/>
    <cellStyle name="Normal 5 3 2 5 2 2 4 2" xfId="40150"/>
    <cellStyle name="Normal 5 3 2 5 2 2 4 2 2" xfId="40151"/>
    <cellStyle name="Normal 5 3 2 5 2 2 4 2 3" xfId="57990"/>
    <cellStyle name="Normal 5 3 2 5 2 2 4 3" xfId="40152"/>
    <cellStyle name="Normal 5 3 2 5 2 2 4 4" xfId="40153"/>
    <cellStyle name="Normal 5 3 2 5 2 2 5" xfId="40154"/>
    <cellStyle name="Normal 5 3 2 5 2 2 5 2" xfId="40155"/>
    <cellStyle name="Normal 5 3 2 5 2 2 5 3" xfId="57991"/>
    <cellStyle name="Normal 5 3 2 5 2 2 6" xfId="40156"/>
    <cellStyle name="Normal 5 3 2 5 2 2 7" xfId="40157"/>
    <cellStyle name="Normal 5 3 2 5 2 3" xfId="40158"/>
    <cellStyle name="Normal 5 3 2 5 2 3 2" xfId="40159"/>
    <cellStyle name="Normal 5 3 2 5 2 3 2 2" xfId="40160"/>
    <cellStyle name="Normal 5 3 2 5 2 3 2 2 2" xfId="40161"/>
    <cellStyle name="Normal 5 3 2 5 2 3 2 2 3" xfId="57992"/>
    <cellStyle name="Normal 5 3 2 5 2 3 2 3" xfId="40162"/>
    <cellStyle name="Normal 5 3 2 5 2 3 2 4" xfId="40163"/>
    <cellStyle name="Normal 5 3 2 5 2 3 3" xfId="40164"/>
    <cellStyle name="Normal 5 3 2 5 2 3 3 2" xfId="40165"/>
    <cellStyle name="Normal 5 3 2 5 2 3 3 2 2" xfId="40166"/>
    <cellStyle name="Normal 5 3 2 5 2 3 3 2 3" xfId="57993"/>
    <cellStyle name="Normal 5 3 2 5 2 3 3 3" xfId="40167"/>
    <cellStyle name="Normal 5 3 2 5 2 3 3 4" xfId="40168"/>
    <cellStyle name="Normal 5 3 2 5 2 3 4" xfId="40169"/>
    <cellStyle name="Normal 5 3 2 5 2 3 4 2" xfId="40170"/>
    <cellStyle name="Normal 5 3 2 5 2 3 4 3" xfId="57994"/>
    <cellStyle name="Normal 5 3 2 5 2 3 5" xfId="40171"/>
    <cellStyle name="Normal 5 3 2 5 2 3 6" xfId="40172"/>
    <cellStyle name="Normal 5 3 2 5 2 4" xfId="40173"/>
    <cellStyle name="Normal 5 3 2 5 2 4 2" xfId="40174"/>
    <cellStyle name="Normal 5 3 2 5 2 4 2 2" xfId="40175"/>
    <cellStyle name="Normal 5 3 2 5 2 4 2 3" xfId="57995"/>
    <cellStyle name="Normal 5 3 2 5 2 4 3" xfId="40176"/>
    <cellStyle name="Normal 5 3 2 5 2 4 4" xfId="40177"/>
    <cellStyle name="Normal 5 3 2 5 2 5" xfId="40178"/>
    <cellStyle name="Normal 5 3 2 5 2 5 2" xfId="40179"/>
    <cellStyle name="Normal 5 3 2 5 2 5 2 2" xfId="40180"/>
    <cellStyle name="Normal 5 3 2 5 2 5 2 3" xfId="57996"/>
    <cellStyle name="Normal 5 3 2 5 2 5 3" xfId="40181"/>
    <cellStyle name="Normal 5 3 2 5 2 5 4" xfId="40182"/>
    <cellStyle name="Normal 5 3 2 5 2 6" xfId="40183"/>
    <cellStyle name="Normal 5 3 2 5 2 6 2" xfId="40184"/>
    <cellStyle name="Normal 5 3 2 5 2 6 3" xfId="57997"/>
    <cellStyle name="Normal 5 3 2 5 2 7" xfId="40185"/>
    <cellStyle name="Normal 5 3 2 5 2 8" xfId="40186"/>
    <cellStyle name="Normal 5 3 2 5 3" xfId="40187"/>
    <cellStyle name="Normal 5 3 2 5 3 2" xfId="40188"/>
    <cellStyle name="Normal 5 3 2 5 3 2 2" xfId="40189"/>
    <cellStyle name="Normal 5 3 2 5 3 2 2 2" xfId="40190"/>
    <cellStyle name="Normal 5 3 2 5 3 2 2 2 2" xfId="40191"/>
    <cellStyle name="Normal 5 3 2 5 3 2 2 2 3" xfId="57998"/>
    <cellStyle name="Normal 5 3 2 5 3 2 2 3" xfId="40192"/>
    <cellStyle name="Normal 5 3 2 5 3 2 2 4" xfId="40193"/>
    <cellStyle name="Normal 5 3 2 5 3 2 3" xfId="40194"/>
    <cellStyle name="Normal 5 3 2 5 3 2 3 2" xfId="40195"/>
    <cellStyle name="Normal 5 3 2 5 3 2 3 2 2" xfId="40196"/>
    <cellStyle name="Normal 5 3 2 5 3 2 3 2 3" xfId="57999"/>
    <cellStyle name="Normal 5 3 2 5 3 2 3 3" xfId="40197"/>
    <cellStyle name="Normal 5 3 2 5 3 2 3 4" xfId="40198"/>
    <cellStyle name="Normal 5 3 2 5 3 2 4" xfId="40199"/>
    <cellStyle name="Normal 5 3 2 5 3 2 4 2" xfId="40200"/>
    <cellStyle name="Normal 5 3 2 5 3 2 4 3" xfId="58000"/>
    <cellStyle name="Normal 5 3 2 5 3 2 5" xfId="40201"/>
    <cellStyle name="Normal 5 3 2 5 3 2 6" xfId="40202"/>
    <cellStyle name="Normal 5 3 2 5 3 3" xfId="40203"/>
    <cellStyle name="Normal 5 3 2 5 3 3 2" xfId="40204"/>
    <cellStyle name="Normal 5 3 2 5 3 3 2 2" xfId="40205"/>
    <cellStyle name="Normal 5 3 2 5 3 3 2 3" xfId="58001"/>
    <cellStyle name="Normal 5 3 2 5 3 3 3" xfId="40206"/>
    <cellStyle name="Normal 5 3 2 5 3 3 4" xfId="40207"/>
    <cellStyle name="Normal 5 3 2 5 3 4" xfId="40208"/>
    <cellStyle name="Normal 5 3 2 5 3 4 2" xfId="40209"/>
    <cellStyle name="Normal 5 3 2 5 3 4 2 2" xfId="40210"/>
    <cellStyle name="Normal 5 3 2 5 3 4 2 3" xfId="58002"/>
    <cellStyle name="Normal 5 3 2 5 3 4 3" xfId="40211"/>
    <cellStyle name="Normal 5 3 2 5 3 4 4" xfId="40212"/>
    <cellStyle name="Normal 5 3 2 5 3 5" xfId="40213"/>
    <cellStyle name="Normal 5 3 2 5 3 5 2" xfId="40214"/>
    <cellStyle name="Normal 5 3 2 5 3 5 3" xfId="58003"/>
    <cellStyle name="Normal 5 3 2 5 3 6" xfId="40215"/>
    <cellStyle name="Normal 5 3 2 5 3 7" xfId="40216"/>
    <cellStyle name="Normal 5 3 2 5 4" xfId="40217"/>
    <cellStyle name="Normal 5 3 2 5 4 2" xfId="40218"/>
    <cellStyle name="Normal 5 3 2 5 4 2 2" xfId="40219"/>
    <cellStyle name="Normal 5 3 2 5 4 2 2 2" xfId="40220"/>
    <cellStyle name="Normal 5 3 2 5 4 2 2 3" xfId="58004"/>
    <cellStyle name="Normal 5 3 2 5 4 2 3" xfId="40221"/>
    <cellStyle name="Normal 5 3 2 5 4 2 4" xfId="40222"/>
    <cellStyle name="Normal 5 3 2 5 4 3" xfId="40223"/>
    <cellStyle name="Normal 5 3 2 5 4 3 2" xfId="40224"/>
    <cellStyle name="Normal 5 3 2 5 4 3 2 2" xfId="40225"/>
    <cellStyle name="Normal 5 3 2 5 4 3 2 3" xfId="58005"/>
    <cellStyle name="Normal 5 3 2 5 4 3 3" xfId="40226"/>
    <cellStyle name="Normal 5 3 2 5 4 3 4" xfId="40227"/>
    <cellStyle name="Normal 5 3 2 5 4 4" xfId="40228"/>
    <cellStyle name="Normal 5 3 2 5 4 4 2" xfId="40229"/>
    <cellStyle name="Normal 5 3 2 5 4 4 3" xfId="58006"/>
    <cellStyle name="Normal 5 3 2 5 4 5" xfId="40230"/>
    <cellStyle name="Normal 5 3 2 5 4 6" xfId="40231"/>
    <cellStyle name="Normal 5 3 2 5 5" xfId="40232"/>
    <cellStyle name="Normal 5 3 2 5 5 2" xfId="40233"/>
    <cellStyle name="Normal 5 3 2 5 5 2 2" xfId="40234"/>
    <cellStyle name="Normal 5 3 2 5 5 2 2 2" xfId="40235"/>
    <cellStyle name="Normal 5 3 2 5 5 2 2 3" xfId="58007"/>
    <cellStyle name="Normal 5 3 2 5 5 2 3" xfId="40236"/>
    <cellStyle name="Normal 5 3 2 5 5 2 4" xfId="40237"/>
    <cellStyle name="Normal 5 3 2 5 5 3" xfId="40238"/>
    <cellStyle name="Normal 5 3 2 5 5 3 2" xfId="40239"/>
    <cellStyle name="Normal 5 3 2 5 5 3 3" xfId="58008"/>
    <cellStyle name="Normal 5 3 2 5 5 4" xfId="40240"/>
    <cellStyle name="Normal 5 3 2 5 5 5" xfId="40241"/>
    <cellStyle name="Normal 5 3 2 5 6" xfId="40242"/>
    <cellStyle name="Normal 5 3 2 5 6 2" xfId="40243"/>
    <cellStyle name="Normal 5 3 2 5 6 2 2" xfId="40244"/>
    <cellStyle name="Normal 5 3 2 5 6 2 3" xfId="58009"/>
    <cellStyle name="Normal 5 3 2 5 6 3" xfId="40245"/>
    <cellStyle name="Normal 5 3 2 5 6 4" xfId="40246"/>
    <cellStyle name="Normal 5 3 2 5 7" xfId="40247"/>
    <cellStyle name="Normal 5 3 2 5 7 2" xfId="40248"/>
    <cellStyle name="Normal 5 3 2 5 7 2 2" xfId="40249"/>
    <cellStyle name="Normal 5 3 2 5 7 2 3" xfId="58010"/>
    <cellStyle name="Normal 5 3 2 5 7 3" xfId="40250"/>
    <cellStyle name="Normal 5 3 2 5 7 4" xfId="40251"/>
    <cellStyle name="Normal 5 3 2 5 8" xfId="40252"/>
    <cellStyle name="Normal 5 3 2 5 8 2" xfId="40253"/>
    <cellStyle name="Normal 5 3 2 5 8 3" xfId="58011"/>
    <cellStyle name="Normal 5 3 2 5 9" xfId="40254"/>
    <cellStyle name="Normal 5 3 2 6" xfId="40255"/>
    <cellStyle name="Normal 5 3 2 6 10" xfId="40256"/>
    <cellStyle name="Normal 5 3 2 6 2" xfId="40257"/>
    <cellStyle name="Normal 5 3 2 6 2 2" xfId="40258"/>
    <cellStyle name="Normal 5 3 2 6 2 2 2" xfId="40259"/>
    <cellStyle name="Normal 5 3 2 6 2 2 2 2" xfId="40260"/>
    <cellStyle name="Normal 5 3 2 6 2 2 2 2 2" xfId="40261"/>
    <cellStyle name="Normal 5 3 2 6 2 2 2 2 2 2" xfId="40262"/>
    <cellStyle name="Normal 5 3 2 6 2 2 2 2 2 3" xfId="58012"/>
    <cellStyle name="Normal 5 3 2 6 2 2 2 2 3" xfId="40263"/>
    <cellStyle name="Normal 5 3 2 6 2 2 2 2 4" xfId="40264"/>
    <cellStyle name="Normal 5 3 2 6 2 2 2 3" xfId="40265"/>
    <cellStyle name="Normal 5 3 2 6 2 2 2 3 2" xfId="40266"/>
    <cellStyle name="Normal 5 3 2 6 2 2 2 3 2 2" xfId="40267"/>
    <cellStyle name="Normal 5 3 2 6 2 2 2 3 2 3" xfId="58013"/>
    <cellStyle name="Normal 5 3 2 6 2 2 2 3 3" xfId="40268"/>
    <cellStyle name="Normal 5 3 2 6 2 2 2 3 4" xfId="40269"/>
    <cellStyle name="Normal 5 3 2 6 2 2 2 4" xfId="40270"/>
    <cellStyle name="Normal 5 3 2 6 2 2 2 4 2" xfId="40271"/>
    <cellStyle name="Normal 5 3 2 6 2 2 2 4 3" xfId="58014"/>
    <cellStyle name="Normal 5 3 2 6 2 2 2 5" xfId="40272"/>
    <cellStyle name="Normal 5 3 2 6 2 2 2 6" xfId="40273"/>
    <cellStyle name="Normal 5 3 2 6 2 2 3" xfId="40274"/>
    <cellStyle name="Normal 5 3 2 6 2 2 3 2" xfId="40275"/>
    <cellStyle name="Normal 5 3 2 6 2 2 3 2 2" xfId="40276"/>
    <cellStyle name="Normal 5 3 2 6 2 2 3 2 3" xfId="58015"/>
    <cellStyle name="Normal 5 3 2 6 2 2 3 3" xfId="40277"/>
    <cellStyle name="Normal 5 3 2 6 2 2 3 4" xfId="40278"/>
    <cellStyle name="Normal 5 3 2 6 2 2 4" xfId="40279"/>
    <cellStyle name="Normal 5 3 2 6 2 2 4 2" xfId="40280"/>
    <cellStyle name="Normal 5 3 2 6 2 2 4 2 2" xfId="40281"/>
    <cellStyle name="Normal 5 3 2 6 2 2 4 2 3" xfId="58016"/>
    <cellStyle name="Normal 5 3 2 6 2 2 4 3" xfId="40282"/>
    <cellStyle name="Normal 5 3 2 6 2 2 4 4" xfId="40283"/>
    <cellStyle name="Normal 5 3 2 6 2 2 5" xfId="40284"/>
    <cellStyle name="Normal 5 3 2 6 2 2 5 2" xfId="40285"/>
    <cellStyle name="Normal 5 3 2 6 2 2 5 3" xfId="58017"/>
    <cellStyle name="Normal 5 3 2 6 2 2 6" xfId="40286"/>
    <cellStyle name="Normal 5 3 2 6 2 2 7" xfId="40287"/>
    <cellStyle name="Normal 5 3 2 6 2 3" xfId="40288"/>
    <cellStyle name="Normal 5 3 2 6 2 3 2" xfId="40289"/>
    <cellStyle name="Normal 5 3 2 6 2 3 2 2" xfId="40290"/>
    <cellStyle name="Normal 5 3 2 6 2 3 2 2 2" xfId="40291"/>
    <cellStyle name="Normal 5 3 2 6 2 3 2 2 3" xfId="58018"/>
    <cellStyle name="Normal 5 3 2 6 2 3 2 3" xfId="40292"/>
    <cellStyle name="Normal 5 3 2 6 2 3 2 4" xfId="40293"/>
    <cellStyle name="Normal 5 3 2 6 2 3 3" xfId="40294"/>
    <cellStyle name="Normal 5 3 2 6 2 3 3 2" xfId="40295"/>
    <cellStyle name="Normal 5 3 2 6 2 3 3 2 2" xfId="40296"/>
    <cellStyle name="Normal 5 3 2 6 2 3 3 2 3" xfId="58019"/>
    <cellStyle name="Normal 5 3 2 6 2 3 3 3" xfId="40297"/>
    <cellStyle name="Normal 5 3 2 6 2 3 3 4" xfId="40298"/>
    <cellStyle name="Normal 5 3 2 6 2 3 4" xfId="40299"/>
    <cellStyle name="Normal 5 3 2 6 2 3 4 2" xfId="40300"/>
    <cellStyle name="Normal 5 3 2 6 2 3 4 3" xfId="58020"/>
    <cellStyle name="Normal 5 3 2 6 2 3 5" xfId="40301"/>
    <cellStyle name="Normal 5 3 2 6 2 3 6" xfId="40302"/>
    <cellStyle name="Normal 5 3 2 6 2 4" xfId="40303"/>
    <cellStyle name="Normal 5 3 2 6 2 4 2" xfId="40304"/>
    <cellStyle name="Normal 5 3 2 6 2 4 2 2" xfId="40305"/>
    <cellStyle name="Normal 5 3 2 6 2 4 2 3" xfId="58021"/>
    <cellStyle name="Normal 5 3 2 6 2 4 3" xfId="40306"/>
    <cellStyle name="Normal 5 3 2 6 2 4 4" xfId="40307"/>
    <cellStyle name="Normal 5 3 2 6 2 5" xfId="40308"/>
    <cellStyle name="Normal 5 3 2 6 2 5 2" xfId="40309"/>
    <cellStyle name="Normal 5 3 2 6 2 5 2 2" xfId="40310"/>
    <cellStyle name="Normal 5 3 2 6 2 5 2 3" xfId="58022"/>
    <cellStyle name="Normal 5 3 2 6 2 5 3" xfId="40311"/>
    <cellStyle name="Normal 5 3 2 6 2 5 4" xfId="40312"/>
    <cellStyle name="Normal 5 3 2 6 2 6" xfId="40313"/>
    <cellStyle name="Normal 5 3 2 6 2 6 2" xfId="40314"/>
    <cellStyle name="Normal 5 3 2 6 2 6 3" xfId="58023"/>
    <cellStyle name="Normal 5 3 2 6 2 7" xfId="40315"/>
    <cellStyle name="Normal 5 3 2 6 2 8" xfId="40316"/>
    <cellStyle name="Normal 5 3 2 6 3" xfId="40317"/>
    <cellStyle name="Normal 5 3 2 6 3 2" xfId="40318"/>
    <cellStyle name="Normal 5 3 2 6 3 2 2" xfId="40319"/>
    <cellStyle name="Normal 5 3 2 6 3 2 2 2" xfId="40320"/>
    <cellStyle name="Normal 5 3 2 6 3 2 2 2 2" xfId="40321"/>
    <cellStyle name="Normal 5 3 2 6 3 2 2 2 3" xfId="58024"/>
    <cellStyle name="Normal 5 3 2 6 3 2 2 3" xfId="40322"/>
    <cellStyle name="Normal 5 3 2 6 3 2 2 4" xfId="40323"/>
    <cellStyle name="Normal 5 3 2 6 3 2 3" xfId="40324"/>
    <cellStyle name="Normal 5 3 2 6 3 2 3 2" xfId="40325"/>
    <cellStyle name="Normal 5 3 2 6 3 2 3 2 2" xfId="40326"/>
    <cellStyle name="Normal 5 3 2 6 3 2 3 2 3" xfId="58025"/>
    <cellStyle name="Normal 5 3 2 6 3 2 3 3" xfId="40327"/>
    <cellStyle name="Normal 5 3 2 6 3 2 3 4" xfId="40328"/>
    <cellStyle name="Normal 5 3 2 6 3 2 4" xfId="40329"/>
    <cellStyle name="Normal 5 3 2 6 3 2 4 2" xfId="40330"/>
    <cellStyle name="Normal 5 3 2 6 3 2 4 3" xfId="58026"/>
    <cellStyle name="Normal 5 3 2 6 3 2 5" xfId="40331"/>
    <cellStyle name="Normal 5 3 2 6 3 2 6" xfId="40332"/>
    <cellStyle name="Normal 5 3 2 6 3 3" xfId="40333"/>
    <cellStyle name="Normal 5 3 2 6 3 3 2" xfId="40334"/>
    <cellStyle name="Normal 5 3 2 6 3 3 2 2" xfId="40335"/>
    <cellStyle name="Normal 5 3 2 6 3 3 2 3" xfId="58027"/>
    <cellStyle name="Normal 5 3 2 6 3 3 3" xfId="40336"/>
    <cellStyle name="Normal 5 3 2 6 3 3 4" xfId="40337"/>
    <cellStyle name="Normal 5 3 2 6 3 4" xfId="40338"/>
    <cellStyle name="Normal 5 3 2 6 3 4 2" xfId="40339"/>
    <cellStyle name="Normal 5 3 2 6 3 4 2 2" xfId="40340"/>
    <cellStyle name="Normal 5 3 2 6 3 4 2 3" xfId="58028"/>
    <cellStyle name="Normal 5 3 2 6 3 4 3" xfId="40341"/>
    <cellStyle name="Normal 5 3 2 6 3 4 4" xfId="40342"/>
    <cellStyle name="Normal 5 3 2 6 3 5" xfId="40343"/>
    <cellStyle name="Normal 5 3 2 6 3 5 2" xfId="40344"/>
    <cellStyle name="Normal 5 3 2 6 3 5 3" xfId="58029"/>
    <cellStyle name="Normal 5 3 2 6 3 6" xfId="40345"/>
    <cellStyle name="Normal 5 3 2 6 3 7" xfId="40346"/>
    <cellStyle name="Normal 5 3 2 6 4" xfId="40347"/>
    <cellStyle name="Normal 5 3 2 6 4 2" xfId="40348"/>
    <cellStyle name="Normal 5 3 2 6 4 2 2" xfId="40349"/>
    <cellStyle name="Normal 5 3 2 6 4 2 2 2" xfId="40350"/>
    <cellStyle name="Normal 5 3 2 6 4 2 2 3" xfId="58030"/>
    <cellStyle name="Normal 5 3 2 6 4 2 3" xfId="40351"/>
    <cellStyle name="Normal 5 3 2 6 4 2 4" xfId="40352"/>
    <cellStyle name="Normal 5 3 2 6 4 3" xfId="40353"/>
    <cellStyle name="Normal 5 3 2 6 4 3 2" xfId="40354"/>
    <cellStyle name="Normal 5 3 2 6 4 3 2 2" xfId="40355"/>
    <cellStyle name="Normal 5 3 2 6 4 3 2 3" xfId="58031"/>
    <cellStyle name="Normal 5 3 2 6 4 3 3" xfId="40356"/>
    <cellStyle name="Normal 5 3 2 6 4 3 4" xfId="40357"/>
    <cellStyle name="Normal 5 3 2 6 4 4" xfId="40358"/>
    <cellStyle name="Normal 5 3 2 6 4 4 2" xfId="40359"/>
    <cellStyle name="Normal 5 3 2 6 4 4 3" xfId="58032"/>
    <cellStyle name="Normal 5 3 2 6 4 5" xfId="40360"/>
    <cellStyle name="Normal 5 3 2 6 4 6" xfId="40361"/>
    <cellStyle name="Normal 5 3 2 6 5" xfId="40362"/>
    <cellStyle name="Normal 5 3 2 6 5 2" xfId="40363"/>
    <cellStyle name="Normal 5 3 2 6 5 2 2" xfId="40364"/>
    <cellStyle name="Normal 5 3 2 6 5 2 2 2" xfId="40365"/>
    <cellStyle name="Normal 5 3 2 6 5 2 2 3" xfId="58033"/>
    <cellStyle name="Normal 5 3 2 6 5 2 3" xfId="40366"/>
    <cellStyle name="Normal 5 3 2 6 5 2 4" xfId="40367"/>
    <cellStyle name="Normal 5 3 2 6 5 3" xfId="40368"/>
    <cellStyle name="Normal 5 3 2 6 5 3 2" xfId="40369"/>
    <cellStyle name="Normal 5 3 2 6 5 3 3" xfId="58034"/>
    <cellStyle name="Normal 5 3 2 6 5 4" xfId="40370"/>
    <cellStyle name="Normal 5 3 2 6 5 5" xfId="40371"/>
    <cellStyle name="Normal 5 3 2 6 6" xfId="40372"/>
    <cellStyle name="Normal 5 3 2 6 6 2" xfId="40373"/>
    <cellStyle name="Normal 5 3 2 6 6 2 2" xfId="40374"/>
    <cellStyle name="Normal 5 3 2 6 6 2 3" xfId="58035"/>
    <cellStyle name="Normal 5 3 2 6 6 3" xfId="40375"/>
    <cellStyle name="Normal 5 3 2 6 6 4" xfId="40376"/>
    <cellStyle name="Normal 5 3 2 6 7" xfId="40377"/>
    <cellStyle name="Normal 5 3 2 6 7 2" xfId="40378"/>
    <cellStyle name="Normal 5 3 2 6 7 2 2" xfId="40379"/>
    <cellStyle name="Normal 5 3 2 6 7 2 3" xfId="58036"/>
    <cellStyle name="Normal 5 3 2 6 7 3" xfId="40380"/>
    <cellStyle name="Normal 5 3 2 6 7 4" xfId="40381"/>
    <cellStyle name="Normal 5 3 2 6 8" xfId="40382"/>
    <cellStyle name="Normal 5 3 2 6 8 2" xfId="40383"/>
    <cellStyle name="Normal 5 3 2 6 8 3" xfId="58037"/>
    <cellStyle name="Normal 5 3 2 6 9" xfId="40384"/>
    <cellStyle name="Normal 5 3 2 7" xfId="40385"/>
    <cellStyle name="Normal 5 3 2 7 2" xfId="40386"/>
    <cellStyle name="Normal 5 3 2 7 2 2" xfId="40387"/>
    <cellStyle name="Normal 5 3 2 7 2 2 2" xfId="40388"/>
    <cellStyle name="Normal 5 3 2 7 2 2 2 2" xfId="40389"/>
    <cellStyle name="Normal 5 3 2 7 2 2 2 2 2" xfId="40390"/>
    <cellStyle name="Normal 5 3 2 7 2 2 2 2 3" xfId="58038"/>
    <cellStyle name="Normal 5 3 2 7 2 2 2 3" xfId="40391"/>
    <cellStyle name="Normal 5 3 2 7 2 2 2 4" xfId="40392"/>
    <cellStyle name="Normal 5 3 2 7 2 2 3" xfId="40393"/>
    <cellStyle name="Normal 5 3 2 7 2 2 3 2" xfId="40394"/>
    <cellStyle name="Normal 5 3 2 7 2 2 3 2 2" xfId="40395"/>
    <cellStyle name="Normal 5 3 2 7 2 2 3 2 3" xfId="58039"/>
    <cellStyle name="Normal 5 3 2 7 2 2 3 3" xfId="40396"/>
    <cellStyle name="Normal 5 3 2 7 2 2 3 4" xfId="40397"/>
    <cellStyle name="Normal 5 3 2 7 2 2 4" xfId="40398"/>
    <cellStyle name="Normal 5 3 2 7 2 2 4 2" xfId="40399"/>
    <cellStyle name="Normal 5 3 2 7 2 2 4 3" xfId="58040"/>
    <cellStyle name="Normal 5 3 2 7 2 2 5" xfId="40400"/>
    <cellStyle name="Normal 5 3 2 7 2 2 6" xfId="40401"/>
    <cellStyle name="Normal 5 3 2 7 2 3" xfId="40402"/>
    <cellStyle name="Normal 5 3 2 7 2 3 2" xfId="40403"/>
    <cellStyle name="Normal 5 3 2 7 2 3 2 2" xfId="40404"/>
    <cellStyle name="Normal 5 3 2 7 2 3 2 3" xfId="58041"/>
    <cellStyle name="Normal 5 3 2 7 2 3 3" xfId="40405"/>
    <cellStyle name="Normal 5 3 2 7 2 3 4" xfId="40406"/>
    <cellStyle name="Normal 5 3 2 7 2 4" xfId="40407"/>
    <cellStyle name="Normal 5 3 2 7 2 4 2" xfId="40408"/>
    <cellStyle name="Normal 5 3 2 7 2 4 2 2" xfId="40409"/>
    <cellStyle name="Normal 5 3 2 7 2 4 2 3" xfId="58042"/>
    <cellStyle name="Normal 5 3 2 7 2 4 3" xfId="40410"/>
    <cellStyle name="Normal 5 3 2 7 2 4 4" xfId="40411"/>
    <cellStyle name="Normal 5 3 2 7 2 5" xfId="40412"/>
    <cellStyle name="Normal 5 3 2 7 2 5 2" xfId="40413"/>
    <cellStyle name="Normal 5 3 2 7 2 5 3" xfId="58043"/>
    <cellStyle name="Normal 5 3 2 7 2 6" xfId="40414"/>
    <cellStyle name="Normal 5 3 2 7 2 7" xfId="40415"/>
    <cellStyle name="Normal 5 3 2 7 3" xfId="40416"/>
    <cellStyle name="Normal 5 3 2 7 3 2" xfId="40417"/>
    <cellStyle name="Normal 5 3 2 7 3 2 2" xfId="40418"/>
    <cellStyle name="Normal 5 3 2 7 3 2 2 2" xfId="40419"/>
    <cellStyle name="Normal 5 3 2 7 3 2 2 3" xfId="58044"/>
    <cellStyle name="Normal 5 3 2 7 3 2 3" xfId="40420"/>
    <cellStyle name="Normal 5 3 2 7 3 2 4" xfId="40421"/>
    <cellStyle name="Normal 5 3 2 7 3 3" xfId="40422"/>
    <cellStyle name="Normal 5 3 2 7 3 3 2" xfId="40423"/>
    <cellStyle name="Normal 5 3 2 7 3 3 2 2" xfId="40424"/>
    <cellStyle name="Normal 5 3 2 7 3 3 2 3" xfId="58045"/>
    <cellStyle name="Normal 5 3 2 7 3 3 3" xfId="40425"/>
    <cellStyle name="Normal 5 3 2 7 3 3 4" xfId="40426"/>
    <cellStyle name="Normal 5 3 2 7 3 4" xfId="40427"/>
    <cellStyle name="Normal 5 3 2 7 3 4 2" xfId="40428"/>
    <cellStyle name="Normal 5 3 2 7 3 4 3" xfId="58046"/>
    <cellStyle name="Normal 5 3 2 7 3 5" xfId="40429"/>
    <cellStyle name="Normal 5 3 2 7 3 6" xfId="40430"/>
    <cellStyle name="Normal 5 3 2 7 4" xfId="40431"/>
    <cellStyle name="Normal 5 3 2 7 4 2" xfId="40432"/>
    <cellStyle name="Normal 5 3 2 7 4 2 2" xfId="40433"/>
    <cellStyle name="Normal 5 3 2 7 4 2 3" xfId="58047"/>
    <cellStyle name="Normal 5 3 2 7 4 3" xfId="40434"/>
    <cellStyle name="Normal 5 3 2 7 4 4" xfId="40435"/>
    <cellStyle name="Normal 5 3 2 7 5" xfId="40436"/>
    <cellStyle name="Normal 5 3 2 7 5 2" xfId="40437"/>
    <cellStyle name="Normal 5 3 2 7 5 2 2" xfId="40438"/>
    <cellStyle name="Normal 5 3 2 7 5 2 3" xfId="58048"/>
    <cellStyle name="Normal 5 3 2 7 5 3" xfId="40439"/>
    <cellStyle name="Normal 5 3 2 7 5 4" xfId="40440"/>
    <cellStyle name="Normal 5 3 2 7 6" xfId="40441"/>
    <cellStyle name="Normal 5 3 2 7 6 2" xfId="40442"/>
    <cellStyle name="Normal 5 3 2 7 6 3" xfId="58049"/>
    <cellStyle name="Normal 5 3 2 7 7" xfId="40443"/>
    <cellStyle name="Normal 5 3 2 7 8" xfId="40444"/>
    <cellStyle name="Normal 5 3 2 8" xfId="40445"/>
    <cellStyle name="Normal 5 3 2 8 2" xfId="40446"/>
    <cellStyle name="Normal 5 3 2 8 2 2" xfId="40447"/>
    <cellStyle name="Normal 5 3 2 8 2 2 2" xfId="40448"/>
    <cellStyle name="Normal 5 3 2 8 2 2 2 2" xfId="40449"/>
    <cellStyle name="Normal 5 3 2 8 2 2 2 3" xfId="58050"/>
    <cellStyle name="Normal 5 3 2 8 2 2 3" xfId="40450"/>
    <cellStyle name="Normal 5 3 2 8 2 2 4" xfId="40451"/>
    <cellStyle name="Normal 5 3 2 8 2 3" xfId="40452"/>
    <cellStyle name="Normal 5 3 2 8 2 3 2" xfId="40453"/>
    <cellStyle name="Normal 5 3 2 8 2 3 2 2" xfId="40454"/>
    <cellStyle name="Normal 5 3 2 8 2 3 2 3" xfId="58051"/>
    <cellStyle name="Normal 5 3 2 8 2 3 3" xfId="40455"/>
    <cellStyle name="Normal 5 3 2 8 2 3 4" xfId="40456"/>
    <cellStyle name="Normal 5 3 2 8 2 4" xfId="40457"/>
    <cellStyle name="Normal 5 3 2 8 2 4 2" xfId="40458"/>
    <cellStyle name="Normal 5 3 2 8 2 4 3" xfId="58052"/>
    <cellStyle name="Normal 5 3 2 8 2 5" xfId="40459"/>
    <cellStyle name="Normal 5 3 2 8 2 6" xfId="40460"/>
    <cellStyle name="Normal 5 3 2 8 3" xfId="40461"/>
    <cellStyle name="Normal 5 3 2 8 3 2" xfId="40462"/>
    <cellStyle name="Normal 5 3 2 8 3 2 2" xfId="40463"/>
    <cellStyle name="Normal 5 3 2 8 3 2 3" xfId="58053"/>
    <cellStyle name="Normal 5 3 2 8 3 3" xfId="40464"/>
    <cellStyle name="Normal 5 3 2 8 3 4" xfId="40465"/>
    <cellStyle name="Normal 5 3 2 8 4" xfId="40466"/>
    <cellStyle name="Normal 5 3 2 8 4 2" xfId="40467"/>
    <cellStyle name="Normal 5 3 2 8 4 2 2" xfId="40468"/>
    <cellStyle name="Normal 5 3 2 8 4 2 3" xfId="58054"/>
    <cellStyle name="Normal 5 3 2 8 4 3" xfId="40469"/>
    <cellStyle name="Normal 5 3 2 8 4 4" xfId="40470"/>
    <cellStyle name="Normal 5 3 2 8 5" xfId="40471"/>
    <cellStyle name="Normal 5 3 2 8 5 2" xfId="40472"/>
    <cellStyle name="Normal 5 3 2 8 5 3" xfId="58055"/>
    <cellStyle name="Normal 5 3 2 8 6" xfId="40473"/>
    <cellStyle name="Normal 5 3 2 8 7" xfId="40474"/>
    <cellStyle name="Normal 5 3 2 9" xfId="40475"/>
    <cellStyle name="Normal 5 3 2 9 2" xfId="40476"/>
    <cellStyle name="Normal 5 3 2 9 2 2" xfId="40477"/>
    <cellStyle name="Normal 5 3 2 9 2 2 2" xfId="40478"/>
    <cellStyle name="Normal 5 3 2 9 2 2 3" xfId="58056"/>
    <cellStyle name="Normal 5 3 2 9 2 3" xfId="40479"/>
    <cellStyle name="Normal 5 3 2 9 2 4" xfId="40480"/>
    <cellStyle name="Normal 5 3 2 9 3" xfId="40481"/>
    <cellStyle name="Normal 5 3 2 9 3 2" xfId="40482"/>
    <cellStyle name="Normal 5 3 2 9 3 2 2" xfId="40483"/>
    <cellStyle name="Normal 5 3 2 9 3 2 3" xfId="58057"/>
    <cellStyle name="Normal 5 3 2 9 3 3" xfId="40484"/>
    <cellStyle name="Normal 5 3 2 9 3 4" xfId="40485"/>
    <cellStyle name="Normal 5 3 2 9 4" xfId="40486"/>
    <cellStyle name="Normal 5 3 2 9 4 2" xfId="40487"/>
    <cellStyle name="Normal 5 3 2 9 4 3" xfId="58058"/>
    <cellStyle name="Normal 5 3 2 9 5" xfId="40488"/>
    <cellStyle name="Normal 5 3 2 9 6" xfId="40489"/>
    <cellStyle name="Normal 5 3 3" xfId="40490"/>
    <cellStyle name="Normal 5 3 3 10" xfId="40491"/>
    <cellStyle name="Normal 5 3 3 11" xfId="40492"/>
    <cellStyle name="Normal 5 3 3 2" xfId="40493"/>
    <cellStyle name="Normal 5 3 3 2 10" xfId="40494"/>
    <cellStyle name="Normal 5 3 3 2 2" xfId="40495"/>
    <cellStyle name="Normal 5 3 3 2 2 2" xfId="40496"/>
    <cellStyle name="Normal 5 3 3 2 2 2 2" xfId="40497"/>
    <cellStyle name="Normal 5 3 3 2 2 2 2 2" xfId="40498"/>
    <cellStyle name="Normal 5 3 3 2 2 2 2 2 2" xfId="40499"/>
    <cellStyle name="Normal 5 3 3 2 2 2 2 2 2 2" xfId="40500"/>
    <cellStyle name="Normal 5 3 3 2 2 2 2 2 2 3" xfId="58059"/>
    <cellStyle name="Normal 5 3 3 2 2 2 2 2 3" xfId="40501"/>
    <cellStyle name="Normal 5 3 3 2 2 2 2 2 4" xfId="40502"/>
    <cellStyle name="Normal 5 3 3 2 2 2 2 3" xfId="40503"/>
    <cellStyle name="Normal 5 3 3 2 2 2 2 3 2" xfId="40504"/>
    <cellStyle name="Normal 5 3 3 2 2 2 2 3 2 2" xfId="40505"/>
    <cellStyle name="Normal 5 3 3 2 2 2 2 3 2 3" xfId="58060"/>
    <cellStyle name="Normal 5 3 3 2 2 2 2 3 3" xfId="40506"/>
    <cellStyle name="Normal 5 3 3 2 2 2 2 3 4" xfId="40507"/>
    <cellStyle name="Normal 5 3 3 2 2 2 2 4" xfId="40508"/>
    <cellStyle name="Normal 5 3 3 2 2 2 2 4 2" xfId="40509"/>
    <cellStyle name="Normal 5 3 3 2 2 2 2 4 3" xfId="58061"/>
    <cellStyle name="Normal 5 3 3 2 2 2 2 5" xfId="40510"/>
    <cellStyle name="Normal 5 3 3 2 2 2 2 6" xfId="40511"/>
    <cellStyle name="Normal 5 3 3 2 2 2 3" xfId="40512"/>
    <cellStyle name="Normal 5 3 3 2 2 2 3 2" xfId="40513"/>
    <cellStyle name="Normal 5 3 3 2 2 2 3 2 2" xfId="40514"/>
    <cellStyle name="Normal 5 3 3 2 2 2 3 2 3" xfId="58062"/>
    <cellStyle name="Normal 5 3 3 2 2 2 3 3" xfId="40515"/>
    <cellStyle name="Normal 5 3 3 2 2 2 3 4" xfId="40516"/>
    <cellStyle name="Normal 5 3 3 2 2 2 4" xfId="40517"/>
    <cellStyle name="Normal 5 3 3 2 2 2 4 2" xfId="40518"/>
    <cellStyle name="Normal 5 3 3 2 2 2 4 2 2" xfId="40519"/>
    <cellStyle name="Normal 5 3 3 2 2 2 4 2 3" xfId="58063"/>
    <cellStyle name="Normal 5 3 3 2 2 2 4 3" xfId="40520"/>
    <cellStyle name="Normal 5 3 3 2 2 2 4 4" xfId="40521"/>
    <cellStyle name="Normal 5 3 3 2 2 2 5" xfId="40522"/>
    <cellStyle name="Normal 5 3 3 2 2 2 5 2" xfId="40523"/>
    <cellStyle name="Normal 5 3 3 2 2 2 5 3" xfId="58064"/>
    <cellStyle name="Normal 5 3 3 2 2 2 6" xfId="40524"/>
    <cellStyle name="Normal 5 3 3 2 2 2 7" xfId="40525"/>
    <cellStyle name="Normal 5 3 3 2 2 3" xfId="40526"/>
    <cellStyle name="Normal 5 3 3 2 2 3 2" xfId="40527"/>
    <cellStyle name="Normal 5 3 3 2 2 3 2 2" xfId="40528"/>
    <cellStyle name="Normal 5 3 3 2 2 3 2 2 2" xfId="40529"/>
    <cellStyle name="Normal 5 3 3 2 2 3 2 2 3" xfId="58065"/>
    <cellStyle name="Normal 5 3 3 2 2 3 2 3" xfId="40530"/>
    <cellStyle name="Normal 5 3 3 2 2 3 2 4" xfId="40531"/>
    <cellStyle name="Normal 5 3 3 2 2 3 3" xfId="40532"/>
    <cellStyle name="Normal 5 3 3 2 2 3 3 2" xfId="40533"/>
    <cellStyle name="Normal 5 3 3 2 2 3 3 2 2" xfId="40534"/>
    <cellStyle name="Normal 5 3 3 2 2 3 3 2 3" xfId="58066"/>
    <cellStyle name="Normal 5 3 3 2 2 3 3 3" xfId="40535"/>
    <cellStyle name="Normal 5 3 3 2 2 3 3 4" xfId="40536"/>
    <cellStyle name="Normal 5 3 3 2 2 3 4" xfId="40537"/>
    <cellStyle name="Normal 5 3 3 2 2 3 4 2" xfId="40538"/>
    <cellStyle name="Normal 5 3 3 2 2 3 4 3" xfId="58067"/>
    <cellStyle name="Normal 5 3 3 2 2 3 5" xfId="40539"/>
    <cellStyle name="Normal 5 3 3 2 2 3 6" xfId="40540"/>
    <cellStyle name="Normal 5 3 3 2 2 4" xfId="40541"/>
    <cellStyle name="Normal 5 3 3 2 2 4 2" xfId="40542"/>
    <cellStyle name="Normal 5 3 3 2 2 4 2 2" xfId="40543"/>
    <cellStyle name="Normal 5 3 3 2 2 4 2 3" xfId="58068"/>
    <cellStyle name="Normal 5 3 3 2 2 4 3" xfId="40544"/>
    <cellStyle name="Normal 5 3 3 2 2 4 4" xfId="40545"/>
    <cellStyle name="Normal 5 3 3 2 2 5" xfId="40546"/>
    <cellStyle name="Normal 5 3 3 2 2 5 2" xfId="40547"/>
    <cellStyle name="Normal 5 3 3 2 2 5 2 2" xfId="40548"/>
    <cellStyle name="Normal 5 3 3 2 2 5 2 3" xfId="58069"/>
    <cellStyle name="Normal 5 3 3 2 2 5 3" xfId="40549"/>
    <cellStyle name="Normal 5 3 3 2 2 5 4" xfId="40550"/>
    <cellStyle name="Normal 5 3 3 2 2 6" xfId="40551"/>
    <cellStyle name="Normal 5 3 3 2 2 6 2" xfId="40552"/>
    <cellStyle name="Normal 5 3 3 2 2 6 3" xfId="58070"/>
    <cellStyle name="Normal 5 3 3 2 2 7" xfId="40553"/>
    <cellStyle name="Normal 5 3 3 2 2 8" xfId="40554"/>
    <cellStyle name="Normal 5 3 3 2 3" xfId="40555"/>
    <cellStyle name="Normal 5 3 3 2 3 2" xfId="40556"/>
    <cellStyle name="Normal 5 3 3 2 3 2 2" xfId="40557"/>
    <cellStyle name="Normal 5 3 3 2 3 2 2 2" xfId="40558"/>
    <cellStyle name="Normal 5 3 3 2 3 2 2 2 2" xfId="40559"/>
    <cellStyle name="Normal 5 3 3 2 3 2 2 2 3" xfId="58071"/>
    <cellStyle name="Normal 5 3 3 2 3 2 2 3" xfId="40560"/>
    <cellStyle name="Normal 5 3 3 2 3 2 2 4" xfId="40561"/>
    <cellStyle name="Normal 5 3 3 2 3 2 3" xfId="40562"/>
    <cellStyle name="Normal 5 3 3 2 3 2 3 2" xfId="40563"/>
    <cellStyle name="Normal 5 3 3 2 3 2 3 2 2" xfId="40564"/>
    <cellStyle name="Normal 5 3 3 2 3 2 3 2 3" xfId="58072"/>
    <cellStyle name="Normal 5 3 3 2 3 2 3 3" xfId="40565"/>
    <cellStyle name="Normal 5 3 3 2 3 2 3 4" xfId="40566"/>
    <cellStyle name="Normal 5 3 3 2 3 2 4" xfId="40567"/>
    <cellStyle name="Normal 5 3 3 2 3 2 4 2" xfId="40568"/>
    <cellStyle name="Normal 5 3 3 2 3 2 4 3" xfId="58073"/>
    <cellStyle name="Normal 5 3 3 2 3 2 5" xfId="40569"/>
    <cellStyle name="Normal 5 3 3 2 3 2 6" xfId="40570"/>
    <cellStyle name="Normal 5 3 3 2 3 3" xfId="40571"/>
    <cellStyle name="Normal 5 3 3 2 3 3 2" xfId="40572"/>
    <cellStyle name="Normal 5 3 3 2 3 3 2 2" xfId="40573"/>
    <cellStyle name="Normal 5 3 3 2 3 3 2 3" xfId="58074"/>
    <cellStyle name="Normal 5 3 3 2 3 3 3" xfId="40574"/>
    <cellStyle name="Normal 5 3 3 2 3 3 4" xfId="40575"/>
    <cellStyle name="Normal 5 3 3 2 3 4" xfId="40576"/>
    <cellStyle name="Normal 5 3 3 2 3 4 2" xfId="40577"/>
    <cellStyle name="Normal 5 3 3 2 3 4 2 2" xfId="40578"/>
    <cellStyle name="Normal 5 3 3 2 3 4 2 3" xfId="58075"/>
    <cellStyle name="Normal 5 3 3 2 3 4 3" xfId="40579"/>
    <cellStyle name="Normal 5 3 3 2 3 4 4" xfId="40580"/>
    <cellStyle name="Normal 5 3 3 2 3 5" xfId="40581"/>
    <cellStyle name="Normal 5 3 3 2 3 5 2" xfId="40582"/>
    <cellStyle name="Normal 5 3 3 2 3 5 3" xfId="58076"/>
    <cellStyle name="Normal 5 3 3 2 3 6" xfId="40583"/>
    <cellStyle name="Normal 5 3 3 2 3 7" xfId="40584"/>
    <cellStyle name="Normal 5 3 3 2 4" xfId="40585"/>
    <cellStyle name="Normal 5 3 3 2 4 2" xfId="40586"/>
    <cellStyle name="Normal 5 3 3 2 4 2 2" xfId="40587"/>
    <cellStyle name="Normal 5 3 3 2 4 2 2 2" xfId="40588"/>
    <cellStyle name="Normal 5 3 3 2 4 2 2 3" xfId="58077"/>
    <cellStyle name="Normal 5 3 3 2 4 2 3" xfId="40589"/>
    <cellStyle name="Normal 5 3 3 2 4 2 4" xfId="40590"/>
    <cellStyle name="Normal 5 3 3 2 4 3" xfId="40591"/>
    <cellStyle name="Normal 5 3 3 2 4 3 2" xfId="40592"/>
    <cellStyle name="Normal 5 3 3 2 4 3 2 2" xfId="40593"/>
    <cellStyle name="Normal 5 3 3 2 4 3 2 3" xfId="58078"/>
    <cellStyle name="Normal 5 3 3 2 4 3 3" xfId="40594"/>
    <cellStyle name="Normal 5 3 3 2 4 3 4" xfId="40595"/>
    <cellStyle name="Normal 5 3 3 2 4 4" xfId="40596"/>
    <cellStyle name="Normal 5 3 3 2 4 4 2" xfId="40597"/>
    <cellStyle name="Normal 5 3 3 2 4 4 3" xfId="58079"/>
    <cellStyle name="Normal 5 3 3 2 4 5" xfId="40598"/>
    <cellStyle name="Normal 5 3 3 2 4 6" xfId="40599"/>
    <cellStyle name="Normal 5 3 3 2 5" xfId="40600"/>
    <cellStyle name="Normal 5 3 3 2 5 2" xfId="40601"/>
    <cellStyle name="Normal 5 3 3 2 5 2 2" xfId="40602"/>
    <cellStyle name="Normal 5 3 3 2 5 2 2 2" xfId="40603"/>
    <cellStyle name="Normal 5 3 3 2 5 2 2 3" xfId="58080"/>
    <cellStyle name="Normal 5 3 3 2 5 2 3" xfId="40604"/>
    <cellStyle name="Normal 5 3 3 2 5 2 4" xfId="40605"/>
    <cellStyle name="Normal 5 3 3 2 5 3" xfId="40606"/>
    <cellStyle name="Normal 5 3 3 2 5 3 2" xfId="40607"/>
    <cellStyle name="Normal 5 3 3 2 5 3 3" xfId="58081"/>
    <cellStyle name="Normal 5 3 3 2 5 4" xfId="40608"/>
    <cellStyle name="Normal 5 3 3 2 5 5" xfId="40609"/>
    <cellStyle name="Normal 5 3 3 2 6" xfId="40610"/>
    <cellStyle name="Normal 5 3 3 2 6 2" xfId="40611"/>
    <cellStyle name="Normal 5 3 3 2 6 2 2" xfId="40612"/>
    <cellStyle name="Normal 5 3 3 2 6 2 3" xfId="58082"/>
    <cellStyle name="Normal 5 3 3 2 6 3" xfId="40613"/>
    <cellStyle name="Normal 5 3 3 2 6 4" xfId="40614"/>
    <cellStyle name="Normal 5 3 3 2 7" xfId="40615"/>
    <cellStyle name="Normal 5 3 3 2 7 2" xfId="40616"/>
    <cellStyle name="Normal 5 3 3 2 7 2 2" xfId="40617"/>
    <cellStyle name="Normal 5 3 3 2 7 2 3" xfId="58083"/>
    <cellStyle name="Normal 5 3 3 2 7 3" xfId="40618"/>
    <cellStyle name="Normal 5 3 3 2 7 4" xfId="40619"/>
    <cellStyle name="Normal 5 3 3 2 8" xfId="40620"/>
    <cellStyle name="Normal 5 3 3 2 8 2" xfId="40621"/>
    <cellStyle name="Normal 5 3 3 2 8 3" xfId="58084"/>
    <cellStyle name="Normal 5 3 3 2 9" xfId="40622"/>
    <cellStyle name="Normal 5 3 3 3" xfId="40623"/>
    <cellStyle name="Normal 5 3 3 3 2" xfId="40624"/>
    <cellStyle name="Normal 5 3 3 3 2 2" xfId="40625"/>
    <cellStyle name="Normal 5 3 3 3 2 2 2" xfId="40626"/>
    <cellStyle name="Normal 5 3 3 3 2 2 2 2" xfId="40627"/>
    <cellStyle name="Normal 5 3 3 3 2 2 2 2 2" xfId="40628"/>
    <cellStyle name="Normal 5 3 3 3 2 2 2 2 3" xfId="58085"/>
    <cellStyle name="Normal 5 3 3 3 2 2 2 3" xfId="40629"/>
    <cellStyle name="Normal 5 3 3 3 2 2 2 4" xfId="40630"/>
    <cellStyle name="Normal 5 3 3 3 2 2 3" xfId="40631"/>
    <cellStyle name="Normal 5 3 3 3 2 2 3 2" xfId="40632"/>
    <cellStyle name="Normal 5 3 3 3 2 2 3 2 2" xfId="40633"/>
    <cellStyle name="Normal 5 3 3 3 2 2 3 2 3" xfId="58086"/>
    <cellStyle name="Normal 5 3 3 3 2 2 3 3" xfId="40634"/>
    <cellStyle name="Normal 5 3 3 3 2 2 3 4" xfId="40635"/>
    <cellStyle name="Normal 5 3 3 3 2 2 4" xfId="40636"/>
    <cellStyle name="Normal 5 3 3 3 2 2 4 2" xfId="40637"/>
    <cellStyle name="Normal 5 3 3 3 2 2 4 3" xfId="58087"/>
    <cellStyle name="Normal 5 3 3 3 2 2 5" xfId="40638"/>
    <cellStyle name="Normal 5 3 3 3 2 2 6" xfId="40639"/>
    <cellStyle name="Normal 5 3 3 3 2 3" xfId="40640"/>
    <cellStyle name="Normal 5 3 3 3 2 3 2" xfId="40641"/>
    <cellStyle name="Normal 5 3 3 3 2 3 2 2" xfId="40642"/>
    <cellStyle name="Normal 5 3 3 3 2 3 2 3" xfId="58088"/>
    <cellStyle name="Normal 5 3 3 3 2 3 3" xfId="40643"/>
    <cellStyle name="Normal 5 3 3 3 2 3 4" xfId="40644"/>
    <cellStyle name="Normal 5 3 3 3 2 4" xfId="40645"/>
    <cellStyle name="Normal 5 3 3 3 2 4 2" xfId="40646"/>
    <cellStyle name="Normal 5 3 3 3 2 4 2 2" xfId="40647"/>
    <cellStyle name="Normal 5 3 3 3 2 4 2 3" xfId="58089"/>
    <cellStyle name="Normal 5 3 3 3 2 4 3" xfId="40648"/>
    <cellStyle name="Normal 5 3 3 3 2 4 4" xfId="40649"/>
    <cellStyle name="Normal 5 3 3 3 2 5" xfId="40650"/>
    <cellStyle name="Normal 5 3 3 3 2 5 2" xfId="40651"/>
    <cellStyle name="Normal 5 3 3 3 2 5 3" xfId="58090"/>
    <cellStyle name="Normal 5 3 3 3 2 6" xfId="40652"/>
    <cellStyle name="Normal 5 3 3 3 2 7" xfId="40653"/>
    <cellStyle name="Normal 5 3 3 3 3" xfId="40654"/>
    <cellStyle name="Normal 5 3 3 3 3 2" xfId="40655"/>
    <cellStyle name="Normal 5 3 3 3 3 2 2" xfId="40656"/>
    <cellStyle name="Normal 5 3 3 3 3 2 2 2" xfId="40657"/>
    <cellStyle name="Normal 5 3 3 3 3 2 2 3" xfId="58091"/>
    <cellStyle name="Normal 5 3 3 3 3 2 3" xfId="40658"/>
    <cellStyle name="Normal 5 3 3 3 3 2 4" xfId="40659"/>
    <cellStyle name="Normal 5 3 3 3 3 3" xfId="40660"/>
    <cellStyle name="Normal 5 3 3 3 3 3 2" xfId="40661"/>
    <cellStyle name="Normal 5 3 3 3 3 3 2 2" xfId="40662"/>
    <cellStyle name="Normal 5 3 3 3 3 3 2 3" xfId="58092"/>
    <cellStyle name="Normal 5 3 3 3 3 3 3" xfId="40663"/>
    <cellStyle name="Normal 5 3 3 3 3 3 4" xfId="40664"/>
    <cellStyle name="Normal 5 3 3 3 3 4" xfId="40665"/>
    <cellStyle name="Normal 5 3 3 3 3 4 2" xfId="40666"/>
    <cellStyle name="Normal 5 3 3 3 3 4 3" xfId="58093"/>
    <cellStyle name="Normal 5 3 3 3 3 5" xfId="40667"/>
    <cellStyle name="Normal 5 3 3 3 3 6" xfId="40668"/>
    <cellStyle name="Normal 5 3 3 3 4" xfId="40669"/>
    <cellStyle name="Normal 5 3 3 3 4 2" xfId="40670"/>
    <cellStyle name="Normal 5 3 3 3 4 2 2" xfId="40671"/>
    <cellStyle name="Normal 5 3 3 3 4 2 2 2" xfId="40672"/>
    <cellStyle name="Normal 5 3 3 3 4 2 2 3" xfId="58094"/>
    <cellStyle name="Normal 5 3 3 3 4 2 3" xfId="40673"/>
    <cellStyle name="Normal 5 3 3 3 4 2 4" xfId="40674"/>
    <cellStyle name="Normal 5 3 3 3 4 3" xfId="40675"/>
    <cellStyle name="Normal 5 3 3 3 4 3 2" xfId="40676"/>
    <cellStyle name="Normal 5 3 3 3 4 3 3" xfId="58095"/>
    <cellStyle name="Normal 5 3 3 3 4 4" xfId="40677"/>
    <cellStyle name="Normal 5 3 3 3 4 5" xfId="40678"/>
    <cellStyle name="Normal 5 3 3 3 5" xfId="40679"/>
    <cellStyle name="Normal 5 3 3 3 5 2" xfId="40680"/>
    <cellStyle name="Normal 5 3 3 3 5 2 2" xfId="40681"/>
    <cellStyle name="Normal 5 3 3 3 5 2 3" xfId="58096"/>
    <cellStyle name="Normal 5 3 3 3 5 3" xfId="40682"/>
    <cellStyle name="Normal 5 3 3 3 5 4" xfId="40683"/>
    <cellStyle name="Normal 5 3 3 3 6" xfId="40684"/>
    <cellStyle name="Normal 5 3 3 3 6 2" xfId="40685"/>
    <cellStyle name="Normal 5 3 3 3 6 2 2" xfId="40686"/>
    <cellStyle name="Normal 5 3 3 3 6 2 3" xfId="58097"/>
    <cellStyle name="Normal 5 3 3 3 6 3" xfId="40687"/>
    <cellStyle name="Normal 5 3 3 3 6 4" xfId="40688"/>
    <cellStyle name="Normal 5 3 3 3 7" xfId="40689"/>
    <cellStyle name="Normal 5 3 3 3 7 2" xfId="40690"/>
    <cellStyle name="Normal 5 3 3 3 7 3" xfId="58098"/>
    <cellStyle name="Normal 5 3 3 3 8" xfId="40691"/>
    <cellStyle name="Normal 5 3 3 3 9" xfId="40692"/>
    <cellStyle name="Normal 5 3 3 4" xfId="40693"/>
    <cellStyle name="Normal 5 3 3 4 2" xfId="40694"/>
    <cellStyle name="Normal 5 3 3 4 2 2" xfId="40695"/>
    <cellStyle name="Normal 5 3 3 4 2 2 2" xfId="40696"/>
    <cellStyle name="Normal 5 3 3 4 2 2 2 2" xfId="40697"/>
    <cellStyle name="Normal 5 3 3 4 2 2 2 3" xfId="58099"/>
    <cellStyle name="Normal 5 3 3 4 2 2 3" xfId="40698"/>
    <cellStyle name="Normal 5 3 3 4 2 2 4" xfId="40699"/>
    <cellStyle name="Normal 5 3 3 4 2 3" xfId="40700"/>
    <cellStyle name="Normal 5 3 3 4 2 3 2" xfId="40701"/>
    <cellStyle name="Normal 5 3 3 4 2 3 2 2" xfId="40702"/>
    <cellStyle name="Normal 5 3 3 4 2 3 2 3" xfId="58100"/>
    <cellStyle name="Normal 5 3 3 4 2 3 3" xfId="40703"/>
    <cellStyle name="Normal 5 3 3 4 2 3 4" xfId="40704"/>
    <cellStyle name="Normal 5 3 3 4 2 4" xfId="40705"/>
    <cellStyle name="Normal 5 3 3 4 2 4 2" xfId="40706"/>
    <cellStyle name="Normal 5 3 3 4 2 4 3" xfId="58101"/>
    <cellStyle name="Normal 5 3 3 4 2 5" xfId="40707"/>
    <cellStyle name="Normal 5 3 3 4 2 6" xfId="40708"/>
    <cellStyle name="Normal 5 3 3 4 3" xfId="40709"/>
    <cellStyle name="Normal 5 3 3 4 3 2" xfId="40710"/>
    <cellStyle name="Normal 5 3 3 4 3 2 2" xfId="40711"/>
    <cellStyle name="Normal 5 3 3 4 3 2 3" xfId="58102"/>
    <cellStyle name="Normal 5 3 3 4 3 3" xfId="40712"/>
    <cellStyle name="Normal 5 3 3 4 3 4" xfId="40713"/>
    <cellStyle name="Normal 5 3 3 4 4" xfId="40714"/>
    <cellStyle name="Normal 5 3 3 4 4 2" xfId="40715"/>
    <cellStyle name="Normal 5 3 3 4 4 2 2" xfId="40716"/>
    <cellStyle name="Normal 5 3 3 4 4 2 3" xfId="58103"/>
    <cellStyle name="Normal 5 3 3 4 4 3" xfId="40717"/>
    <cellStyle name="Normal 5 3 3 4 4 4" xfId="40718"/>
    <cellStyle name="Normal 5 3 3 4 5" xfId="40719"/>
    <cellStyle name="Normal 5 3 3 4 5 2" xfId="40720"/>
    <cellStyle name="Normal 5 3 3 4 5 3" xfId="58104"/>
    <cellStyle name="Normal 5 3 3 4 6" xfId="40721"/>
    <cellStyle name="Normal 5 3 3 4 7" xfId="40722"/>
    <cellStyle name="Normal 5 3 3 5" xfId="40723"/>
    <cellStyle name="Normal 5 3 3 5 2" xfId="40724"/>
    <cellStyle name="Normal 5 3 3 5 2 2" xfId="40725"/>
    <cellStyle name="Normal 5 3 3 5 2 2 2" xfId="40726"/>
    <cellStyle name="Normal 5 3 3 5 2 2 3" xfId="58105"/>
    <cellStyle name="Normal 5 3 3 5 2 3" xfId="40727"/>
    <cellStyle name="Normal 5 3 3 5 2 4" xfId="40728"/>
    <cellStyle name="Normal 5 3 3 5 3" xfId="40729"/>
    <cellStyle name="Normal 5 3 3 5 3 2" xfId="40730"/>
    <cellStyle name="Normal 5 3 3 5 3 2 2" xfId="40731"/>
    <cellStyle name="Normal 5 3 3 5 3 2 3" xfId="58106"/>
    <cellStyle name="Normal 5 3 3 5 3 3" xfId="40732"/>
    <cellStyle name="Normal 5 3 3 5 3 4" xfId="40733"/>
    <cellStyle name="Normal 5 3 3 5 4" xfId="40734"/>
    <cellStyle name="Normal 5 3 3 5 4 2" xfId="40735"/>
    <cellStyle name="Normal 5 3 3 5 4 3" xfId="58107"/>
    <cellStyle name="Normal 5 3 3 5 5" xfId="40736"/>
    <cellStyle name="Normal 5 3 3 5 6" xfId="40737"/>
    <cellStyle name="Normal 5 3 3 6" xfId="40738"/>
    <cellStyle name="Normal 5 3 3 6 2" xfId="40739"/>
    <cellStyle name="Normal 5 3 3 6 2 2" xfId="40740"/>
    <cellStyle name="Normal 5 3 3 6 2 2 2" xfId="40741"/>
    <cellStyle name="Normal 5 3 3 6 2 2 3" xfId="58108"/>
    <cellStyle name="Normal 5 3 3 6 2 3" xfId="40742"/>
    <cellStyle name="Normal 5 3 3 6 2 4" xfId="40743"/>
    <cellStyle name="Normal 5 3 3 6 3" xfId="40744"/>
    <cellStyle name="Normal 5 3 3 6 3 2" xfId="40745"/>
    <cellStyle name="Normal 5 3 3 6 3 3" xfId="58109"/>
    <cellStyle name="Normal 5 3 3 6 4" xfId="40746"/>
    <cellStyle name="Normal 5 3 3 6 5" xfId="40747"/>
    <cellStyle name="Normal 5 3 3 7" xfId="40748"/>
    <cellStyle name="Normal 5 3 3 7 2" xfId="40749"/>
    <cellStyle name="Normal 5 3 3 7 2 2" xfId="40750"/>
    <cellStyle name="Normal 5 3 3 7 2 3" xfId="58110"/>
    <cellStyle name="Normal 5 3 3 7 3" xfId="40751"/>
    <cellStyle name="Normal 5 3 3 7 4" xfId="40752"/>
    <cellStyle name="Normal 5 3 3 8" xfId="40753"/>
    <cellStyle name="Normal 5 3 3 8 2" xfId="40754"/>
    <cellStyle name="Normal 5 3 3 8 2 2" xfId="40755"/>
    <cellStyle name="Normal 5 3 3 8 2 3" xfId="58111"/>
    <cellStyle name="Normal 5 3 3 8 3" xfId="40756"/>
    <cellStyle name="Normal 5 3 3 8 4" xfId="40757"/>
    <cellStyle name="Normal 5 3 3 9" xfId="40758"/>
    <cellStyle name="Normal 5 3 3 9 2" xfId="40759"/>
    <cellStyle name="Normal 5 3 3 9 3" xfId="58112"/>
    <cellStyle name="Normal 5 3 4" xfId="40760"/>
    <cellStyle name="Normal 5 3 4 10" xfId="40761"/>
    <cellStyle name="Normal 5 3 4 11" xfId="40762"/>
    <cellStyle name="Normal 5 3 4 2" xfId="40763"/>
    <cellStyle name="Normal 5 3 4 2 10" xfId="40764"/>
    <cellStyle name="Normal 5 3 4 2 2" xfId="40765"/>
    <cellStyle name="Normal 5 3 4 2 2 2" xfId="40766"/>
    <cellStyle name="Normal 5 3 4 2 2 2 2" xfId="40767"/>
    <cellStyle name="Normal 5 3 4 2 2 2 2 2" xfId="40768"/>
    <cellStyle name="Normal 5 3 4 2 2 2 2 2 2" xfId="40769"/>
    <cellStyle name="Normal 5 3 4 2 2 2 2 2 2 2" xfId="40770"/>
    <cellStyle name="Normal 5 3 4 2 2 2 2 2 2 3" xfId="58113"/>
    <cellStyle name="Normal 5 3 4 2 2 2 2 2 3" xfId="40771"/>
    <cellStyle name="Normal 5 3 4 2 2 2 2 2 4" xfId="40772"/>
    <cellStyle name="Normal 5 3 4 2 2 2 2 3" xfId="40773"/>
    <cellStyle name="Normal 5 3 4 2 2 2 2 3 2" xfId="40774"/>
    <cellStyle name="Normal 5 3 4 2 2 2 2 3 2 2" xfId="40775"/>
    <cellStyle name="Normal 5 3 4 2 2 2 2 3 2 3" xfId="58114"/>
    <cellStyle name="Normal 5 3 4 2 2 2 2 3 3" xfId="40776"/>
    <cellStyle name="Normal 5 3 4 2 2 2 2 3 4" xfId="40777"/>
    <cellStyle name="Normal 5 3 4 2 2 2 2 4" xfId="40778"/>
    <cellStyle name="Normal 5 3 4 2 2 2 2 4 2" xfId="40779"/>
    <cellStyle name="Normal 5 3 4 2 2 2 2 4 3" xfId="58115"/>
    <cellStyle name="Normal 5 3 4 2 2 2 2 5" xfId="40780"/>
    <cellStyle name="Normal 5 3 4 2 2 2 2 6" xfId="40781"/>
    <cellStyle name="Normal 5 3 4 2 2 2 3" xfId="40782"/>
    <cellStyle name="Normal 5 3 4 2 2 2 3 2" xfId="40783"/>
    <cellStyle name="Normal 5 3 4 2 2 2 3 2 2" xfId="40784"/>
    <cellStyle name="Normal 5 3 4 2 2 2 3 2 3" xfId="58116"/>
    <cellStyle name="Normal 5 3 4 2 2 2 3 3" xfId="40785"/>
    <cellStyle name="Normal 5 3 4 2 2 2 3 4" xfId="40786"/>
    <cellStyle name="Normal 5 3 4 2 2 2 4" xfId="40787"/>
    <cellStyle name="Normal 5 3 4 2 2 2 4 2" xfId="40788"/>
    <cellStyle name="Normal 5 3 4 2 2 2 4 2 2" xfId="40789"/>
    <cellStyle name="Normal 5 3 4 2 2 2 4 2 3" xfId="58117"/>
    <cellStyle name="Normal 5 3 4 2 2 2 4 3" xfId="40790"/>
    <cellStyle name="Normal 5 3 4 2 2 2 4 4" xfId="40791"/>
    <cellStyle name="Normal 5 3 4 2 2 2 5" xfId="40792"/>
    <cellStyle name="Normal 5 3 4 2 2 2 5 2" xfId="40793"/>
    <cellStyle name="Normal 5 3 4 2 2 2 5 3" xfId="58118"/>
    <cellStyle name="Normal 5 3 4 2 2 2 6" xfId="40794"/>
    <cellStyle name="Normal 5 3 4 2 2 2 7" xfId="40795"/>
    <cellStyle name="Normal 5 3 4 2 2 3" xfId="40796"/>
    <cellStyle name="Normal 5 3 4 2 2 3 2" xfId="40797"/>
    <cellStyle name="Normal 5 3 4 2 2 3 2 2" xfId="40798"/>
    <cellStyle name="Normal 5 3 4 2 2 3 2 2 2" xfId="40799"/>
    <cellStyle name="Normal 5 3 4 2 2 3 2 2 3" xfId="58119"/>
    <cellStyle name="Normal 5 3 4 2 2 3 2 3" xfId="40800"/>
    <cellStyle name="Normal 5 3 4 2 2 3 2 4" xfId="40801"/>
    <cellStyle name="Normal 5 3 4 2 2 3 3" xfId="40802"/>
    <cellStyle name="Normal 5 3 4 2 2 3 3 2" xfId="40803"/>
    <cellStyle name="Normal 5 3 4 2 2 3 3 2 2" xfId="40804"/>
    <cellStyle name="Normal 5 3 4 2 2 3 3 2 3" xfId="58120"/>
    <cellStyle name="Normal 5 3 4 2 2 3 3 3" xfId="40805"/>
    <cellStyle name="Normal 5 3 4 2 2 3 3 4" xfId="40806"/>
    <cellStyle name="Normal 5 3 4 2 2 3 4" xfId="40807"/>
    <cellStyle name="Normal 5 3 4 2 2 3 4 2" xfId="40808"/>
    <cellStyle name="Normal 5 3 4 2 2 3 4 3" xfId="58121"/>
    <cellStyle name="Normal 5 3 4 2 2 3 5" xfId="40809"/>
    <cellStyle name="Normal 5 3 4 2 2 3 6" xfId="40810"/>
    <cellStyle name="Normal 5 3 4 2 2 4" xfId="40811"/>
    <cellStyle name="Normal 5 3 4 2 2 4 2" xfId="40812"/>
    <cellStyle name="Normal 5 3 4 2 2 4 2 2" xfId="40813"/>
    <cellStyle name="Normal 5 3 4 2 2 4 2 3" xfId="58122"/>
    <cellStyle name="Normal 5 3 4 2 2 4 3" xfId="40814"/>
    <cellStyle name="Normal 5 3 4 2 2 4 4" xfId="40815"/>
    <cellStyle name="Normal 5 3 4 2 2 5" xfId="40816"/>
    <cellStyle name="Normal 5 3 4 2 2 5 2" xfId="40817"/>
    <cellStyle name="Normal 5 3 4 2 2 5 2 2" xfId="40818"/>
    <cellStyle name="Normal 5 3 4 2 2 5 2 3" xfId="58123"/>
    <cellStyle name="Normal 5 3 4 2 2 5 3" xfId="40819"/>
    <cellStyle name="Normal 5 3 4 2 2 5 4" xfId="40820"/>
    <cellStyle name="Normal 5 3 4 2 2 6" xfId="40821"/>
    <cellStyle name="Normal 5 3 4 2 2 6 2" xfId="40822"/>
    <cellStyle name="Normal 5 3 4 2 2 6 3" xfId="58124"/>
    <cellStyle name="Normal 5 3 4 2 2 7" xfId="40823"/>
    <cellStyle name="Normal 5 3 4 2 2 8" xfId="40824"/>
    <cellStyle name="Normal 5 3 4 2 3" xfId="40825"/>
    <cellStyle name="Normal 5 3 4 2 3 2" xfId="40826"/>
    <cellStyle name="Normal 5 3 4 2 3 2 2" xfId="40827"/>
    <cellStyle name="Normal 5 3 4 2 3 2 2 2" xfId="40828"/>
    <cellStyle name="Normal 5 3 4 2 3 2 2 2 2" xfId="40829"/>
    <cellStyle name="Normal 5 3 4 2 3 2 2 2 3" xfId="58125"/>
    <cellStyle name="Normal 5 3 4 2 3 2 2 3" xfId="40830"/>
    <cellStyle name="Normal 5 3 4 2 3 2 2 4" xfId="40831"/>
    <cellStyle name="Normal 5 3 4 2 3 2 3" xfId="40832"/>
    <cellStyle name="Normal 5 3 4 2 3 2 3 2" xfId="40833"/>
    <cellStyle name="Normal 5 3 4 2 3 2 3 2 2" xfId="40834"/>
    <cellStyle name="Normal 5 3 4 2 3 2 3 2 3" xfId="58126"/>
    <cellStyle name="Normal 5 3 4 2 3 2 3 3" xfId="40835"/>
    <cellStyle name="Normal 5 3 4 2 3 2 3 4" xfId="40836"/>
    <cellStyle name="Normal 5 3 4 2 3 2 4" xfId="40837"/>
    <cellStyle name="Normal 5 3 4 2 3 2 4 2" xfId="40838"/>
    <cellStyle name="Normal 5 3 4 2 3 2 4 3" xfId="58127"/>
    <cellStyle name="Normal 5 3 4 2 3 2 5" xfId="40839"/>
    <cellStyle name="Normal 5 3 4 2 3 2 6" xfId="40840"/>
    <cellStyle name="Normal 5 3 4 2 3 3" xfId="40841"/>
    <cellStyle name="Normal 5 3 4 2 3 3 2" xfId="40842"/>
    <cellStyle name="Normal 5 3 4 2 3 3 2 2" xfId="40843"/>
    <cellStyle name="Normal 5 3 4 2 3 3 2 3" xfId="58128"/>
    <cellStyle name="Normal 5 3 4 2 3 3 3" xfId="40844"/>
    <cellStyle name="Normal 5 3 4 2 3 3 4" xfId="40845"/>
    <cellStyle name="Normal 5 3 4 2 3 4" xfId="40846"/>
    <cellStyle name="Normal 5 3 4 2 3 4 2" xfId="40847"/>
    <cellStyle name="Normal 5 3 4 2 3 4 2 2" xfId="40848"/>
    <cellStyle name="Normal 5 3 4 2 3 4 2 3" xfId="58129"/>
    <cellStyle name="Normal 5 3 4 2 3 4 3" xfId="40849"/>
    <cellStyle name="Normal 5 3 4 2 3 4 4" xfId="40850"/>
    <cellStyle name="Normal 5 3 4 2 3 5" xfId="40851"/>
    <cellStyle name="Normal 5 3 4 2 3 5 2" xfId="40852"/>
    <cellStyle name="Normal 5 3 4 2 3 5 3" xfId="58130"/>
    <cellStyle name="Normal 5 3 4 2 3 6" xfId="40853"/>
    <cellStyle name="Normal 5 3 4 2 3 7" xfId="40854"/>
    <cellStyle name="Normal 5 3 4 2 4" xfId="40855"/>
    <cellStyle name="Normal 5 3 4 2 4 2" xfId="40856"/>
    <cellStyle name="Normal 5 3 4 2 4 2 2" xfId="40857"/>
    <cellStyle name="Normal 5 3 4 2 4 2 2 2" xfId="40858"/>
    <cellStyle name="Normal 5 3 4 2 4 2 2 3" xfId="58131"/>
    <cellStyle name="Normal 5 3 4 2 4 2 3" xfId="40859"/>
    <cellStyle name="Normal 5 3 4 2 4 2 4" xfId="40860"/>
    <cellStyle name="Normal 5 3 4 2 4 3" xfId="40861"/>
    <cellStyle name="Normal 5 3 4 2 4 3 2" xfId="40862"/>
    <cellStyle name="Normal 5 3 4 2 4 3 2 2" xfId="40863"/>
    <cellStyle name="Normal 5 3 4 2 4 3 2 3" xfId="58132"/>
    <cellStyle name="Normal 5 3 4 2 4 3 3" xfId="40864"/>
    <cellStyle name="Normal 5 3 4 2 4 3 4" xfId="40865"/>
    <cellStyle name="Normal 5 3 4 2 4 4" xfId="40866"/>
    <cellStyle name="Normal 5 3 4 2 4 4 2" xfId="40867"/>
    <cellStyle name="Normal 5 3 4 2 4 4 3" xfId="58133"/>
    <cellStyle name="Normal 5 3 4 2 4 5" xfId="40868"/>
    <cellStyle name="Normal 5 3 4 2 4 6" xfId="40869"/>
    <cellStyle name="Normal 5 3 4 2 5" xfId="40870"/>
    <cellStyle name="Normal 5 3 4 2 5 2" xfId="40871"/>
    <cellStyle name="Normal 5 3 4 2 5 2 2" xfId="40872"/>
    <cellStyle name="Normal 5 3 4 2 5 2 2 2" xfId="40873"/>
    <cellStyle name="Normal 5 3 4 2 5 2 2 3" xfId="58134"/>
    <cellStyle name="Normal 5 3 4 2 5 2 3" xfId="40874"/>
    <cellStyle name="Normal 5 3 4 2 5 2 4" xfId="40875"/>
    <cellStyle name="Normal 5 3 4 2 5 3" xfId="40876"/>
    <cellStyle name="Normal 5 3 4 2 5 3 2" xfId="40877"/>
    <cellStyle name="Normal 5 3 4 2 5 3 3" xfId="58135"/>
    <cellStyle name="Normal 5 3 4 2 5 4" xfId="40878"/>
    <cellStyle name="Normal 5 3 4 2 5 5" xfId="40879"/>
    <cellStyle name="Normal 5 3 4 2 6" xfId="40880"/>
    <cellStyle name="Normal 5 3 4 2 6 2" xfId="40881"/>
    <cellStyle name="Normal 5 3 4 2 6 2 2" xfId="40882"/>
    <cellStyle name="Normal 5 3 4 2 6 2 3" xfId="58136"/>
    <cellStyle name="Normal 5 3 4 2 6 3" xfId="40883"/>
    <cellStyle name="Normal 5 3 4 2 6 4" xfId="40884"/>
    <cellStyle name="Normal 5 3 4 2 7" xfId="40885"/>
    <cellStyle name="Normal 5 3 4 2 7 2" xfId="40886"/>
    <cellStyle name="Normal 5 3 4 2 7 2 2" xfId="40887"/>
    <cellStyle name="Normal 5 3 4 2 7 2 3" xfId="58137"/>
    <cellStyle name="Normal 5 3 4 2 7 3" xfId="40888"/>
    <cellStyle name="Normal 5 3 4 2 7 4" xfId="40889"/>
    <cellStyle name="Normal 5 3 4 2 8" xfId="40890"/>
    <cellStyle name="Normal 5 3 4 2 8 2" xfId="40891"/>
    <cellStyle name="Normal 5 3 4 2 8 3" xfId="58138"/>
    <cellStyle name="Normal 5 3 4 2 9" xfId="40892"/>
    <cellStyle name="Normal 5 3 4 3" xfId="40893"/>
    <cellStyle name="Normal 5 3 4 3 2" xfId="40894"/>
    <cellStyle name="Normal 5 3 4 3 2 2" xfId="40895"/>
    <cellStyle name="Normal 5 3 4 3 2 2 2" xfId="40896"/>
    <cellStyle name="Normal 5 3 4 3 2 2 2 2" xfId="40897"/>
    <cellStyle name="Normal 5 3 4 3 2 2 2 2 2" xfId="40898"/>
    <cellStyle name="Normal 5 3 4 3 2 2 2 2 3" xfId="58139"/>
    <cellStyle name="Normal 5 3 4 3 2 2 2 3" xfId="40899"/>
    <cellStyle name="Normal 5 3 4 3 2 2 2 4" xfId="40900"/>
    <cellStyle name="Normal 5 3 4 3 2 2 3" xfId="40901"/>
    <cellStyle name="Normal 5 3 4 3 2 2 3 2" xfId="40902"/>
    <cellStyle name="Normal 5 3 4 3 2 2 3 2 2" xfId="40903"/>
    <cellStyle name="Normal 5 3 4 3 2 2 3 2 3" xfId="58140"/>
    <cellStyle name="Normal 5 3 4 3 2 2 3 3" xfId="40904"/>
    <cellStyle name="Normal 5 3 4 3 2 2 3 4" xfId="40905"/>
    <cellStyle name="Normal 5 3 4 3 2 2 4" xfId="40906"/>
    <cellStyle name="Normal 5 3 4 3 2 2 4 2" xfId="40907"/>
    <cellStyle name="Normal 5 3 4 3 2 2 4 3" xfId="58141"/>
    <cellStyle name="Normal 5 3 4 3 2 2 5" xfId="40908"/>
    <cellStyle name="Normal 5 3 4 3 2 2 6" xfId="40909"/>
    <cellStyle name="Normal 5 3 4 3 2 3" xfId="40910"/>
    <cellStyle name="Normal 5 3 4 3 2 3 2" xfId="40911"/>
    <cellStyle name="Normal 5 3 4 3 2 3 2 2" xfId="40912"/>
    <cellStyle name="Normal 5 3 4 3 2 3 2 3" xfId="58142"/>
    <cellStyle name="Normal 5 3 4 3 2 3 3" xfId="40913"/>
    <cellStyle name="Normal 5 3 4 3 2 3 4" xfId="40914"/>
    <cellStyle name="Normal 5 3 4 3 2 4" xfId="40915"/>
    <cellStyle name="Normal 5 3 4 3 2 4 2" xfId="40916"/>
    <cellStyle name="Normal 5 3 4 3 2 4 2 2" xfId="40917"/>
    <cellStyle name="Normal 5 3 4 3 2 4 2 3" xfId="58143"/>
    <cellStyle name="Normal 5 3 4 3 2 4 3" xfId="40918"/>
    <cellStyle name="Normal 5 3 4 3 2 4 4" xfId="40919"/>
    <cellStyle name="Normal 5 3 4 3 2 5" xfId="40920"/>
    <cellStyle name="Normal 5 3 4 3 2 5 2" xfId="40921"/>
    <cellStyle name="Normal 5 3 4 3 2 5 3" xfId="58144"/>
    <cellStyle name="Normal 5 3 4 3 2 6" xfId="40922"/>
    <cellStyle name="Normal 5 3 4 3 2 7" xfId="40923"/>
    <cellStyle name="Normal 5 3 4 3 3" xfId="40924"/>
    <cellStyle name="Normal 5 3 4 3 3 2" xfId="40925"/>
    <cellStyle name="Normal 5 3 4 3 3 2 2" xfId="40926"/>
    <cellStyle name="Normal 5 3 4 3 3 2 2 2" xfId="40927"/>
    <cellStyle name="Normal 5 3 4 3 3 2 2 3" xfId="58145"/>
    <cellStyle name="Normal 5 3 4 3 3 2 3" xfId="40928"/>
    <cellStyle name="Normal 5 3 4 3 3 2 4" xfId="40929"/>
    <cellStyle name="Normal 5 3 4 3 3 3" xfId="40930"/>
    <cellStyle name="Normal 5 3 4 3 3 3 2" xfId="40931"/>
    <cellStyle name="Normal 5 3 4 3 3 3 2 2" xfId="40932"/>
    <cellStyle name="Normal 5 3 4 3 3 3 2 3" xfId="58146"/>
    <cellStyle name="Normal 5 3 4 3 3 3 3" xfId="40933"/>
    <cellStyle name="Normal 5 3 4 3 3 3 4" xfId="40934"/>
    <cellStyle name="Normal 5 3 4 3 3 4" xfId="40935"/>
    <cellStyle name="Normal 5 3 4 3 3 4 2" xfId="40936"/>
    <cellStyle name="Normal 5 3 4 3 3 4 3" xfId="58147"/>
    <cellStyle name="Normal 5 3 4 3 3 5" xfId="40937"/>
    <cellStyle name="Normal 5 3 4 3 3 6" xfId="40938"/>
    <cellStyle name="Normal 5 3 4 3 4" xfId="40939"/>
    <cellStyle name="Normal 5 3 4 3 4 2" xfId="40940"/>
    <cellStyle name="Normal 5 3 4 3 4 2 2" xfId="40941"/>
    <cellStyle name="Normal 5 3 4 3 4 2 3" xfId="58148"/>
    <cellStyle name="Normal 5 3 4 3 4 3" xfId="40942"/>
    <cellStyle name="Normal 5 3 4 3 4 4" xfId="40943"/>
    <cellStyle name="Normal 5 3 4 3 5" xfId="40944"/>
    <cellStyle name="Normal 5 3 4 3 5 2" xfId="40945"/>
    <cellStyle name="Normal 5 3 4 3 5 2 2" xfId="40946"/>
    <cellStyle name="Normal 5 3 4 3 5 2 3" xfId="58149"/>
    <cellStyle name="Normal 5 3 4 3 5 3" xfId="40947"/>
    <cellStyle name="Normal 5 3 4 3 5 4" xfId="40948"/>
    <cellStyle name="Normal 5 3 4 3 6" xfId="40949"/>
    <cellStyle name="Normal 5 3 4 3 6 2" xfId="40950"/>
    <cellStyle name="Normal 5 3 4 3 6 3" xfId="58150"/>
    <cellStyle name="Normal 5 3 4 3 7" xfId="40951"/>
    <cellStyle name="Normal 5 3 4 3 8" xfId="40952"/>
    <cellStyle name="Normal 5 3 4 4" xfId="40953"/>
    <cellStyle name="Normal 5 3 4 4 2" xfId="40954"/>
    <cellStyle name="Normal 5 3 4 4 2 2" xfId="40955"/>
    <cellStyle name="Normal 5 3 4 4 2 2 2" xfId="40956"/>
    <cellStyle name="Normal 5 3 4 4 2 2 2 2" xfId="40957"/>
    <cellStyle name="Normal 5 3 4 4 2 2 2 3" xfId="58151"/>
    <cellStyle name="Normal 5 3 4 4 2 2 3" xfId="40958"/>
    <cellStyle name="Normal 5 3 4 4 2 2 4" xfId="40959"/>
    <cellStyle name="Normal 5 3 4 4 2 3" xfId="40960"/>
    <cellStyle name="Normal 5 3 4 4 2 3 2" xfId="40961"/>
    <cellStyle name="Normal 5 3 4 4 2 3 2 2" xfId="40962"/>
    <cellStyle name="Normal 5 3 4 4 2 3 2 3" xfId="58152"/>
    <cellStyle name="Normal 5 3 4 4 2 3 3" xfId="40963"/>
    <cellStyle name="Normal 5 3 4 4 2 3 4" xfId="40964"/>
    <cellStyle name="Normal 5 3 4 4 2 4" xfId="40965"/>
    <cellStyle name="Normal 5 3 4 4 2 4 2" xfId="40966"/>
    <cellStyle name="Normal 5 3 4 4 2 4 3" xfId="58153"/>
    <cellStyle name="Normal 5 3 4 4 2 5" xfId="40967"/>
    <cellStyle name="Normal 5 3 4 4 2 6" xfId="40968"/>
    <cellStyle name="Normal 5 3 4 4 3" xfId="40969"/>
    <cellStyle name="Normal 5 3 4 4 3 2" xfId="40970"/>
    <cellStyle name="Normal 5 3 4 4 3 2 2" xfId="40971"/>
    <cellStyle name="Normal 5 3 4 4 3 2 3" xfId="58154"/>
    <cellStyle name="Normal 5 3 4 4 3 3" xfId="40972"/>
    <cellStyle name="Normal 5 3 4 4 3 4" xfId="40973"/>
    <cellStyle name="Normal 5 3 4 4 4" xfId="40974"/>
    <cellStyle name="Normal 5 3 4 4 4 2" xfId="40975"/>
    <cellStyle name="Normal 5 3 4 4 4 2 2" xfId="40976"/>
    <cellStyle name="Normal 5 3 4 4 4 2 3" xfId="58155"/>
    <cellStyle name="Normal 5 3 4 4 4 3" xfId="40977"/>
    <cellStyle name="Normal 5 3 4 4 4 4" xfId="40978"/>
    <cellStyle name="Normal 5 3 4 4 5" xfId="40979"/>
    <cellStyle name="Normal 5 3 4 4 5 2" xfId="40980"/>
    <cellStyle name="Normal 5 3 4 4 5 3" xfId="58156"/>
    <cellStyle name="Normal 5 3 4 4 6" xfId="40981"/>
    <cellStyle name="Normal 5 3 4 4 7" xfId="40982"/>
    <cellStyle name="Normal 5 3 4 5" xfId="40983"/>
    <cellStyle name="Normal 5 3 4 5 2" xfId="40984"/>
    <cellStyle name="Normal 5 3 4 5 2 2" xfId="40985"/>
    <cellStyle name="Normal 5 3 4 5 2 2 2" xfId="40986"/>
    <cellStyle name="Normal 5 3 4 5 2 2 3" xfId="58157"/>
    <cellStyle name="Normal 5 3 4 5 2 3" xfId="40987"/>
    <cellStyle name="Normal 5 3 4 5 2 4" xfId="40988"/>
    <cellStyle name="Normal 5 3 4 5 3" xfId="40989"/>
    <cellStyle name="Normal 5 3 4 5 3 2" xfId="40990"/>
    <cellStyle name="Normal 5 3 4 5 3 2 2" xfId="40991"/>
    <cellStyle name="Normal 5 3 4 5 3 2 3" xfId="58158"/>
    <cellStyle name="Normal 5 3 4 5 3 3" xfId="40992"/>
    <cellStyle name="Normal 5 3 4 5 3 4" xfId="40993"/>
    <cellStyle name="Normal 5 3 4 5 4" xfId="40994"/>
    <cellStyle name="Normal 5 3 4 5 4 2" xfId="40995"/>
    <cellStyle name="Normal 5 3 4 5 4 3" xfId="58159"/>
    <cellStyle name="Normal 5 3 4 5 5" xfId="40996"/>
    <cellStyle name="Normal 5 3 4 5 6" xfId="40997"/>
    <cellStyle name="Normal 5 3 4 6" xfId="40998"/>
    <cellStyle name="Normal 5 3 4 6 2" xfId="40999"/>
    <cellStyle name="Normal 5 3 4 6 2 2" xfId="41000"/>
    <cellStyle name="Normal 5 3 4 6 2 2 2" xfId="41001"/>
    <cellStyle name="Normal 5 3 4 6 2 2 3" xfId="58160"/>
    <cellStyle name="Normal 5 3 4 6 2 3" xfId="41002"/>
    <cellStyle name="Normal 5 3 4 6 2 4" xfId="41003"/>
    <cellStyle name="Normal 5 3 4 6 3" xfId="41004"/>
    <cellStyle name="Normal 5 3 4 6 3 2" xfId="41005"/>
    <cellStyle name="Normal 5 3 4 6 3 3" xfId="58161"/>
    <cellStyle name="Normal 5 3 4 6 4" xfId="41006"/>
    <cellStyle name="Normal 5 3 4 6 5" xfId="41007"/>
    <cellStyle name="Normal 5 3 4 7" xfId="41008"/>
    <cellStyle name="Normal 5 3 4 7 2" xfId="41009"/>
    <cellStyle name="Normal 5 3 4 7 2 2" xfId="41010"/>
    <cellStyle name="Normal 5 3 4 7 2 3" xfId="58162"/>
    <cellStyle name="Normal 5 3 4 7 3" xfId="41011"/>
    <cellStyle name="Normal 5 3 4 7 4" xfId="41012"/>
    <cellStyle name="Normal 5 3 4 8" xfId="41013"/>
    <cellStyle name="Normal 5 3 4 8 2" xfId="41014"/>
    <cellStyle name="Normal 5 3 4 8 2 2" xfId="41015"/>
    <cellStyle name="Normal 5 3 4 8 2 3" xfId="58163"/>
    <cellStyle name="Normal 5 3 4 8 3" xfId="41016"/>
    <cellStyle name="Normal 5 3 4 8 4" xfId="41017"/>
    <cellStyle name="Normal 5 3 4 9" xfId="41018"/>
    <cellStyle name="Normal 5 3 4 9 2" xfId="41019"/>
    <cellStyle name="Normal 5 3 4 9 3" xfId="58164"/>
    <cellStyle name="Normal 5 3 5" xfId="41020"/>
    <cellStyle name="Normal 5 3 5 10" xfId="41021"/>
    <cellStyle name="Normal 5 3 5 2" xfId="41022"/>
    <cellStyle name="Normal 5 3 5 2 2" xfId="41023"/>
    <cellStyle name="Normal 5 3 5 2 2 2" xfId="41024"/>
    <cellStyle name="Normal 5 3 5 2 2 2 2" xfId="41025"/>
    <cellStyle name="Normal 5 3 5 2 2 2 2 2" xfId="41026"/>
    <cellStyle name="Normal 5 3 5 2 2 2 2 2 2" xfId="41027"/>
    <cellStyle name="Normal 5 3 5 2 2 2 2 2 3" xfId="58165"/>
    <cellStyle name="Normal 5 3 5 2 2 2 2 3" xfId="41028"/>
    <cellStyle name="Normal 5 3 5 2 2 2 2 4" xfId="41029"/>
    <cellStyle name="Normal 5 3 5 2 2 2 3" xfId="41030"/>
    <cellStyle name="Normal 5 3 5 2 2 2 3 2" xfId="41031"/>
    <cellStyle name="Normal 5 3 5 2 2 2 3 2 2" xfId="41032"/>
    <cellStyle name="Normal 5 3 5 2 2 2 3 2 3" xfId="58166"/>
    <cellStyle name="Normal 5 3 5 2 2 2 3 3" xfId="41033"/>
    <cellStyle name="Normal 5 3 5 2 2 2 3 4" xfId="41034"/>
    <cellStyle name="Normal 5 3 5 2 2 2 4" xfId="41035"/>
    <cellStyle name="Normal 5 3 5 2 2 2 4 2" xfId="41036"/>
    <cellStyle name="Normal 5 3 5 2 2 2 4 3" xfId="58167"/>
    <cellStyle name="Normal 5 3 5 2 2 2 5" xfId="41037"/>
    <cellStyle name="Normal 5 3 5 2 2 2 6" xfId="41038"/>
    <cellStyle name="Normal 5 3 5 2 2 3" xfId="41039"/>
    <cellStyle name="Normal 5 3 5 2 2 3 2" xfId="41040"/>
    <cellStyle name="Normal 5 3 5 2 2 3 2 2" xfId="41041"/>
    <cellStyle name="Normal 5 3 5 2 2 3 2 3" xfId="58168"/>
    <cellStyle name="Normal 5 3 5 2 2 3 3" xfId="41042"/>
    <cellStyle name="Normal 5 3 5 2 2 3 4" xfId="41043"/>
    <cellStyle name="Normal 5 3 5 2 2 4" xfId="41044"/>
    <cellStyle name="Normal 5 3 5 2 2 4 2" xfId="41045"/>
    <cellStyle name="Normal 5 3 5 2 2 4 2 2" xfId="41046"/>
    <cellStyle name="Normal 5 3 5 2 2 4 2 3" xfId="58169"/>
    <cellStyle name="Normal 5 3 5 2 2 4 3" xfId="41047"/>
    <cellStyle name="Normal 5 3 5 2 2 4 4" xfId="41048"/>
    <cellStyle name="Normal 5 3 5 2 2 5" xfId="41049"/>
    <cellStyle name="Normal 5 3 5 2 2 5 2" xfId="41050"/>
    <cellStyle name="Normal 5 3 5 2 2 5 3" xfId="58170"/>
    <cellStyle name="Normal 5 3 5 2 2 6" xfId="41051"/>
    <cellStyle name="Normal 5 3 5 2 2 7" xfId="41052"/>
    <cellStyle name="Normal 5 3 5 2 3" xfId="41053"/>
    <cellStyle name="Normal 5 3 5 2 3 2" xfId="41054"/>
    <cellStyle name="Normal 5 3 5 2 3 2 2" xfId="41055"/>
    <cellStyle name="Normal 5 3 5 2 3 2 2 2" xfId="41056"/>
    <cellStyle name="Normal 5 3 5 2 3 2 2 3" xfId="58171"/>
    <cellStyle name="Normal 5 3 5 2 3 2 3" xfId="41057"/>
    <cellStyle name="Normal 5 3 5 2 3 2 4" xfId="41058"/>
    <cellStyle name="Normal 5 3 5 2 3 3" xfId="41059"/>
    <cellStyle name="Normal 5 3 5 2 3 3 2" xfId="41060"/>
    <cellStyle name="Normal 5 3 5 2 3 3 2 2" xfId="41061"/>
    <cellStyle name="Normal 5 3 5 2 3 3 2 3" xfId="58172"/>
    <cellStyle name="Normal 5 3 5 2 3 3 3" xfId="41062"/>
    <cellStyle name="Normal 5 3 5 2 3 3 4" xfId="41063"/>
    <cellStyle name="Normal 5 3 5 2 3 4" xfId="41064"/>
    <cellStyle name="Normal 5 3 5 2 3 4 2" xfId="41065"/>
    <cellStyle name="Normal 5 3 5 2 3 4 3" xfId="58173"/>
    <cellStyle name="Normal 5 3 5 2 3 5" xfId="41066"/>
    <cellStyle name="Normal 5 3 5 2 3 6" xfId="41067"/>
    <cellStyle name="Normal 5 3 5 2 4" xfId="41068"/>
    <cellStyle name="Normal 5 3 5 2 4 2" xfId="41069"/>
    <cellStyle name="Normal 5 3 5 2 4 2 2" xfId="41070"/>
    <cellStyle name="Normal 5 3 5 2 4 2 3" xfId="58174"/>
    <cellStyle name="Normal 5 3 5 2 4 3" xfId="41071"/>
    <cellStyle name="Normal 5 3 5 2 4 4" xfId="41072"/>
    <cellStyle name="Normal 5 3 5 2 5" xfId="41073"/>
    <cellStyle name="Normal 5 3 5 2 5 2" xfId="41074"/>
    <cellStyle name="Normal 5 3 5 2 5 2 2" xfId="41075"/>
    <cellStyle name="Normal 5 3 5 2 5 2 3" xfId="58175"/>
    <cellStyle name="Normal 5 3 5 2 5 3" xfId="41076"/>
    <cellStyle name="Normal 5 3 5 2 5 4" xfId="41077"/>
    <cellStyle name="Normal 5 3 5 2 6" xfId="41078"/>
    <cellStyle name="Normal 5 3 5 2 6 2" xfId="41079"/>
    <cellStyle name="Normal 5 3 5 2 6 3" xfId="58176"/>
    <cellStyle name="Normal 5 3 5 2 7" xfId="41080"/>
    <cellStyle name="Normal 5 3 5 2 8" xfId="41081"/>
    <cellStyle name="Normal 5 3 5 3" xfId="41082"/>
    <cellStyle name="Normal 5 3 5 3 2" xfId="41083"/>
    <cellStyle name="Normal 5 3 5 3 2 2" xfId="41084"/>
    <cellStyle name="Normal 5 3 5 3 2 2 2" xfId="41085"/>
    <cellStyle name="Normal 5 3 5 3 2 2 2 2" xfId="41086"/>
    <cellStyle name="Normal 5 3 5 3 2 2 2 3" xfId="58177"/>
    <cellStyle name="Normal 5 3 5 3 2 2 3" xfId="41087"/>
    <cellStyle name="Normal 5 3 5 3 2 2 4" xfId="41088"/>
    <cellStyle name="Normal 5 3 5 3 2 3" xfId="41089"/>
    <cellStyle name="Normal 5 3 5 3 2 3 2" xfId="41090"/>
    <cellStyle name="Normal 5 3 5 3 2 3 2 2" xfId="41091"/>
    <cellStyle name="Normal 5 3 5 3 2 3 2 3" xfId="58178"/>
    <cellStyle name="Normal 5 3 5 3 2 3 3" xfId="41092"/>
    <cellStyle name="Normal 5 3 5 3 2 3 4" xfId="41093"/>
    <cellStyle name="Normal 5 3 5 3 2 4" xfId="41094"/>
    <cellStyle name="Normal 5 3 5 3 2 4 2" xfId="41095"/>
    <cellStyle name="Normal 5 3 5 3 2 4 3" xfId="58179"/>
    <cellStyle name="Normal 5 3 5 3 2 5" xfId="41096"/>
    <cellStyle name="Normal 5 3 5 3 2 6" xfId="41097"/>
    <cellStyle name="Normal 5 3 5 3 3" xfId="41098"/>
    <cellStyle name="Normal 5 3 5 3 3 2" xfId="41099"/>
    <cellStyle name="Normal 5 3 5 3 3 2 2" xfId="41100"/>
    <cellStyle name="Normal 5 3 5 3 3 2 3" xfId="58180"/>
    <cellStyle name="Normal 5 3 5 3 3 3" xfId="41101"/>
    <cellStyle name="Normal 5 3 5 3 3 4" xfId="41102"/>
    <cellStyle name="Normal 5 3 5 3 4" xfId="41103"/>
    <cellStyle name="Normal 5 3 5 3 4 2" xfId="41104"/>
    <cellStyle name="Normal 5 3 5 3 4 2 2" xfId="41105"/>
    <cellStyle name="Normal 5 3 5 3 4 2 3" xfId="58181"/>
    <cellStyle name="Normal 5 3 5 3 4 3" xfId="41106"/>
    <cellStyle name="Normal 5 3 5 3 4 4" xfId="41107"/>
    <cellStyle name="Normal 5 3 5 3 5" xfId="41108"/>
    <cellStyle name="Normal 5 3 5 3 5 2" xfId="41109"/>
    <cellStyle name="Normal 5 3 5 3 5 3" xfId="58182"/>
    <cellStyle name="Normal 5 3 5 3 6" xfId="41110"/>
    <cellStyle name="Normal 5 3 5 3 7" xfId="41111"/>
    <cellStyle name="Normal 5 3 5 4" xfId="41112"/>
    <cellStyle name="Normal 5 3 5 4 2" xfId="41113"/>
    <cellStyle name="Normal 5 3 5 4 2 2" xfId="41114"/>
    <cellStyle name="Normal 5 3 5 4 2 2 2" xfId="41115"/>
    <cellStyle name="Normal 5 3 5 4 2 2 3" xfId="58183"/>
    <cellStyle name="Normal 5 3 5 4 2 3" xfId="41116"/>
    <cellStyle name="Normal 5 3 5 4 2 4" xfId="41117"/>
    <cellStyle name="Normal 5 3 5 4 3" xfId="41118"/>
    <cellStyle name="Normal 5 3 5 4 3 2" xfId="41119"/>
    <cellStyle name="Normal 5 3 5 4 3 2 2" xfId="41120"/>
    <cellStyle name="Normal 5 3 5 4 3 2 3" xfId="58184"/>
    <cellStyle name="Normal 5 3 5 4 3 3" xfId="41121"/>
    <cellStyle name="Normal 5 3 5 4 3 4" xfId="41122"/>
    <cellStyle name="Normal 5 3 5 4 4" xfId="41123"/>
    <cellStyle name="Normal 5 3 5 4 4 2" xfId="41124"/>
    <cellStyle name="Normal 5 3 5 4 4 3" xfId="58185"/>
    <cellStyle name="Normal 5 3 5 4 5" xfId="41125"/>
    <cellStyle name="Normal 5 3 5 4 6" xfId="41126"/>
    <cellStyle name="Normal 5 3 5 5" xfId="41127"/>
    <cellStyle name="Normal 5 3 5 5 2" xfId="41128"/>
    <cellStyle name="Normal 5 3 5 5 2 2" xfId="41129"/>
    <cellStyle name="Normal 5 3 5 5 2 2 2" xfId="41130"/>
    <cellStyle name="Normal 5 3 5 5 2 2 3" xfId="58186"/>
    <cellStyle name="Normal 5 3 5 5 2 3" xfId="41131"/>
    <cellStyle name="Normal 5 3 5 5 2 4" xfId="41132"/>
    <cellStyle name="Normal 5 3 5 5 3" xfId="41133"/>
    <cellStyle name="Normal 5 3 5 5 3 2" xfId="41134"/>
    <cellStyle name="Normal 5 3 5 5 3 3" xfId="58187"/>
    <cellStyle name="Normal 5 3 5 5 4" xfId="41135"/>
    <cellStyle name="Normal 5 3 5 5 5" xfId="41136"/>
    <cellStyle name="Normal 5 3 5 6" xfId="41137"/>
    <cellStyle name="Normal 5 3 5 6 2" xfId="41138"/>
    <cellStyle name="Normal 5 3 5 6 2 2" xfId="41139"/>
    <cellStyle name="Normal 5 3 5 6 2 3" xfId="58188"/>
    <cellStyle name="Normal 5 3 5 6 3" xfId="41140"/>
    <cellStyle name="Normal 5 3 5 6 4" xfId="41141"/>
    <cellStyle name="Normal 5 3 5 7" xfId="41142"/>
    <cellStyle name="Normal 5 3 5 7 2" xfId="41143"/>
    <cellStyle name="Normal 5 3 5 7 2 2" xfId="41144"/>
    <cellStyle name="Normal 5 3 5 7 2 3" xfId="58189"/>
    <cellStyle name="Normal 5 3 5 7 3" xfId="41145"/>
    <cellStyle name="Normal 5 3 5 7 4" xfId="41146"/>
    <cellStyle name="Normal 5 3 5 8" xfId="41147"/>
    <cellStyle name="Normal 5 3 5 8 2" xfId="41148"/>
    <cellStyle name="Normal 5 3 5 8 3" xfId="58190"/>
    <cellStyle name="Normal 5 3 5 9" xfId="41149"/>
    <cellStyle name="Normal 5 3 6" xfId="41150"/>
    <cellStyle name="Normal 5 3 6 10" xfId="41151"/>
    <cellStyle name="Normal 5 3 6 2" xfId="41152"/>
    <cellStyle name="Normal 5 3 6 2 2" xfId="41153"/>
    <cellStyle name="Normal 5 3 6 2 2 2" xfId="41154"/>
    <cellStyle name="Normal 5 3 6 2 2 2 2" xfId="41155"/>
    <cellStyle name="Normal 5 3 6 2 2 2 2 2" xfId="41156"/>
    <cellStyle name="Normal 5 3 6 2 2 2 2 2 2" xfId="41157"/>
    <cellStyle name="Normal 5 3 6 2 2 2 2 2 3" xfId="58191"/>
    <cellStyle name="Normal 5 3 6 2 2 2 2 3" xfId="41158"/>
    <cellStyle name="Normal 5 3 6 2 2 2 2 4" xfId="41159"/>
    <cellStyle name="Normal 5 3 6 2 2 2 3" xfId="41160"/>
    <cellStyle name="Normal 5 3 6 2 2 2 3 2" xfId="41161"/>
    <cellStyle name="Normal 5 3 6 2 2 2 3 2 2" xfId="41162"/>
    <cellStyle name="Normal 5 3 6 2 2 2 3 2 3" xfId="58192"/>
    <cellStyle name="Normal 5 3 6 2 2 2 3 3" xfId="41163"/>
    <cellStyle name="Normal 5 3 6 2 2 2 3 4" xfId="41164"/>
    <cellStyle name="Normal 5 3 6 2 2 2 4" xfId="41165"/>
    <cellStyle name="Normal 5 3 6 2 2 2 4 2" xfId="41166"/>
    <cellStyle name="Normal 5 3 6 2 2 2 4 3" xfId="58193"/>
    <cellStyle name="Normal 5 3 6 2 2 2 5" xfId="41167"/>
    <cellStyle name="Normal 5 3 6 2 2 2 6" xfId="41168"/>
    <cellStyle name="Normal 5 3 6 2 2 3" xfId="41169"/>
    <cellStyle name="Normal 5 3 6 2 2 3 2" xfId="41170"/>
    <cellStyle name="Normal 5 3 6 2 2 3 2 2" xfId="41171"/>
    <cellStyle name="Normal 5 3 6 2 2 3 2 3" xfId="58194"/>
    <cellStyle name="Normal 5 3 6 2 2 3 3" xfId="41172"/>
    <cellStyle name="Normal 5 3 6 2 2 3 4" xfId="41173"/>
    <cellStyle name="Normal 5 3 6 2 2 4" xfId="41174"/>
    <cellStyle name="Normal 5 3 6 2 2 4 2" xfId="41175"/>
    <cellStyle name="Normal 5 3 6 2 2 4 2 2" xfId="41176"/>
    <cellStyle name="Normal 5 3 6 2 2 4 2 3" xfId="58195"/>
    <cellStyle name="Normal 5 3 6 2 2 4 3" xfId="41177"/>
    <cellStyle name="Normal 5 3 6 2 2 4 4" xfId="41178"/>
    <cellStyle name="Normal 5 3 6 2 2 5" xfId="41179"/>
    <cellStyle name="Normal 5 3 6 2 2 5 2" xfId="41180"/>
    <cellStyle name="Normal 5 3 6 2 2 5 3" xfId="58196"/>
    <cellStyle name="Normal 5 3 6 2 2 6" xfId="41181"/>
    <cellStyle name="Normal 5 3 6 2 2 7" xfId="41182"/>
    <cellStyle name="Normal 5 3 6 2 3" xfId="41183"/>
    <cellStyle name="Normal 5 3 6 2 3 2" xfId="41184"/>
    <cellStyle name="Normal 5 3 6 2 3 2 2" xfId="41185"/>
    <cellStyle name="Normal 5 3 6 2 3 2 2 2" xfId="41186"/>
    <cellStyle name="Normal 5 3 6 2 3 2 2 3" xfId="58197"/>
    <cellStyle name="Normal 5 3 6 2 3 2 3" xfId="41187"/>
    <cellStyle name="Normal 5 3 6 2 3 2 4" xfId="41188"/>
    <cellStyle name="Normal 5 3 6 2 3 3" xfId="41189"/>
    <cellStyle name="Normal 5 3 6 2 3 3 2" xfId="41190"/>
    <cellStyle name="Normal 5 3 6 2 3 3 2 2" xfId="41191"/>
    <cellStyle name="Normal 5 3 6 2 3 3 2 3" xfId="58198"/>
    <cellStyle name="Normal 5 3 6 2 3 3 3" xfId="41192"/>
    <cellStyle name="Normal 5 3 6 2 3 3 4" xfId="41193"/>
    <cellStyle name="Normal 5 3 6 2 3 4" xfId="41194"/>
    <cellStyle name="Normal 5 3 6 2 3 4 2" xfId="41195"/>
    <cellStyle name="Normal 5 3 6 2 3 4 3" xfId="58199"/>
    <cellStyle name="Normal 5 3 6 2 3 5" xfId="41196"/>
    <cellStyle name="Normal 5 3 6 2 3 6" xfId="41197"/>
    <cellStyle name="Normal 5 3 6 2 4" xfId="41198"/>
    <cellStyle name="Normal 5 3 6 2 4 2" xfId="41199"/>
    <cellStyle name="Normal 5 3 6 2 4 2 2" xfId="41200"/>
    <cellStyle name="Normal 5 3 6 2 4 2 3" xfId="58200"/>
    <cellStyle name="Normal 5 3 6 2 4 3" xfId="41201"/>
    <cellStyle name="Normal 5 3 6 2 4 4" xfId="41202"/>
    <cellStyle name="Normal 5 3 6 2 5" xfId="41203"/>
    <cellStyle name="Normal 5 3 6 2 5 2" xfId="41204"/>
    <cellStyle name="Normal 5 3 6 2 5 2 2" xfId="41205"/>
    <cellStyle name="Normal 5 3 6 2 5 2 3" xfId="58201"/>
    <cellStyle name="Normal 5 3 6 2 5 3" xfId="41206"/>
    <cellStyle name="Normal 5 3 6 2 5 4" xfId="41207"/>
    <cellStyle name="Normal 5 3 6 2 6" xfId="41208"/>
    <cellStyle name="Normal 5 3 6 2 6 2" xfId="41209"/>
    <cellStyle name="Normal 5 3 6 2 6 3" xfId="58202"/>
    <cellStyle name="Normal 5 3 6 2 7" xfId="41210"/>
    <cellStyle name="Normal 5 3 6 2 8" xfId="41211"/>
    <cellStyle name="Normal 5 3 6 3" xfId="41212"/>
    <cellStyle name="Normal 5 3 6 3 2" xfId="41213"/>
    <cellStyle name="Normal 5 3 6 3 2 2" xfId="41214"/>
    <cellStyle name="Normal 5 3 6 3 2 2 2" xfId="41215"/>
    <cellStyle name="Normal 5 3 6 3 2 2 2 2" xfId="41216"/>
    <cellStyle name="Normal 5 3 6 3 2 2 2 3" xfId="58203"/>
    <cellStyle name="Normal 5 3 6 3 2 2 3" xfId="41217"/>
    <cellStyle name="Normal 5 3 6 3 2 2 4" xfId="41218"/>
    <cellStyle name="Normal 5 3 6 3 2 3" xfId="41219"/>
    <cellStyle name="Normal 5 3 6 3 2 3 2" xfId="41220"/>
    <cellStyle name="Normal 5 3 6 3 2 3 2 2" xfId="41221"/>
    <cellStyle name="Normal 5 3 6 3 2 3 2 3" xfId="58204"/>
    <cellStyle name="Normal 5 3 6 3 2 3 3" xfId="41222"/>
    <cellStyle name="Normal 5 3 6 3 2 3 4" xfId="41223"/>
    <cellStyle name="Normal 5 3 6 3 2 4" xfId="41224"/>
    <cellStyle name="Normal 5 3 6 3 2 4 2" xfId="41225"/>
    <cellStyle name="Normal 5 3 6 3 2 4 3" xfId="58205"/>
    <cellStyle name="Normal 5 3 6 3 2 5" xfId="41226"/>
    <cellStyle name="Normal 5 3 6 3 2 6" xfId="41227"/>
    <cellStyle name="Normal 5 3 6 3 3" xfId="41228"/>
    <cellStyle name="Normal 5 3 6 3 3 2" xfId="41229"/>
    <cellStyle name="Normal 5 3 6 3 3 2 2" xfId="41230"/>
    <cellStyle name="Normal 5 3 6 3 3 2 3" xfId="58206"/>
    <cellStyle name="Normal 5 3 6 3 3 3" xfId="41231"/>
    <cellStyle name="Normal 5 3 6 3 3 4" xfId="41232"/>
    <cellStyle name="Normal 5 3 6 3 4" xfId="41233"/>
    <cellStyle name="Normal 5 3 6 3 4 2" xfId="41234"/>
    <cellStyle name="Normal 5 3 6 3 4 2 2" xfId="41235"/>
    <cellStyle name="Normal 5 3 6 3 4 2 3" xfId="58207"/>
    <cellStyle name="Normal 5 3 6 3 4 3" xfId="41236"/>
    <cellStyle name="Normal 5 3 6 3 4 4" xfId="41237"/>
    <cellStyle name="Normal 5 3 6 3 5" xfId="41238"/>
    <cellStyle name="Normal 5 3 6 3 5 2" xfId="41239"/>
    <cellStyle name="Normal 5 3 6 3 5 3" xfId="58208"/>
    <cellStyle name="Normal 5 3 6 3 6" xfId="41240"/>
    <cellStyle name="Normal 5 3 6 3 7" xfId="41241"/>
    <cellStyle name="Normal 5 3 6 4" xfId="41242"/>
    <cellStyle name="Normal 5 3 6 4 2" xfId="41243"/>
    <cellStyle name="Normal 5 3 6 4 2 2" xfId="41244"/>
    <cellStyle name="Normal 5 3 6 4 2 2 2" xfId="41245"/>
    <cellStyle name="Normal 5 3 6 4 2 2 3" xfId="58209"/>
    <cellStyle name="Normal 5 3 6 4 2 3" xfId="41246"/>
    <cellStyle name="Normal 5 3 6 4 2 4" xfId="41247"/>
    <cellStyle name="Normal 5 3 6 4 3" xfId="41248"/>
    <cellStyle name="Normal 5 3 6 4 3 2" xfId="41249"/>
    <cellStyle name="Normal 5 3 6 4 3 2 2" xfId="41250"/>
    <cellStyle name="Normal 5 3 6 4 3 2 3" xfId="58210"/>
    <cellStyle name="Normal 5 3 6 4 3 3" xfId="41251"/>
    <cellStyle name="Normal 5 3 6 4 3 4" xfId="41252"/>
    <cellStyle name="Normal 5 3 6 4 4" xfId="41253"/>
    <cellStyle name="Normal 5 3 6 4 4 2" xfId="41254"/>
    <cellStyle name="Normal 5 3 6 4 4 3" xfId="58211"/>
    <cellStyle name="Normal 5 3 6 4 5" xfId="41255"/>
    <cellStyle name="Normal 5 3 6 4 6" xfId="41256"/>
    <cellStyle name="Normal 5 3 6 5" xfId="41257"/>
    <cellStyle name="Normal 5 3 6 5 2" xfId="41258"/>
    <cellStyle name="Normal 5 3 6 5 2 2" xfId="41259"/>
    <cellStyle name="Normal 5 3 6 5 2 2 2" xfId="41260"/>
    <cellStyle name="Normal 5 3 6 5 2 2 3" xfId="58212"/>
    <cellStyle name="Normal 5 3 6 5 2 3" xfId="41261"/>
    <cellStyle name="Normal 5 3 6 5 2 4" xfId="41262"/>
    <cellStyle name="Normal 5 3 6 5 3" xfId="41263"/>
    <cellStyle name="Normal 5 3 6 5 3 2" xfId="41264"/>
    <cellStyle name="Normal 5 3 6 5 3 3" xfId="58213"/>
    <cellStyle name="Normal 5 3 6 5 4" xfId="41265"/>
    <cellStyle name="Normal 5 3 6 5 5" xfId="41266"/>
    <cellStyle name="Normal 5 3 6 6" xfId="41267"/>
    <cellStyle name="Normal 5 3 6 6 2" xfId="41268"/>
    <cellStyle name="Normal 5 3 6 6 2 2" xfId="41269"/>
    <cellStyle name="Normal 5 3 6 6 2 3" xfId="58214"/>
    <cellStyle name="Normal 5 3 6 6 3" xfId="41270"/>
    <cellStyle name="Normal 5 3 6 6 4" xfId="41271"/>
    <cellStyle name="Normal 5 3 6 7" xfId="41272"/>
    <cellStyle name="Normal 5 3 6 7 2" xfId="41273"/>
    <cellStyle name="Normal 5 3 6 7 2 2" xfId="41274"/>
    <cellStyle name="Normal 5 3 6 7 2 3" xfId="58215"/>
    <cellStyle name="Normal 5 3 6 7 3" xfId="41275"/>
    <cellStyle name="Normal 5 3 6 7 4" xfId="41276"/>
    <cellStyle name="Normal 5 3 6 8" xfId="41277"/>
    <cellStyle name="Normal 5 3 6 8 2" xfId="41278"/>
    <cellStyle name="Normal 5 3 6 8 3" xfId="58216"/>
    <cellStyle name="Normal 5 3 6 9" xfId="41279"/>
    <cellStyle name="Normal 5 3 7" xfId="41280"/>
    <cellStyle name="Normal 5 3 7 10" xfId="41281"/>
    <cellStyle name="Normal 5 3 7 2" xfId="41282"/>
    <cellStyle name="Normal 5 3 7 2 2" xfId="41283"/>
    <cellStyle name="Normal 5 3 7 2 2 2" xfId="41284"/>
    <cellStyle name="Normal 5 3 7 2 2 2 2" xfId="41285"/>
    <cellStyle name="Normal 5 3 7 2 2 2 2 2" xfId="41286"/>
    <cellStyle name="Normal 5 3 7 2 2 2 2 2 2" xfId="41287"/>
    <cellStyle name="Normal 5 3 7 2 2 2 2 2 3" xfId="58217"/>
    <cellStyle name="Normal 5 3 7 2 2 2 2 3" xfId="41288"/>
    <cellStyle name="Normal 5 3 7 2 2 2 2 4" xfId="41289"/>
    <cellStyle name="Normal 5 3 7 2 2 2 3" xfId="41290"/>
    <cellStyle name="Normal 5 3 7 2 2 2 3 2" xfId="41291"/>
    <cellStyle name="Normal 5 3 7 2 2 2 3 2 2" xfId="41292"/>
    <cellStyle name="Normal 5 3 7 2 2 2 3 2 3" xfId="58218"/>
    <cellStyle name="Normal 5 3 7 2 2 2 3 3" xfId="41293"/>
    <cellStyle name="Normal 5 3 7 2 2 2 3 4" xfId="41294"/>
    <cellStyle name="Normal 5 3 7 2 2 2 4" xfId="41295"/>
    <cellStyle name="Normal 5 3 7 2 2 2 4 2" xfId="41296"/>
    <cellStyle name="Normal 5 3 7 2 2 2 4 3" xfId="58219"/>
    <cellStyle name="Normal 5 3 7 2 2 2 5" xfId="41297"/>
    <cellStyle name="Normal 5 3 7 2 2 2 6" xfId="41298"/>
    <cellStyle name="Normal 5 3 7 2 2 3" xfId="41299"/>
    <cellStyle name="Normal 5 3 7 2 2 3 2" xfId="41300"/>
    <cellStyle name="Normal 5 3 7 2 2 3 2 2" xfId="41301"/>
    <cellStyle name="Normal 5 3 7 2 2 3 2 3" xfId="58220"/>
    <cellStyle name="Normal 5 3 7 2 2 3 3" xfId="41302"/>
    <cellStyle name="Normal 5 3 7 2 2 3 4" xfId="41303"/>
    <cellStyle name="Normal 5 3 7 2 2 4" xfId="41304"/>
    <cellStyle name="Normal 5 3 7 2 2 4 2" xfId="41305"/>
    <cellStyle name="Normal 5 3 7 2 2 4 2 2" xfId="41306"/>
    <cellStyle name="Normal 5 3 7 2 2 4 2 3" xfId="58221"/>
    <cellStyle name="Normal 5 3 7 2 2 4 3" xfId="41307"/>
    <cellStyle name="Normal 5 3 7 2 2 4 4" xfId="41308"/>
    <cellStyle name="Normal 5 3 7 2 2 5" xfId="41309"/>
    <cellStyle name="Normal 5 3 7 2 2 5 2" xfId="41310"/>
    <cellStyle name="Normal 5 3 7 2 2 5 3" xfId="58222"/>
    <cellStyle name="Normal 5 3 7 2 2 6" xfId="41311"/>
    <cellStyle name="Normal 5 3 7 2 2 7" xfId="41312"/>
    <cellStyle name="Normal 5 3 7 2 3" xfId="41313"/>
    <cellStyle name="Normal 5 3 7 2 3 2" xfId="41314"/>
    <cellStyle name="Normal 5 3 7 2 3 2 2" xfId="41315"/>
    <cellStyle name="Normal 5 3 7 2 3 2 2 2" xfId="41316"/>
    <cellStyle name="Normal 5 3 7 2 3 2 2 3" xfId="58223"/>
    <cellStyle name="Normal 5 3 7 2 3 2 3" xfId="41317"/>
    <cellStyle name="Normal 5 3 7 2 3 2 4" xfId="41318"/>
    <cellStyle name="Normal 5 3 7 2 3 3" xfId="41319"/>
    <cellStyle name="Normal 5 3 7 2 3 3 2" xfId="41320"/>
    <cellStyle name="Normal 5 3 7 2 3 3 2 2" xfId="41321"/>
    <cellStyle name="Normal 5 3 7 2 3 3 2 3" xfId="58224"/>
    <cellStyle name="Normal 5 3 7 2 3 3 3" xfId="41322"/>
    <cellStyle name="Normal 5 3 7 2 3 3 4" xfId="41323"/>
    <cellStyle name="Normal 5 3 7 2 3 4" xfId="41324"/>
    <cellStyle name="Normal 5 3 7 2 3 4 2" xfId="41325"/>
    <cellStyle name="Normal 5 3 7 2 3 4 3" xfId="58225"/>
    <cellStyle name="Normal 5 3 7 2 3 5" xfId="41326"/>
    <cellStyle name="Normal 5 3 7 2 3 6" xfId="41327"/>
    <cellStyle name="Normal 5 3 7 2 4" xfId="41328"/>
    <cellStyle name="Normal 5 3 7 2 4 2" xfId="41329"/>
    <cellStyle name="Normal 5 3 7 2 4 2 2" xfId="41330"/>
    <cellStyle name="Normal 5 3 7 2 4 2 3" xfId="58226"/>
    <cellStyle name="Normal 5 3 7 2 4 3" xfId="41331"/>
    <cellStyle name="Normal 5 3 7 2 4 4" xfId="41332"/>
    <cellStyle name="Normal 5 3 7 2 5" xfId="41333"/>
    <cellStyle name="Normal 5 3 7 2 5 2" xfId="41334"/>
    <cellStyle name="Normal 5 3 7 2 5 2 2" xfId="41335"/>
    <cellStyle name="Normal 5 3 7 2 5 2 3" xfId="58227"/>
    <cellStyle name="Normal 5 3 7 2 5 3" xfId="41336"/>
    <cellStyle name="Normal 5 3 7 2 5 4" xfId="41337"/>
    <cellStyle name="Normal 5 3 7 2 6" xfId="41338"/>
    <cellStyle name="Normal 5 3 7 2 6 2" xfId="41339"/>
    <cellStyle name="Normal 5 3 7 2 6 3" xfId="58228"/>
    <cellStyle name="Normal 5 3 7 2 7" xfId="41340"/>
    <cellStyle name="Normal 5 3 7 2 8" xfId="41341"/>
    <cellStyle name="Normal 5 3 7 3" xfId="41342"/>
    <cellStyle name="Normal 5 3 7 3 2" xfId="41343"/>
    <cellStyle name="Normal 5 3 7 3 2 2" xfId="41344"/>
    <cellStyle name="Normal 5 3 7 3 2 2 2" xfId="41345"/>
    <cellStyle name="Normal 5 3 7 3 2 2 2 2" xfId="41346"/>
    <cellStyle name="Normal 5 3 7 3 2 2 2 3" xfId="58229"/>
    <cellStyle name="Normal 5 3 7 3 2 2 3" xfId="41347"/>
    <cellStyle name="Normal 5 3 7 3 2 2 4" xfId="41348"/>
    <cellStyle name="Normal 5 3 7 3 2 3" xfId="41349"/>
    <cellStyle name="Normal 5 3 7 3 2 3 2" xfId="41350"/>
    <cellStyle name="Normal 5 3 7 3 2 3 2 2" xfId="41351"/>
    <cellStyle name="Normal 5 3 7 3 2 3 2 3" xfId="58230"/>
    <cellStyle name="Normal 5 3 7 3 2 3 3" xfId="41352"/>
    <cellStyle name="Normal 5 3 7 3 2 3 4" xfId="41353"/>
    <cellStyle name="Normal 5 3 7 3 2 4" xfId="41354"/>
    <cellStyle name="Normal 5 3 7 3 2 4 2" xfId="41355"/>
    <cellStyle name="Normal 5 3 7 3 2 4 3" xfId="58231"/>
    <cellStyle name="Normal 5 3 7 3 2 5" xfId="41356"/>
    <cellStyle name="Normal 5 3 7 3 2 6" xfId="41357"/>
    <cellStyle name="Normal 5 3 7 3 3" xfId="41358"/>
    <cellStyle name="Normal 5 3 7 3 3 2" xfId="41359"/>
    <cellStyle name="Normal 5 3 7 3 3 2 2" xfId="41360"/>
    <cellStyle name="Normal 5 3 7 3 3 2 3" xfId="58232"/>
    <cellStyle name="Normal 5 3 7 3 3 3" xfId="41361"/>
    <cellStyle name="Normal 5 3 7 3 3 4" xfId="41362"/>
    <cellStyle name="Normal 5 3 7 3 4" xfId="41363"/>
    <cellStyle name="Normal 5 3 7 3 4 2" xfId="41364"/>
    <cellStyle name="Normal 5 3 7 3 4 2 2" xfId="41365"/>
    <cellStyle name="Normal 5 3 7 3 4 2 3" xfId="58233"/>
    <cellStyle name="Normal 5 3 7 3 4 3" xfId="41366"/>
    <cellStyle name="Normal 5 3 7 3 4 4" xfId="41367"/>
    <cellStyle name="Normal 5 3 7 3 5" xfId="41368"/>
    <cellStyle name="Normal 5 3 7 3 5 2" xfId="41369"/>
    <cellStyle name="Normal 5 3 7 3 5 3" xfId="58234"/>
    <cellStyle name="Normal 5 3 7 3 6" xfId="41370"/>
    <cellStyle name="Normal 5 3 7 3 7" xfId="41371"/>
    <cellStyle name="Normal 5 3 7 4" xfId="41372"/>
    <cellStyle name="Normal 5 3 7 4 2" xfId="41373"/>
    <cellStyle name="Normal 5 3 7 4 2 2" xfId="41374"/>
    <cellStyle name="Normal 5 3 7 4 2 2 2" xfId="41375"/>
    <cellStyle name="Normal 5 3 7 4 2 2 3" xfId="58235"/>
    <cellStyle name="Normal 5 3 7 4 2 3" xfId="41376"/>
    <cellStyle name="Normal 5 3 7 4 2 4" xfId="41377"/>
    <cellStyle name="Normal 5 3 7 4 3" xfId="41378"/>
    <cellStyle name="Normal 5 3 7 4 3 2" xfId="41379"/>
    <cellStyle name="Normal 5 3 7 4 3 2 2" xfId="41380"/>
    <cellStyle name="Normal 5 3 7 4 3 2 3" xfId="58236"/>
    <cellStyle name="Normal 5 3 7 4 3 3" xfId="41381"/>
    <cellStyle name="Normal 5 3 7 4 3 4" xfId="41382"/>
    <cellStyle name="Normal 5 3 7 4 4" xfId="41383"/>
    <cellStyle name="Normal 5 3 7 4 4 2" xfId="41384"/>
    <cellStyle name="Normal 5 3 7 4 4 3" xfId="58237"/>
    <cellStyle name="Normal 5 3 7 4 5" xfId="41385"/>
    <cellStyle name="Normal 5 3 7 4 6" xfId="41386"/>
    <cellStyle name="Normal 5 3 7 5" xfId="41387"/>
    <cellStyle name="Normal 5 3 7 5 2" xfId="41388"/>
    <cellStyle name="Normal 5 3 7 5 2 2" xfId="41389"/>
    <cellStyle name="Normal 5 3 7 5 2 2 2" xfId="41390"/>
    <cellStyle name="Normal 5 3 7 5 2 2 3" xfId="58238"/>
    <cellStyle name="Normal 5 3 7 5 2 3" xfId="41391"/>
    <cellStyle name="Normal 5 3 7 5 2 4" xfId="41392"/>
    <cellStyle name="Normal 5 3 7 5 3" xfId="41393"/>
    <cellStyle name="Normal 5 3 7 5 3 2" xfId="41394"/>
    <cellStyle name="Normal 5 3 7 5 3 3" xfId="58239"/>
    <cellStyle name="Normal 5 3 7 5 4" xfId="41395"/>
    <cellStyle name="Normal 5 3 7 5 5" xfId="41396"/>
    <cellStyle name="Normal 5 3 7 6" xfId="41397"/>
    <cellStyle name="Normal 5 3 7 6 2" xfId="41398"/>
    <cellStyle name="Normal 5 3 7 6 2 2" xfId="41399"/>
    <cellStyle name="Normal 5 3 7 6 2 3" xfId="58240"/>
    <cellStyle name="Normal 5 3 7 6 3" xfId="41400"/>
    <cellStyle name="Normal 5 3 7 6 4" xfId="41401"/>
    <cellStyle name="Normal 5 3 7 7" xfId="41402"/>
    <cellStyle name="Normal 5 3 7 7 2" xfId="41403"/>
    <cellStyle name="Normal 5 3 7 7 2 2" xfId="41404"/>
    <cellStyle name="Normal 5 3 7 7 2 3" xfId="58241"/>
    <cellStyle name="Normal 5 3 7 7 3" xfId="41405"/>
    <cellStyle name="Normal 5 3 7 7 4" xfId="41406"/>
    <cellStyle name="Normal 5 3 7 8" xfId="41407"/>
    <cellStyle name="Normal 5 3 7 8 2" xfId="41408"/>
    <cellStyle name="Normal 5 3 7 8 3" xfId="58242"/>
    <cellStyle name="Normal 5 3 7 9" xfId="41409"/>
    <cellStyle name="Normal 5 3 8" xfId="41410"/>
    <cellStyle name="Normal 5 3 8 2" xfId="41411"/>
    <cellStyle name="Normal 5 3 8 2 2" xfId="41412"/>
    <cellStyle name="Normal 5 3 8 2 2 2" xfId="41413"/>
    <cellStyle name="Normal 5 3 8 2 2 2 2" xfId="41414"/>
    <cellStyle name="Normal 5 3 8 2 2 2 2 2" xfId="41415"/>
    <cellStyle name="Normal 5 3 8 2 2 2 2 3" xfId="58243"/>
    <cellStyle name="Normal 5 3 8 2 2 2 3" xfId="41416"/>
    <cellStyle name="Normal 5 3 8 2 2 2 4" xfId="41417"/>
    <cellStyle name="Normal 5 3 8 2 2 3" xfId="41418"/>
    <cellStyle name="Normal 5 3 8 2 2 3 2" xfId="41419"/>
    <cellStyle name="Normal 5 3 8 2 2 3 2 2" xfId="41420"/>
    <cellStyle name="Normal 5 3 8 2 2 3 2 3" xfId="58244"/>
    <cellStyle name="Normal 5 3 8 2 2 3 3" xfId="41421"/>
    <cellStyle name="Normal 5 3 8 2 2 3 4" xfId="41422"/>
    <cellStyle name="Normal 5 3 8 2 2 4" xfId="41423"/>
    <cellStyle name="Normal 5 3 8 2 2 4 2" xfId="41424"/>
    <cellStyle name="Normal 5 3 8 2 2 4 3" xfId="58245"/>
    <cellStyle name="Normal 5 3 8 2 2 5" xfId="41425"/>
    <cellStyle name="Normal 5 3 8 2 2 6" xfId="41426"/>
    <cellStyle name="Normal 5 3 8 2 3" xfId="41427"/>
    <cellStyle name="Normal 5 3 8 2 3 2" xfId="41428"/>
    <cellStyle name="Normal 5 3 8 2 3 2 2" xfId="41429"/>
    <cellStyle name="Normal 5 3 8 2 3 2 3" xfId="58246"/>
    <cellStyle name="Normal 5 3 8 2 3 3" xfId="41430"/>
    <cellStyle name="Normal 5 3 8 2 3 4" xfId="41431"/>
    <cellStyle name="Normal 5 3 8 2 4" xfId="41432"/>
    <cellStyle name="Normal 5 3 8 2 4 2" xfId="41433"/>
    <cellStyle name="Normal 5 3 8 2 4 2 2" xfId="41434"/>
    <cellStyle name="Normal 5 3 8 2 4 2 3" xfId="58247"/>
    <cellStyle name="Normal 5 3 8 2 4 3" xfId="41435"/>
    <cellStyle name="Normal 5 3 8 2 4 4" xfId="41436"/>
    <cellStyle name="Normal 5 3 8 2 5" xfId="41437"/>
    <cellStyle name="Normal 5 3 8 2 5 2" xfId="41438"/>
    <cellStyle name="Normal 5 3 8 2 5 3" xfId="58248"/>
    <cellStyle name="Normal 5 3 8 2 6" xfId="41439"/>
    <cellStyle name="Normal 5 3 8 2 7" xfId="41440"/>
    <cellStyle name="Normal 5 3 8 3" xfId="41441"/>
    <cellStyle name="Normal 5 3 8 3 2" xfId="41442"/>
    <cellStyle name="Normal 5 3 8 3 2 2" xfId="41443"/>
    <cellStyle name="Normal 5 3 8 3 2 2 2" xfId="41444"/>
    <cellStyle name="Normal 5 3 8 3 2 2 3" xfId="58249"/>
    <cellStyle name="Normal 5 3 8 3 2 3" xfId="41445"/>
    <cellStyle name="Normal 5 3 8 3 2 4" xfId="41446"/>
    <cellStyle name="Normal 5 3 8 3 3" xfId="41447"/>
    <cellStyle name="Normal 5 3 8 3 3 2" xfId="41448"/>
    <cellStyle name="Normal 5 3 8 3 3 2 2" xfId="41449"/>
    <cellStyle name="Normal 5 3 8 3 3 2 3" xfId="58250"/>
    <cellStyle name="Normal 5 3 8 3 3 3" xfId="41450"/>
    <cellStyle name="Normal 5 3 8 3 3 4" xfId="41451"/>
    <cellStyle name="Normal 5 3 8 3 4" xfId="41452"/>
    <cellStyle name="Normal 5 3 8 3 4 2" xfId="41453"/>
    <cellStyle name="Normal 5 3 8 3 4 3" xfId="58251"/>
    <cellStyle name="Normal 5 3 8 3 5" xfId="41454"/>
    <cellStyle name="Normal 5 3 8 3 6" xfId="41455"/>
    <cellStyle name="Normal 5 3 8 4" xfId="41456"/>
    <cellStyle name="Normal 5 3 8 4 2" xfId="41457"/>
    <cellStyle name="Normal 5 3 8 4 2 2" xfId="41458"/>
    <cellStyle name="Normal 5 3 8 4 2 3" xfId="58252"/>
    <cellStyle name="Normal 5 3 8 4 3" xfId="41459"/>
    <cellStyle name="Normal 5 3 8 4 4" xfId="41460"/>
    <cellStyle name="Normal 5 3 8 5" xfId="41461"/>
    <cellStyle name="Normal 5 3 8 5 2" xfId="41462"/>
    <cellStyle name="Normal 5 3 8 5 2 2" xfId="41463"/>
    <cellStyle name="Normal 5 3 8 5 2 3" xfId="58253"/>
    <cellStyle name="Normal 5 3 8 5 3" xfId="41464"/>
    <cellStyle name="Normal 5 3 8 5 4" xfId="41465"/>
    <cellStyle name="Normal 5 3 8 6" xfId="41466"/>
    <cellStyle name="Normal 5 3 8 6 2" xfId="41467"/>
    <cellStyle name="Normal 5 3 8 6 3" xfId="58254"/>
    <cellStyle name="Normal 5 3 8 7" xfId="41468"/>
    <cellStyle name="Normal 5 3 8 8" xfId="41469"/>
    <cellStyle name="Normal 5 3 9" xfId="41470"/>
    <cellStyle name="Normal 5 3 9 2" xfId="41471"/>
    <cellStyle name="Normal 5 3 9 2 2" xfId="41472"/>
    <cellStyle name="Normal 5 3 9 2 2 2" xfId="41473"/>
    <cellStyle name="Normal 5 3 9 2 2 2 2" xfId="41474"/>
    <cellStyle name="Normal 5 3 9 2 2 2 3" xfId="58255"/>
    <cellStyle name="Normal 5 3 9 2 2 3" xfId="41475"/>
    <cellStyle name="Normal 5 3 9 2 2 4" xfId="41476"/>
    <cellStyle name="Normal 5 3 9 2 3" xfId="41477"/>
    <cellStyle name="Normal 5 3 9 2 3 2" xfId="41478"/>
    <cellStyle name="Normal 5 3 9 2 3 2 2" xfId="41479"/>
    <cellStyle name="Normal 5 3 9 2 3 2 3" xfId="58256"/>
    <cellStyle name="Normal 5 3 9 2 3 3" xfId="41480"/>
    <cellStyle name="Normal 5 3 9 2 3 4" xfId="41481"/>
    <cellStyle name="Normal 5 3 9 2 4" xfId="41482"/>
    <cellStyle name="Normal 5 3 9 2 4 2" xfId="41483"/>
    <cellStyle name="Normal 5 3 9 2 4 3" xfId="58257"/>
    <cellStyle name="Normal 5 3 9 2 5" xfId="41484"/>
    <cellStyle name="Normal 5 3 9 2 6" xfId="41485"/>
    <cellStyle name="Normal 5 3 9 3" xfId="41486"/>
    <cellStyle name="Normal 5 3 9 3 2" xfId="41487"/>
    <cellStyle name="Normal 5 3 9 3 2 2" xfId="41488"/>
    <cellStyle name="Normal 5 3 9 3 2 3" xfId="58258"/>
    <cellStyle name="Normal 5 3 9 3 3" xfId="41489"/>
    <cellStyle name="Normal 5 3 9 3 4" xfId="41490"/>
    <cellStyle name="Normal 5 3 9 4" xfId="41491"/>
    <cellStyle name="Normal 5 3 9 4 2" xfId="41492"/>
    <cellStyle name="Normal 5 3 9 4 2 2" xfId="41493"/>
    <cellStyle name="Normal 5 3 9 4 2 3" xfId="58259"/>
    <cellStyle name="Normal 5 3 9 4 3" xfId="41494"/>
    <cellStyle name="Normal 5 3 9 4 4" xfId="41495"/>
    <cellStyle name="Normal 5 3 9 5" xfId="41496"/>
    <cellStyle name="Normal 5 3 9 5 2" xfId="41497"/>
    <cellStyle name="Normal 5 3 9 5 3" xfId="58260"/>
    <cellStyle name="Normal 5 3 9 6" xfId="41498"/>
    <cellStyle name="Normal 5 3 9 7" xfId="41499"/>
    <cellStyle name="Normal 5 4" xfId="41500"/>
    <cellStyle name="Normal 5 4 10" xfId="41501"/>
    <cellStyle name="Normal 5 4 10 2" xfId="41502"/>
    <cellStyle name="Normal 5 4 10 2 2" xfId="41503"/>
    <cellStyle name="Normal 5 4 10 2 2 2" xfId="41504"/>
    <cellStyle name="Normal 5 4 10 2 2 3" xfId="58261"/>
    <cellStyle name="Normal 5 4 10 2 3" xfId="41505"/>
    <cellStyle name="Normal 5 4 10 2 4" xfId="41506"/>
    <cellStyle name="Normal 5 4 10 3" xfId="41507"/>
    <cellStyle name="Normal 5 4 10 3 2" xfId="41508"/>
    <cellStyle name="Normal 5 4 10 3 3" xfId="58262"/>
    <cellStyle name="Normal 5 4 10 4" xfId="41509"/>
    <cellStyle name="Normal 5 4 10 5" xfId="41510"/>
    <cellStyle name="Normal 5 4 11" xfId="41511"/>
    <cellStyle name="Normal 5 4 11 2" xfId="41512"/>
    <cellStyle name="Normal 5 4 11 2 2" xfId="41513"/>
    <cellStyle name="Normal 5 4 11 2 3" xfId="58263"/>
    <cellStyle name="Normal 5 4 11 3" xfId="41514"/>
    <cellStyle name="Normal 5 4 11 4" xfId="41515"/>
    <cellStyle name="Normal 5 4 12" xfId="41516"/>
    <cellStyle name="Normal 5 4 12 2" xfId="41517"/>
    <cellStyle name="Normal 5 4 12 2 2" xfId="41518"/>
    <cellStyle name="Normal 5 4 12 2 3" xfId="58264"/>
    <cellStyle name="Normal 5 4 12 3" xfId="41519"/>
    <cellStyle name="Normal 5 4 12 4" xfId="41520"/>
    <cellStyle name="Normal 5 4 13" xfId="41521"/>
    <cellStyle name="Normal 5 4 13 2" xfId="41522"/>
    <cellStyle name="Normal 5 4 13 3" xfId="58265"/>
    <cellStyle name="Normal 5 4 14" xfId="41523"/>
    <cellStyle name="Normal 5 4 15" xfId="41524"/>
    <cellStyle name="Normal 5 4 2" xfId="41525"/>
    <cellStyle name="Normal 5 4 2 10" xfId="41526"/>
    <cellStyle name="Normal 5 4 2 11" xfId="41527"/>
    <cellStyle name="Normal 5 4 2 2" xfId="41528"/>
    <cellStyle name="Normal 5 4 2 2 10" xfId="41529"/>
    <cellStyle name="Normal 5 4 2 2 2" xfId="41530"/>
    <cellStyle name="Normal 5 4 2 2 2 2" xfId="41531"/>
    <cellStyle name="Normal 5 4 2 2 2 2 2" xfId="41532"/>
    <cellStyle name="Normal 5 4 2 2 2 2 2 2" xfId="41533"/>
    <cellStyle name="Normal 5 4 2 2 2 2 2 2 2" xfId="41534"/>
    <cellStyle name="Normal 5 4 2 2 2 2 2 2 2 2" xfId="41535"/>
    <cellStyle name="Normal 5 4 2 2 2 2 2 2 2 3" xfId="58266"/>
    <cellStyle name="Normal 5 4 2 2 2 2 2 2 3" xfId="41536"/>
    <cellStyle name="Normal 5 4 2 2 2 2 2 2 4" xfId="41537"/>
    <cellStyle name="Normal 5 4 2 2 2 2 2 3" xfId="41538"/>
    <cellStyle name="Normal 5 4 2 2 2 2 2 3 2" xfId="41539"/>
    <cellStyle name="Normal 5 4 2 2 2 2 2 3 2 2" xfId="41540"/>
    <cellStyle name="Normal 5 4 2 2 2 2 2 3 2 3" xfId="58267"/>
    <cellStyle name="Normal 5 4 2 2 2 2 2 3 3" xfId="41541"/>
    <cellStyle name="Normal 5 4 2 2 2 2 2 3 4" xfId="41542"/>
    <cellStyle name="Normal 5 4 2 2 2 2 2 4" xfId="41543"/>
    <cellStyle name="Normal 5 4 2 2 2 2 2 4 2" xfId="41544"/>
    <cellStyle name="Normal 5 4 2 2 2 2 2 4 3" xfId="58268"/>
    <cellStyle name="Normal 5 4 2 2 2 2 2 5" xfId="41545"/>
    <cellStyle name="Normal 5 4 2 2 2 2 2 6" xfId="41546"/>
    <cellStyle name="Normal 5 4 2 2 2 2 3" xfId="41547"/>
    <cellStyle name="Normal 5 4 2 2 2 2 3 2" xfId="41548"/>
    <cellStyle name="Normal 5 4 2 2 2 2 3 2 2" xfId="41549"/>
    <cellStyle name="Normal 5 4 2 2 2 2 3 2 3" xfId="58269"/>
    <cellStyle name="Normal 5 4 2 2 2 2 3 3" xfId="41550"/>
    <cellStyle name="Normal 5 4 2 2 2 2 3 4" xfId="41551"/>
    <cellStyle name="Normal 5 4 2 2 2 2 4" xfId="41552"/>
    <cellStyle name="Normal 5 4 2 2 2 2 4 2" xfId="41553"/>
    <cellStyle name="Normal 5 4 2 2 2 2 4 2 2" xfId="41554"/>
    <cellStyle name="Normal 5 4 2 2 2 2 4 2 3" xfId="58270"/>
    <cellStyle name="Normal 5 4 2 2 2 2 4 3" xfId="41555"/>
    <cellStyle name="Normal 5 4 2 2 2 2 4 4" xfId="41556"/>
    <cellStyle name="Normal 5 4 2 2 2 2 5" xfId="41557"/>
    <cellStyle name="Normal 5 4 2 2 2 2 5 2" xfId="41558"/>
    <cellStyle name="Normal 5 4 2 2 2 2 5 3" xfId="58271"/>
    <cellStyle name="Normal 5 4 2 2 2 2 6" xfId="41559"/>
    <cellStyle name="Normal 5 4 2 2 2 2 7" xfId="41560"/>
    <cellStyle name="Normal 5 4 2 2 2 3" xfId="41561"/>
    <cellStyle name="Normal 5 4 2 2 2 3 2" xfId="41562"/>
    <cellStyle name="Normal 5 4 2 2 2 3 2 2" xfId="41563"/>
    <cellStyle name="Normal 5 4 2 2 2 3 2 2 2" xfId="41564"/>
    <cellStyle name="Normal 5 4 2 2 2 3 2 2 3" xfId="58272"/>
    <cellStyle name="Normal 5 4 2 2 2 3 2 3" xfId="41565"/>
    <cellStyle name="Normal 5 4 2 2 2 3 2 4" xfId="41566"/>
    <cellStyle name="Normal 5 4 2 2 2 3 3" xfId="41567"/>
    <cellStyle name="Normal 5 4 2 2 2 3 3 2" xfId="41568"/>
    <cellStyle name="Normal 5 4 2 2 2 3 3 2 2" xfId="41569"/>
    <cellStyle name="Normal 5 4 2 2 2 3 3 2 3" xfId="58273"/>
    <cellStyle name="Normal 5 4 2 2 2 3 3 3" xfId="41570"/>
    <cellStyle name="Normal 5 4 2 2 2 3 3 4" xfId="41571"/>
    <cellStyle name="Normal 5 4 2 2 2 3 4" xfId="41572"/>
    <cellStyle name="Normal 5 4 2 2 2 3 4 2" xfId="41573"/>
    <cellStyle name="Normal 5 4 2 2 2 3 4 3" xfId="58274"/>
    <cellStyle name="Normal 5 4 2 2 2 3 5" xfId="41574"/>
    <cellStyle name="Normal 5 4 2 2 2 3 6" xfId="41575"/>
    <cellStyle name="Normal 5 4 2 2 2 4" xfId="41576"/>
    <cellStyle name="Normal 5 4 2 2 2 4 2" xfId="41577"/>
    <cellStyle name="Normal 5 4 2 2 2 4 2 2" xfId="41578"/>
    <cellStyle name="Normal 5 4 2 2 2 4 2 3" xfId="58275"/>
    <cellStyle name="Normal 5 4 2 2 2 4 3" xfId="41579"/>
    <cellStyle name="Normal 5 4 2 2 2 4 4" xfId="41580"/>
    <cellStyle name="Normal 5 4 2 2 2 5" xfId="41581"/>
    <cellStyle name="Normal 5 4 2 2 2 5 2" xfId="41582"/>
    <cellStyle name="Normal 5 4 2 2 2 5 2 2" xfId="41583"/>
    <cellStyle name="Normal 5 4 2 2 2 5 2 3" xfId="58276"/>
    <cellStyle name="Normal 5 4 2 2 2 5 3" xfId="41584"/>
    <cellStyle name="Normal 5 4 2 2 2 5 4" xfId="41585"/>
    <cellStyle name="Normal 5 4 2 2 2 6" xfId="41586"/>
    <cellStyle name="Normal 5 4 2 2 2 6 2" xfId="41587"/>
    <cellStyle name="Normal 5 4 2 2 2 6 3" xfId="58277"/>
    <cellStyle name="Normal 5 4 2 2 2 7" xfId="41588"/>
    <cellStyle name="Normal 5 4 2 2 2 8" xfId="41589"/>
    <cellStyle name="Normal 5 4 2 2 3" xfId="41590"/>
    <cellStyle name="Normal 5 4 2 2 3 2" xfId="41591"/>
    <cellStyle name="Normal 5 4 2 2 3 2 2" xfId="41592"/>
    <cellStyle name="Normal 5 4 2 2 3 2 2 2" xfId="41593"/>
    <cellStyle name="Normal 5 4 2 2 3 2 2 2 2" xfId="41594"/>
    <cellStyle name="Normal 5 4 2 2 3 2 2 2 3" xfId="58278"/>
    <cellStyle name="Normal 5 4 2 2 3 2 2 3" xfId="41595"/>
    <cellStyle name="Normal 5 4 2 2 3 2 2 4" xfId="41596"/>
    <cellStyle name="Normal 5 4 2 2 3 2 3" xfId="41597"/>
    <cellStyle name="Normal 5 4 2 2 3 2 3 2" xfId="41598"/>
    <cellStyle name="Normal 5 4 2 2 3 2 3 2 2" xfId="41599"/>
    <cellStyle name="Normal 5 4 2 2 3 2 3 2 3" xfId="58279"/>
    <cellStyle name="Normal 5 4 2 2 3 2 3 3" xfId="41600"/>
    <cellStyle name="Normal 5 4 2 2 3 2 3 4" xfId="41601"/>
    <cellStyle name="Normal 5 4 2 2 3 2 4" xfId="41602"/>
    <cellStyle name="Normal 5 4 2 2 3 2 4 2" xfId="41603"/>
    <cellStyle name="Normal 5 4 2 2 3 2 4 3" xfId="58280"/>
    <cellStyle name="Normal 5 4 2 2 3 2 5" xfId="41604"/>
    <cellStyle name="Normal 5 4 2 2 3 2 6" xfId="41605"/>
    <cellStyle name="Normal 5 4 2 2 3 3" xfId="41606"/>
    <cellStyle name="Normal 5 4 2 2 3 3 2" xfId="41607"/>
    <cellStyle name="Normal 5 4 2 2 3 3 2 2" xfId="41608"/>
    <cellStyle name="Normal 5 4 2 2 3 3 2 3" xfId="58281"/>
    <cellStyle name="Normal 5 4 2 2 3 3 3" xfId="41609"/>
    <cellStyle name="Normal 5 4 2 2 3 3 4" xfId="41610"/>
    <cellStyle name="Normal 5 4 2 2 3 4" xfId="41611"/>
    <cellStyle name="Normal 5 4 2 2 3 4 2" xfId="41612"/>
    <cellStyle name="Normal 5 4 2 2 3 4 2 2" xfId="41613"/>
    <cellStyle name="Normal 5 4 2 2 3 4 2 3" xfId="58282"/>
    <cellStyle name="Normal 5 4 2 2 3 4 3" xfId="41614"/>
    <cellStyle name="Normal 5 4 2 2 3 4 4" xfId="41615"/>
    <cellStyle name="Normal 5 4 2 2 3 5" xfId="41616"/>
    <cellStyle name="Normal 5 4 2 2 3 5 2" xfId="41617"/>
    <cellStyle name="Normal 5 4 2 2 3 5 3" xfId="58283"/>
    <cellStyle name="Normal 5 4 2 2 3 6" xfId="41618"/>
    <cellStyle name="Normal 5 4 2 2 3 7" xfId="41619"/>
    <cellStyle name="Normal 5 4 2 2 4" xfId="41620"/>
    <cellStyle name="Normal 5 4 2 2 4 2" xfId="41621"/>
    <cellStyle name="Normal 5 4 2 2 4 2 2" xfId="41622"/>
    <cellStyle name="Normal 5 4 2 2 4 2 2 2" xfId="41623"/>
    <cellStyle name="Normal 5 4 2 2 4 2 2 3" xfId="58284"/>
    <cellStyle name="Normal 5 4 2 2 4 2 3" xfId="41624"/>
    <cellStyle name="Normal 5 4 2 2 4 2 4" xfId="41625"/>
    <cellStyle name="Normal 5 4 2 2 4 3" xfId="41626"/>
    <cellStyle name="Normal 5 4 2 2 4 3 2" xfId="41627"/>
    <cellStyle name="Normal 5 4 2 2 4 3 2 2" xfId="41628"/>
    <cellStyle name="Normal 5 4 2 2 4 3 2 3" xfId="58285"/>
    <cellStyle name="Normal 5 4 2 2 4 3 3" xfId="41629"/>
    <cellStyle name="Normal 5 4 2 2 4 3 4" xfId="41630"/>
    <cellStyle name="Normal 5 4 2 2 4 4" xfId="41631"/>
    <cellStyle name="Normal 5 4 2 2 4 4 2" xfId="41632"/>
    <cellStyle name="Normal 5 4 2 2 4 4 3" xfId="58286"/>
    <cellStyle name="Normal 5 4 2 2 4 5" xfId="41633"/>
    <cellStyle name="Normal 5 4 2 2 4 6" xfId="41634"/>
    <cellStyle name="Normal 5 4 2 2 5" xfId="41635"/>
    <cellStyle name="Normal 5 4 2 2 5 2" xfId="41636"/>
    <cellStyle name="Normal 5 4 2 2 5 2 2" xfId="41637"/>
    <cellStyle name="Normal 5 4 2 2 5 2 2 2" xfId="41638"/>
    <cellStyle name="Normal 5 4 2 2 5 2 2 3" xfId="58287"/>
    <cellStyle name="Normal 5 4 2 2 5 2 3" xfId="41639"/>
    <cellStyle name="Normal 5 4 2 2 5 2 4" xfId="41640"/>
    <cellStyle name="Normal 5 4 2 2 5 3" xfId="41641"/>
    <cellStyle name="Normal 5 4 2 2 5 3 2" xfId="41642"/>
    <cellStyle name="Normal 5 4 2 2 5 3 3" xfId="58288"/>
    <cellStyle name="Normal 5 4 2 2 5 4" xfId="41643"/>
    <cellStyle name="Normal 5 4 2 2 5 5" xfId="41644"/>
    <cellStyle name="Normal 5 4 2 2 6" xfId="41645"/>
    <cellStyle name="Normal 5 4 2 2 6 2" xfId="41646"/>
    <cellStyle name="Normal 5 4 2 2 6 2 2" xfId="41647"/>
    <cellStyle name="Normal 5 4 2 2 6 2 3" xfId="58289"/>
    <cellStyle name="Normal 5 4 2 2 6 3" xfId="41648"/>
    <cellStyle name="Normal 5 4 2 2 6 4" xfId="41649"/>
    <cellStyle name="Normal 5 4 2 2 7" xfId="41650"/>
    <cellStyle name="Normal 5 4 2 2 7 2" xfId="41651"/>
    <cellStyle name="Normal 5 4 2 2 7 2 2" xfId="41652"/>
    <cellStyle name="Normal 5 4 2 2 7 2 3" xfId="58290"/>
    <cellStyle name="Normal 5 4 2 2 7 3" xfId="41653"/>
    <cellStyle name="Normal 5 4 2 2 7 4" xfId="41654"/>
    <cellStyle name="Normal 5 4 2 2 8" xfId="41655"/>
    <cellStyle name="Normal 5 4 2 2 8 2" xfId="41656"/>
    <cellStyle name="Normal 5 4 2 2 8 3" xfId="58291"/>
    <cellStyle name="Normal 5 4 2 2 9" xfId="41657"/>
    <cellStyle name="Normal 5 4 2 3" xfId="41658"/>
    <cellStyle name="Normal 5 4 2 3 2" xfId="41659"/>
    <cellStyle name="Normal 5 4 2 3 2 2" xfId="41660"/>
    <cellStyle name="Normal 5 4 2 3 2 2 2" xfId="41661"/>
    <cellStyle name="Normal 5 4 2 3 2 2 2 2" xfId="41662"/>
    <cellStyle name="Normal 5 4 2 3 2 2 2 2 2" xfId="41663"/>
    <cellStyle name="Normal 5 4 2 3 2 2 2 2 3" xfId="58292"/>
    <cellStyle name="Normal 5 4 2 3 2 2 2 3" xfId="41664"/>
    <cellStyle name="Normal 5 4 2 3 2 2 2 4" xfId="41665"/>
    <cellStyle name="Normal 5 4 2 3 2 2 3" xfId="41666"/>
    <cellStyle name="Normal 5 4 2 3 2 2 3 2" xfId="41667"/>
    <cellStyle name="Normal 5 4 2 3 2 2 3 2 2" xfId="41668"/>
    <cellStyle name="Normal 5 4 2 3 2 2 3 2 3" xfId="58293"/>
    <cellStyle name="Normal 5 4 2 3 2 2 3 3" xfId="41669"/>
    <cellStyle name="Normal 5 4 2 3 2 2 3 4" xfId="41670"/>
    <cellStyle name="Normal 5 4 2 3 2 2 4" xfId="41671"/>
    <cellStyle name="Normal 5 4 2 3 2 2 4 2" xfId="41672"/>
    <cellStyle name="Normal 5 4 2 3 2 2 4 3" xfId="58294"/>
    <cellStyle name="Normal 5 4 2 3 2 2 5" xfId="41673"/>
    <cellStyle name="Normal 5 4 2 3 2 2 6" xfId="41674"/>
    <cellStyle name="Normal 5 4 2 3 2 3" xfId="41675"/>
    <cellStyle name="Normal 5 4 2 3 2 3 2" xfId="41676"/>
    <cellStyle name="Normal 5 4 2 3 2 3 2 2" xfId="41677"/>
    <cellStyle name="Normal 5 4 2 3 2 3 2 3" xfId="58295"/>
    <cellStyle name="Normal 5 4 2 3 2 3 3" xfId="41678"/>
    <cellStyle name="Normal 5 4 2 3 2 3 4" xfId="41679"/>
    <cellStyle name="Normal 5 4 2 3 2 4" xfId="41680"/>
    <cellStyle name="Normal 5 4 2 3 2 4 2" xfId="41681"/>
    <cellStyle name="Normal 5 4 2 3 2 4 2 2" xfId="41682"/>
    <cellStyle name="Normal 5 4 2 3 2 4 2 3" xfId="58296"/>
    <cellStyle name="Normal 5 4 2 3 2 4 3" xfId="41683"/>
    <cellStyle name="Normal 5 4 2 3 2 4 4" xfId="41684"/>
    <cellStyle name="Normal 5 4 2 3 2 5" xfId="41685"/>
    <cellStyle name="Normal 5 4 2 3 2 5 2" xfId="41686"/>
    <cellStyle name="Normal 5 4 2 3 2 5 3" xfId="58297"/>
    <cellStyle name="Normal 5 4 2 3 2 6" xfId="41687"/>
    <cellStyle name="Normal 5 4 2 3 2 7" xfId="41688"/>
    <cellStyle name="Normal 5 4 2 3 3" xfId="41689"/>
    <cellStyle name="Normal 5 4 2 3 3 2" xfId="41690"/>
    <cellStyle name="Normal 5 4 2 3 3 2 2" xfId="41691"/>
    <cellStyle name="Normal 5 4 2 3 3 2 2 2" xfId="41692"/>
    <cellStyle name="Normal 5 4 2 3 3 2 2 3" xfId="58298"/>
    <cellStyle name="Normal 5 4 2 3 3 2 3" xfId="41693"/>
    <cellStyle name="Normal 5 4 2 3 3 2 4" xfId="41694"/>
    <cellStyle name="Normal 5 4 2 3 3 3" xfId="41695"/>
    <cellStyle name="Normal 5 4 2 3 3 3 2" xfId="41696"/>
    <cellStyle name="Normal 5 4 2 3 3 3 2 2" xfId="41697"/>
    <cellStyle name="Normal 5 4 2 3 3 3 2 3" xfId="58299"/>
    <cellStyle name="Normal 5 4 2 3 3 3 3" xfId="41698"/>
    <cellStyle name="Normal 5 4 2 3 3 3 4" xfId="41699"/>
    <cellStyle name="Normal 5 4 2 3 3 4" xfId="41700"/>
    <cellStyle name="Normal 5 4 2 3 3 4 2" xfId="41701"/>
    <cellStyle name="Normal 5 4 2 3 3 4 3" xfId="58300"/>
    <cellStyle name="Normal 5 4 2 3 3 5" xfId="41702"/>
    <cellStyle name="Normal 5 4 2 3 3 6" xfId="41703"/>
    <cellStyle name="Normal 5 4 2 3 4" xfId="41704"/>
    <cellStyle name="Normal 5 4 2 3 4 2" xfId="41705"/>
    <cellStyle name="Normal 5 4 2 3 4 2 2" xfId="41706"/>
    <cellStyle name="Normal 5 4 2 3 4 2 2 2" xfId="41707"/>
    <cellStyle name="Normal 5 4 2 3 4 2 2 3" xfId="58301"/>
    <cellStyle name="Normal 5 4 2 3 4 2 3" xfId="41708"/>
    <cellStyle name="Normal 5 4 2 3 4 2 4" xfId="41709"/>
    <cellStyle name="Normal 5 4 2 3 4 3" xfId="41710"/>
    <cellStyle name="Normal 5 4 2 3 4 3 2" xfId="41711"/>
    <cellStyle name="Normal 5 4 2 3 4 3 3" xfId="58302"/>
    <cellStyle name="Normal 5 4 2 3 4 4" xfId="41712"/>
    <cellStyle name="Normal 5 4 2 3 4 5" xfId="41713"/>
    <cellStyle name="Normal 5 4 2 3 5" xfId="41714"/>
    <cellStyle name="Normal 5 4 2 3 5 2" xfId="41715"/>
    <cellStyle name="Normal 5 4 2 3 5 2 2" xfId="41716"/>
    <cellStyle name="Normal 5 4 2 3 5 2 3" xfId="58303"/>
    <cellStyle name="Normal 5 4 2 3 5 3" xfId="41717"/>
    <cellStyle name="Normal 5 4 2 3 5 4" xfId="41718"/>
    <cellStyle name="Normal 5 4 2 3 6" xfId="41719"/>
    <cellStyle name="Normal 5 4 2 3 6 2" xfId="41720"/>
    <cellStyle name="Normal 5 4 2 3 6 2 2" xfId="41721"/>
    <cellStyle name="Normal 5 4 2 3 6 2 3" xfId="58304"/>
    <cellStyle name="Normal 5 4 2 3 6 3" xfId="41722"/>
    <cellStyle name="Normal 5 4 2 3 6 4" xfId="41723"/>
    <cellStyle name="Normal 5 4 2 3 7" xfId="41724"/>
    <cellStyle name="Normal 5 4 2 3 7 2" xfId="41725"/>
    <cellStyle name="Normal 5 4 2 3 7 3" xfId="58305"/>
    <cellStyle name="Normal 5 4 2 3 8" xfId="41726"/>
    <cellStyle name="Normal 5 4 2 3 9" xfId="41727"/>
    <cellStyle name="Normal 5 4 2 4" xfId="41728"/>
    <cellStyle name="Normal 5 4 2 4 2" xfId="41729"/>
    <cellStyle name="Normal 5 4 2 4 2 2" xfId="41730"/>
    <cellStyle name="Normal 5 4 2 4 2 2 2" xfId="41731"/>
    <cellStyle name="Normal 5 4 2 4 2 2 2 2" xfId="41732"/>
    <cellStyle name="Normal 5 4 2 4 2 2 2 3" xfId="58306"/>
    <cellStyle name="Normal 5 4 2 4 2 2 3" xfId="41733"/>
    <cellStyle name="Normal 5 4 2 4 2 2 4" xfId="41734"/>
    <cellStyle name="Normal 5 4 2 4 2 3" xfId="41735"/>
    <cellStyle name="Normal 5 4 2 4 2 3 2" xfId="41736"/>
    <cellStyle name="Normal 5 4 2 4 2 3 2 2" xfId="41737"/>
    <cellStyle name="Normal 5 4 2 4 2 3 2 3" xfId="58307"/>
    <cellStyle name="Normal 5 4 2 4 2 3 3" xfId="41738"/>
    <cellStyle name="Normal 5 4 2 4 2 3 4" xfId="41739"/>
    <cellStyle name="Normal 5 4 2 4 2 4" xfId="41740"/>
    <cellStyle name="Normal 5 4 2 4 2 4 2" xfId="41741"/>
    <cellStyle name="Normal 5 4 2 4 2 4 3" xfId="58308"/>
    <cellStyle name="Normal 5 4 2 4 2 5" xfId="41742"/>
    <cellStyle name="Normal 5 4 2 4 2 6" xfId="41743"/>
    <cellStyle name="Normal 5 4 2 4 3" xfId="41744"/>
    <cellStyle name="Normal 5 4 2 4 3 2" xfId="41745"/>
    <cellStyle name="Normal 5 4 2 4 3 2 2" xfId="41746"/>
    <cellStyle name="Normal 5 4 2 4 3 2 3" xfId="58309"/>
    <cellStyle name="Normal 5 4 2 4 3 3" xfId="41747"/>
    <cellStyle name="Normal 5 4 2 4 3 4" xfId="41748"/>
    <cellStyle name="Normal 5 4 2 4 4" xfId="41749"/>
    <cellStyle name="Normal 5 4 2 4 4 2" xfId="41750"/>
    <cellStyle name="Normal 5 4 2 4 4 2 2" xfId="41751"/>
    <cellStyle name="Normal 5 4 2 4 4 2 3" xfId="58310"/>
    <cellStyle name="Normal 5 4 2 4 4 3" xfId="41752"/>
    <cellStyle name="Normal 5 4 2 4 4 4" xfId="41753"/>
    <cellStyle name="Normal 5 4 2 4 5" xfId="41754"/>
    <cellStyle name="Normal 5 4 2 4 5 2" xfId="41755"/>
    <cellStyle name="Normal 5 4 2 4 5 3" xfId="58311"/>
    <cellStyle name="Normal 5 4 2 4 6" xfId="41756"/>
    <cellStyle name="Normal 5 4 2 4 7" xfId="41757"/>
    <cellStyle name="Normal 5 4 2 5" xfId="41758"/>
    <cellStyle name="Normal 5 4 2 5 2" xfId="41759"/>
    <cellStyle name="Normal 5 4 2 5 2 2" xfId="41760"/>
    <cellStyle name="Normal 5 4 2 5 2 2 2" xfId="41761"/>
    <cellStyle name="Normal 5 4 2 5 2 2 3" xfId="58312"/>
    <cellStyle name="Normal 5 4 2 5 2 3" xfId="41762"/>
    <cellStyle name="Normal 5 4 2 5 2 4" xfId="41763"/>
    <cellStyle name="Normal 5 4 2 5 3" xfId="41764"/>
    <cellStyle name="Normal 5 4 2 5 3 2" xfId="41765"/>
    <cellStyle name="Normal 5 4 2 5 3 2 2" xfId="41766"/>
    <cellStyle name="Normal 5 4 2 5 3 2 3" xfId="58313"/>
    <cellStyle name="Normal 5 4 2 5 3 3" xfId="41767"/>
    <cellStyle name="Normal 5 4 2 5 3 4" xfId="41768"/>
    <cellStyle name="Normal 5 4 2 5 4" xfId="41769"/>
    <cellStyle name="Normal 5 4 2 5 4 2" xfId="41770"/>
    <cellStyle name="Normal 5 4 2 5 4 3" xfId="58314"/>
    <cellStyle name="Normal 5 4 2 5 5" xfId="41771"/>
    <cellStyle name="Normal 5 4 2 5 6" xfId="41772"/>
    <cellStyle name="Normal 5 4 2 6" xfId="41773"/>
    <cellStyle name="Normal 5 4 2 6 2" xfId="41774"/>
    <cellStyle name="Normal 5 4 2 6 2 2" xfId="41775"/>
    <cellStyle name="Normal 5 4 2 6 2 2 2" xfId="41776"/>
    <cellStyle name="Normal 5 4 2 6 2 2 3" xfId="58315"/>
    <cellStyle name="Normal 5 4 2 6 2 3" xfId="41777"/>
    <cellStyle name="Normal 5 4 2 6 2 4" xfId="41778"/>
    <cellStyle name="Normal 5 4 2 6 3" xfId="41779"/>
    <cellStyle name="Normal 5 4 2 6 3 2" xfId="41780"/>
    <cellStyle name="Normal 5 4 2 6 3 3" xfId="58316"/>
    <cellStyle name="Normal 5 4 2 6 4" xfId="41781"/>
    <cellStyle name="Normal 5 4 2 6 5" xfId="41782"/>
    <cellStyle name="Normal 5 4 2 7" xfId="41783"/>
    <cellStyle name="Normal 5 4 2 7 2" xfId="41784"/>
    <cellStyle name="Normal 5 4 2 7 2 2" xfId="41785"/>
    <cellStyle name="Normal 5 4 2 7 2 3" xfId="58317"/>
    <cellStyle name="Normal 5 4 2 7 3" xfId="41786"/>
    <cellStyle name="Normal 5 4 2 7 4" xfId="41787"/>
    <cellStyle name="Normal 5 4 2 8" xfId="41788"/>
    <cellStyle name="Normal 5 4 2 8 2" xfId="41789"/>
    <cellStyle name="Normal 5 4 2 8 2 2" xfId="41790"/>
    <cellStyle name="Normal 5 4 2 8 2 3" xfId="58318"/>
    <cellStyle name="Normal 5 4 2 8 3" xfId="41791"/>
    <cellStyle name="Normal 5 4 2 8 4" xfId="41792"/>
    <cellStyle name="Normal 5 4 2 9" xfId="41793"/>
    <cellStyle name="Normal 5 4 2 9 2" xfId="41794"/>
    <cellStyle name="Normal 5 4 2 9 3" xfId="58319"/>
    <cellStyle name="Normal 5 4 3" xfId="41795"/>
    <cellStyle name="Normal 5 4 3 10" xfId="41796"/>
    <cellStyle name="Normal 5 4 3 11" xfId="41797"/>
    <cellStyle name="Normal 5 4 3 2" xfId="41798"/>
    <cellStyle name="Normal 5 4 3 2 10" xfId="41799"/>
    <cellStyle name="Normal 5 4 3 2 2" xfId="41800"/>
    <cellStyle name="Normal 5 4 3 2 2 2" xfId="41801"/>
    <cellStyle name="Normal 5 4 3 2 2 2 2" xfId="41802"/>
    <cellStyle name="Normal 5 4 3 2 2 2 2 2" xfId="41803"/>
    <cellStyle name="Normal 5 4 3 2 2 2 2 2 2" xfId="41804"/>
    <cellStyle name="Normal 5 4 3 2 2 2 2 2 2 2" xfId="41805"/>
    <cellStyle name="Normal 5 4 3 2 2 2 2 2 2 3" xfId="58320"/>
    <cellStyle name="Normal 5 4 3 2 2 2 2 2 3" xfId="41806"/>
    <cellStyle name="Normal 5 4 3 2 2 2 2 2 4" xfId="41807"/>
    <cellStyle name="Normal 5 4 3 2 2 2 2 3" xfId="41808"/>
    <cellStyle name="Normal 5 4 3 2 2 2 2 3 2" xfId="41809"/>
    <cellStyle name="Normal 5 4 3 2 2 2 2 3 2 2" xfId="41810"/>
    <cellStyle name="Normal 5 4 3 2 2 2 2 3 2 3" xfId="58321"/>
    <cellStyle name="Normal 5 4 3 2 2 2 2 3 3" xfId="41811"/>
    <cellStyle name="Normal 5 4 3 2 2 2 2 3 4" xfId="41812"/>
    <cellStyle name="Normal 5 4 3 2 2 2 2 4" xfId="41813"/>
    <cellStyle name="Normal 5 4 3 2 2 2 2 4 2" xfId="41814"/>
    <cellStyle name="Normal 5 4 3 2 2 2 2 4 3" xfId="58322"/>
    <cellStyle name="Normal 5 4 3 2 2 2 2 5" xfId="41815"/>
    <cellStyle name="Normal 5 4 3 2 2 2 2 6" xfId="41816"/>
    <cellStyle name="Normal 5 4 3 2 2 2 3" xfId="41817"/>
    <cellStyle name="Normal 5 4 3 2 2 2 3 2" xfId="41818"/>
    <cellStyle name="Normal 5 4 3 2 2 2 3 2 2" xfId="41819"/>
    <cellStyle name="Normal 5 4 3 2 2 2 3 2 3" xfId="58323"/>
    <cellStyle name="Normal 5 4 3 2 2 2 3 3" xfId="41820"/>
    <cellStyle name="Normal 5 4 3 2 2 2 3 4" xfId="41821"/>
    <cellStyle name="Normal 5 4 3 2 2 2 4" xfId="41822"/>
    <cellStyle name="Normal 5 4 3 2 2 2 4 2" xfId="41823"/>
    <cellStyle name="Normal 5 4 3 2 2 2 4 2 2" xfId="41824"/>
    <cellStyle name="Normal 5 4 3 2 2 2 4 2 3" xfId="58324"/>
    <cellStyle name="Normal 5 4 3 2 2 2 4 3" xfId="41825"/>
    <cellStyle name="Normal 5 4 3 2 2 2 4 4" xfId="41826"/>
    <cellStyle name="Normal 5 4 3 2 2 2 5" xfId="41827"/>
    <cellStyle name="Normal 5 4 3 2 2 2 5 2" xfId="41828"/>
    <cellStyle name="Normal 5 4 3 2 2 2 5 3" xfId="58325"/>
    <cellStyle name="Normal 5 4 3 2 2 2 6" xfId="41829"/>
    <cellStyle name="Normal 5 4 3 2 2 2 7" xfId="41830"/>
    <cellStyle name="Normal 5 4 3 2 2 3" xfId="41831"/>
    <cellStyle name="Normal 5 4 3 2 2 3 2" xfId="41832"/>
    <cellStyle name="Normal 5 4 3 2 2 3 2 2" xfId="41833"/>
    <cellStyle name="Normal 5 4 3 2 2 3 2 2 2" xfId="41834"/>
    <cellStyle name="Normal 5 4 3 2 2 3 2 2 3" xfId="58326"/>
    <cellStyle name="Normal 5 4 3 2 2 3 2 3" xfId="41835"/>
    <cellStyle name="Normal 5 4 3 2 2 3 2 4" xfId="41836"/>
    <cellStyle name="Normal 5 4 3 2 2 3 3" xfId="41837"/>
    <cellStyle name="Normal 5 4 3 2 2 3 3 2" xfId="41838"/>
    <cellStyle name="Normal 5 4 3 2 2 3 3 2 2" xfId="41839"/>
    <cellStyle name="Normal 5 4 3 2 2 3 3 2 3" xfId="58327"/>
    <cellStyle name="Normal 5 4 3 2 2 3 3 3" xfId="41840"/>
    <cellStyle name="Normal 5 4 3 2 2 3 3 4" xfId="41841"/>
    <cellStyle name="Normal 5 4 3 2 2 3 4" xfId="41842"/>
    <cellStyle name="Normal 5 4 3 2 2 3 4 2" xfId="41843"/>
    <cellStyle name="Normal 5 4 3 2 2 3 4 3" xfId="58328"/>
    <cellStyle name="Normal 5 4 3 2 2 3 5" xfId="41844"/>
    <cellStyle name="Normal 5 4 3 2 2 3 6" xfId="41845"/>
    <cellStyle name="Normal 5 4 3 2 2 4" xfId="41846"/>
    <cellStyle name="Normal 5 4 3 2 2 4 2" xfId="41847"/>
    <cellStyle name="Normal 5 4 3 2 2 4 2 2" xfId="41848"/>
    <cellStyle name="Normal 5 4 3 2 2 4 2 3" xfId="58329"/>
    <cellStyle name="Normal 5 4 3 2 2 4 3" xfId="41849"/>
    <cellStyle name="Normal 5 4 3 2 2 4 4" xfId="41850"/>
    <cellStyle name="Normal 5 4 3 2 2 5" xfId="41851"/>
    <cellStyle name="Normal 5 4 3 2 2 5 2" xfId="41852"/>
    <cellStyle name="Normal 5 4 3 2 2 5 2 2" xfId="41853"/>
    <cellStyle name="Normal 5 4 3 2 2 5 2 3" xfId="58330"/>
    <cellStyle name="Normal 5 4 3 2 2 5 3" xfId="41854"/>
    <cellStyle name="Normal 5 4 3 2 2 5 4" xfId="41855"/>
    <cellStyle name="Normal 5 4 3 2 2 6" xfId="41856"/>
    <cellStyle name="Normal 5 4 3 2 2 6 2" xfId="41857"/>
    <cellStyle name="Normal 5 4 3 2 2 6 3" xfId="58331"/>
    <cellStyle name="Normal 5 4 3 2 2 7" xfId="41858"/>
    <cellStyle name="Normal 5 4 3 2 2 8" xfId="41859"/>
    <cellStyle name="Normal 5 4 3 2 3" xfId="41860"/>
    <cellStyle name="Normal 5 4 3 2 3 2" xfId="41861"/>
    <cellStyle name="Normal 5 4 3 2 3 2 2" xfId="41862"/>
    <cellStyle name="Normal 5 4 3 2 3 2 2 2" xfId="41863"/>
    <cellStyle name="Normal 5 4 3 2 3 2 2 2 2" xfId="41864"/>
    <cellStyle name="Normal 5 4 3 2 3 2 2 2 3" xfId="58332"/>
    <cellStyle name="Normal 5 4 3 2 3 2 2 3" xfId="41865"/>
    <cellStyle name="Normal 5 4 3 2 3 2 2 4" xfId="41866"/>
    <cellStyle name="Normal 5 4 3 2 3 2 3" xfId="41867"/>
    <cellStyle name="Normal 5 4 3 2 3 2 3 2" xfId="41868"/>
    <cellStyle name="Normal 5 4 3 2 3 2 3 2 2" xfId="41869"/>
    <cellStyle name="Normal 5 4 3 2 3 2 3 2 3" xfId="58333"/>
    <cellStyle name="Normal 5 4 3 2 3 2 3 3" xfId="41870"/>
    <cellStyle name="Normal 5 4 3 2 3 2 3 4" xfId="41871"/>
    <cellStyle name="Normal 5 4 3 2 3 2 4" xfId="41872"/>
    <cellStyle name="Normal 5 4 3 2 3 2 4 2" xfId="41873"/>
    <cellStyle name="Normal 5 4 3 2 3 2 4 3" xfId="58334"/>
    <cellStyle name="Normal 5 4 3 2 3 2 5" xfId="41874"/>
    <cellStyle name="Normal 5 4 3 2 3 2 6" xfId="41875"/>
    <cellStyle name="Normal 5 4 3 2 3 3" xfId="41876"/>
    <cellStyle name="Normal 5 4 3 2 3 3 2" xfId="41877"/>
    <cellStyle name="Normal 5 4 3 2 3 3 2 2" xfId="41878"/>
    <cellStyle name="Normal 5 4 3 2 3 3 2 3" xfId="58335"/>
    <cellStyle name="Normal 5 4 3 2 3 3 3" xfId="41879"/>
    <cellStyle name="Normal 5 4 3 2 3 3 4" xfId="41880"/>
    <cellStyle name="Normal 5 4 3 2 3 4" xfId="41881"/>
    <cellStyle name="Normal 5 4 3 2 3 4 2" xfId="41882"/>
    <cellStyle name="Normal 5 4 3 2 3 4 2 2" xfId="41883"/>
    <cellStyle name="Normal 5 4 3 2 3 4 2 3" xfId="58336"/>
    <cellStyle name="Normal 5 4 3 2 3 4 3" xfId="41884"/>
    <cellStyle name="Normal 5 4 3 2 3 4 4" xfId="41885"/>
    <cellStyle name="Normal 5 4 3 2 3 5" xfId="41886"/>
    <cellStyle name="Normal 5 4 3 2 3 5 2" xfId="41887"/>
    <cellStyle name="Normal 5 4 3 2 3 5 3" xfId="58337"/>
    <cellStyle name="Normal 5 4 3 2 3 6" xfId="41888"/>
    <cellStyle name="Normal 5 4 3 2 3 7" xfId="41889"/>
    <cellStyle name="Normal 5 4 3 2 4" xfId="41890"/>
    <cellStyle name="Normal 5 4 3 2 4 2" xfId="41891"/>
    <cellStyle name="Normal 5 4 3 2 4 2 2" xfId="41892"/>
    <cellStyle name="Normal 5 4 3 2 4 2 2 2" xfId="41893"/>
    <cellStyle name="Normal 5 4 3 2 4 2 2 3" xfId="58338"/>
    <cellStyle name="Normal 5 4 3 2 4 2 3" xfId="41894"/>
    <cellStyle name="Normal 5 4 3 2 4 2 4" xfId="41895"/>
    <cellStyle name="Normal 5 4 3 2 4 3" xfId="41896"/>
    <cellStyle name="Normal 5 4 3 2 4 3 2" xfId="41897"/>
    <cellStyle name="Normal 5 4 3 2 4 3 2 2" xfId="41898"/>
    <cellStyle name="Normal 5 4 3 2 4 3 2 3" xfId="58339"/>
    <cellStyle name="Normal 5 4 3 2 4 3 3" xfId="41899"/>
    <cellStyle name="Normal 5 4 3 2 4 3 4" xfId="41900"/>
    <cellStyle name="Normal 5 4 3 2 4 4" xfId="41901"/>
    <cellStyle name="Normal 5 4 3 2 4 4 2" xfId="41902"/>
    <cellStyle name="Normal 5 4 3 2 4 4 3" xfId="58340"/>
    <cellStyle name="Normal 5 4 3 2 4 5" xfId="41903"/>
    <cellStyle name="Normal 5 4 3 2 4 6" xfId="41904"/>
    <cellStyle name="Normal 5 4 3 2 5" xfId="41905"/>
    <cellStyle name="Normal 5 4 3 2 5 2" xfId="41906"/>
    <cellStyle name="Normal 5 4 3 2 5 2 2" xfId="41907"/>
    <cellStyle name="Normal 5 4 3 2 5 2 2 2" xfId="41908"/>
    <cellStyle name="Normal 5 4 3 2 5 2 2 3" xfId="58341"/>
    <cellStyle name="Normal 5 4 3 2 5 2 3" xfId="41909"/>
    <cellStyle name="Normal 5 4 3 2 5 2 4" xfId="41910"/>
    <cellStyle name="Normal 5 4 3 2 5 3" xfId="41911"/>
    <cellStyle name="Normal 5 4 3 2 5 3 2" xfId="41912"/>
    <cellStyle name="Normal 5 4 3 2 5 3 3" xfId="58342"/>
    <cellStyle name="Normal 5 4 3 2 5 4" xfId="41913"/>
    <cellStyle name="Normal 5 4 3 2 5 5" xfId="41914"/>
    <cellStyle name="Normal 5 4 3 2 6" xfId="41915"/>
    <cellStyle name="Normal 5 4 3 2 6 2" xfId="41916"/>
    <cellStyle name="Normal 5 4 3 2 6 2 2" xfId="41917"/>
    <cellStyle name="Normal 5 4 3 2 6 2 3" xfId="58343"/>
    <cellStyle name="Normal 5 4 3 2 6 3" xfId="41918"/>
    <cellStyle name="Normal 5 4 3 2 6 4" xfId="41919"/>
    <cellStyle name="Normal 5 4 3 2 7" xfId="41920"/>
    <cellStyle name="Normal 5 4 3 2 7 2" xfId="41921"/>
    <cellStyle name="Normal 5 4 3 2 7 2 2" xfId="41922"/>
    <cellStyle name="Normal 5 4 3 2 7 2 3" xfId="58344"/>
    <cellStyle name="Normal 5 4 3 2 7 3" xfId="41923"/>
    <cellStyle name="Normal 5 4 3 2 7 4" xfId="41924"/>
    <cellStyle name="Normal 5 4 3 2 8" xfId="41925"/>
    <cellStyle name="Normal 5 4 3 2 8 2" xfId="41926"/>
    <cellStyle name="Normal 5 4 3 2 8 3" xfId="58345"/>
    <cellStyle name="Normal 5 4 3 2 9" xfId="41927"/>
    <cellStyle name="Normal 5 4 3 3" xfId="41928"/>
    <cellStyle name="Normal 5 4 3 3 2" xfId="41929"/>
    <cellStyle name="Normal 5 4 3 3 2 2" xfId="41930"/>
    <cellStyle name="Normal 5 4 3 3 2 2 2" xfId="41931"/>
    <cellStyle name="Normal 5 4 3 3 2 2 2 2" xfId="41932"/>
    <cellStyle name="Normal 5 4 3 3 2 2 2 2 2" xfId="41933"/>
    <cellStyle name="Normal 5 4 3 3 2 2 2 2 3" xfId="58346"/>
    <cellStyle name="Normal 5 4 3 3 2 2 2 3" xfId="41934"/>
    <cellStyle name="Normal 5 4 3 3 2 2 2 4" xfId="41935"/>
    <cellStyle name="Normal 5 4 3 3 2 2 3" xfId="41936"/>
    <cellStyle name="Normal 5 4 3 3 2 2 3 2" xfId="41937"/>
    <cellStyle name="Normal 5 4 3 3 2 2 3 2 2" xfId="41938"/>
    <cellStyle name="Normal 5 4 3 3 2 2 3 2 3" xfId="58347"/>
    <cellStyle name="Normal 5 4 3 3 2 2 3 3" xfId="41939"/>
    <cellStyle name="Normal 5 4 3 3 2 2 3 4" xfId="41940"/>
    <cellStyle name="Normal 5 4 3 3 2 2 4" xfId="41941"/>
    <cellStyle name="Normal 5 4 3 3 2 2 4 2" xfId="41942"/>
    <cellStyle name="Normal 5 4 3 3 2 2 4 3" xfId="58348"/>
    <cellStyle name="Normal 5 4 3 3 2 2 5" xfId="41943"/>
    <cellStyle name="Normal 5 4 3 3 2 2 6" xfId="41944"/>
    <cellStyle name="Normal 5 4 3 3 2 3" xfId="41945"/>
    <cellStyle name="Normal 5 4 3 3 2 3 2" xfId="41946"/>
    <cellStyle name="Normal 5 4 3 3 2 3 2 2" xfId="41947"/>
    <cellStyle name="Normal 5 4 3 3 2 3 2 3" xfId="58349"/>
    <cellStyle name="Normal 5 4 3 3 2 3 3" xfId="41948"/>
    <cellStyle name="Normal 5 4 3 3 2 3 4" xfId="41949"/>
    <cellStyle name="Normal 5 4 3 3 2 4" xfId="41950"/>
    <cellStyle name="Normal 5 4 3 3 2 4 2" xfId="41951"/>
    <cellStyle name="Normal 5 4 3 3 2 4 2 2" xfId="41952"/>
    <cellStyle name="Normal 5 4 3 3 2 4 2 3" xfId="58350"/>
    <cellStyle name="Normal 5 4 3 3 2 4 3" xfId="41953"/>
    <cellStyle name="Normal 5 4 3 3 2 4 4" xfId="41954"/>
    <cellStyle name="Normal 5 4 3 3 2 5" xfId="41955"/>
    <cellStyle name="Normal 5 4 3 3 2 5 2" xfId="41956"/>
    <cellStyle name="Normal 5 4 3 3 2 5 3" xfId="58351"/>
    <cellStyle name="Normal 5 4 3 3 2 6" xfId="41957"/>
    <cellStyle name="Normal 5 4 3 3 2 7" xfId="41958"/>
    <cellStyle name="Normal 5 4 3 3 3" xfId="41959"/>
    <cellStyle name="Normal 5 4 3 3 3 2" xfId="41960"/>
    <cellStyle name="Normal 5 4 3 3 3 2 2" xfId="41961"/>
    <cellStyle name="Normal 5 4 3 3 3 2 2 2" xfId="41962"/>
    <cellStyle name="Normal 5 4 3 3 3 2 2 3" xfId="58352"/>
    <cellStyle name="Normal 5 4 3 3 3 2 3" xfId="41963"/>
    <cellStyle name="Normal 5 4 3 3 3 2 4" xfId="41964"/>
    <cellStyle name="Normal 5 4 3 3 3 3" xfId="41965"/>
    <cellStyle name="Normal 5 4 3 3 3 3 2" xfId="41966"/>
    <cellStyle name="Normal 5 4 3 3 3 3 2 2" xfId="41967"/>
    <cellStyle name="Normal 5 4 3 3 3 3 2 3" xfId="58353"/>
    <cellStyle name="Normal 5 4 3 3 3 3 3" xfId="41968"/>
    <cellStyle name="Normal 5 4 3 3 3 3 4" xfId="41969"/>
    <cellStyle name="Normal 5 4 3 3 3 4" xfId="41970"/>
    <cellStyle name="Normal 5 4 3 3 3 4 2" xfId="41971"/>
    <cellStyle name="Normal 5 4 3 3 3 4 3" xfId="58354"/>
    <cellStyle name="Normal 5 4 3 3 3 5" xfId="41972"/>
    <cellStyle name="Normal 5 4 3 3 3 6" xfId="41973"/>
    <cellStyle name="Normal 5 4 3 3 4" xfId="41974"/>
    <cellStyle name="Normal 5 4 3 3 4 2" xfId="41975"/>
    <cellStyle name="Normal 5 4 3 3 4 2 2" xfId="41976"/>
    <cellStyle name="Normal 5 4 3 3 4 2 3" xfId="58355"/>
    <cellStyle name="Normal 5 4 3 3 4 3" xfId="41977"/>
    <cellStyle name="Normal 5 4 3 3 4 4" xfId="41978"/>
    <cellStyle name="Normal 5 4 3 3 5" xfId="41979"/>
    <cellStyle name="Normal 5 4 3 3 5 2" xfId="41980"/>
    <cellStyle name="Normal 5 4 3 3 5 2 2" xfId="41981"/>
    <cellStyle name="Normal 5 4 3 3 5 2 3" xfId="58356"/>
    <cellStyle name="Normal 5 4 3 3 5 3" xfId="41982"/>
    <cellStyle name="Normal 5 4 3 3 5 4" xfId="41983"/>
    <cellStyle name="Normal 5 4 3 3 6" xfId="41984"/>
    <cellStyle name="Normal 5 4 3 3 6 2" xfId="41985"/>
    <cellStyle name="Normal 5 4 3 3 6 3" xfId="58357"/>
    <cellStyle name="Normal 5 4 3 3 7" xfId="41986"/>
    <cellStyle name="Normal 5 4 3 3 8" xfId="41987"/>
    <cellStyle name="Normal 5 4 3 4" xfId="41988"/>
    <cellStyle name="Normal 5 4 3 4 2" xfId="41989"/>
    <cellStyle name="Normal 5 4 3 4 2 2" xfId="41990"/>
    <cellStyle name="Normal 5 4 3 4 2 2 2" xfId="41991"/>
    <cellStyle name="Normal 5 4 3 4 2 2 2 2" xfId="41992"/>
    <cellStyle name="Normal 5 4 3 4 2 2 2 3" xfId="58358"/>
    <cellStyle name="Normal 5 4 3 4 2 2 3" xfId="41993"/>
    <cellStyle name="Normal 5 4 3 4 2 2 4" xfId="41994"/>
    <cellStyle name="Normal 5 4 3 4 2 3" xfId="41995"/>
    <cellStyle name="Normal 5 4 3 4 2 3 2" xfId="41996"/>
    <cellStyle name="Normal 5 4 3 4 2 3 2 2" xfId="41997"/>
    <cellStyle name="Normal 5 4 3 4 2 3 2 3" xfId="58359"/>
    <cellStyle name="Normal 5 4 3 4 2 3 3" xfId="41998"/>
    <cellStyle name="Normal 5 4 3 4 2 3 4" xfId="41999"/>
    <cellStyle name="Normal 5 4 3 4 2 4" xfId="42000"/>
    <cellStyle name="Normal 5 4 3 4 2 4 2" xfId="42001"/>
    <cellStyle name="Normal 5 4 3 4 2 4 3" xfId="58360"/>
    <cellStyle name="Normal 5 4 3 4 2 5" xfId="42002"/>
    <cellStyle name="Normal 5 4 3 4 2 6" xfId="42003"/>
    <cellStyle name="Normal 5 4 3 4 3" xfId="42004"/>
    <cellStyle name="Normal 5 4 3 4 3 2" xfId="42005"/>
    <cellStyle name="Normal 5 4 3 4 3 2 2" xfId="42006"/>
    <cellStyle name="Normal 5 4 3 4 3 2 3" xfId="58361"/>
    <cellStyle name="Normal 5 4 3 4 3 3" xfId="42007"/>
    <cellStyle name="Normal 5 4 3 4 3 4" xfId="42008"/>
    <cellStyle name="Normal 5 4 3 4 4" xfId="42009"/>
    <cellStyle name="Normal 5 4 3 4 4 2" xfId="42010"/>
    <cellStyle name="Normal 5 4 3 4 4 2 2" xfId="42011"/>
    <cellStyle name="Normal 5 4 3 4 4 2 3" xfId="58362"/>
    <cellStyle name="Normal 5 4 3 4 4 3" xfId="42012"/>
    <cellStyle name="Normal 5 4 3 4 4 4" xfId="42013"/>
    <cellStyle name="Normal 5 4 3 4 5" xfId="42014"/>
    <cellStyle name="Normal 5 4 3 4 5 2" xfId="42015"/>
    <cellStyle name="Normal 5 4 3 4 5 3" xfId="58363"/>
    <cellStyle name="Normal 5 4 3 4 6" xfId="42016"/>
    <cellStyle name="Normal 5 4 3 4 7" xfId="42017"/>
    <cellStyle name="Normal 5 4 3 5" xfId="42018"/>
    <cellStyle name="Normal 5 4 3 5 2" xfId="42019"/>
    <cellStyle name="Normal 5 4 3 5 2 2" xfId="42020"/>
    <cellStyle name="Normal 5 4 3 5 2 2 2" xfId="42021"/>
    <cellStyle name="Normal 5 4 3 5 2 2 3" xfId="58364"/>
    <cellStyle name="Normal 5 4 3 5 2 3" xfId="42022"/>
    <cellStyle name="Normal 5 4 3 5 2 4" xfId="42023"/>
    <cellStyle name="Normal 5 4 3 5 3" xfId="42024"/>
    <cellStyle name="Normal 5 4 3 5 3 2" xfId="42025"/>
    <cellStyle name="Normal 5 4 3 5 3 2 2" xfId="42026"/>
    <cellStyle name="Normal 5 4 3 5 3 2 3" xfId="58365"/>
    <cellStyle name="Normal 5 4 3 5 3 3" xfId="42027"/>
    <cellStyle name="Normal 5 4 3 5 3 4" xfId="42028"/>
    <cellStyle name="Normal 5 4 3 5 4" xfId="42029"/>
    <cellStyle name="Normal 5 4 3 5 4 2" xfId="42030"/>
    <cellStyle name="Normal 5 4 3 5 4 3" xfId="58366"/>
    <cellStyle name="Normal 5 4 3 5 5" xfId="42031"/>
    <cellStyle name="Normal 5 4 3 5 6" xfId="42032"/>
    <cellStyle name="Normal 5 4 3 6" xfId="42033"/>
    <cellStyle name="Normal 5 4 3 6 2" xfId="42034"/>
    <cellStyle name="Normal 5 4 3 6 2 2" xfId="42035"/>
    <cellStyle name="Normal 5 4 3 6 2 2 2" xfId="42036"/>
    <cellStyle name="Normal 5 4 3 6 2 2 3" xfId="58367"/>
    <cellStyle name="Normal 5 4 3 6 2 3" xfId="42037"/>
    <cellStyle name="Normal 5 4 3 6 2 4" xfId="42038"/>
    <cellStyle name="Normal 5 4 3 6 3" xfId="42039"/>
    <cellStyle name="Normal 5 4 3 6 3 2" xfId="42040"/>
    <cellStyle name="Normal 5 4 3 6 3 3" xfId="58368"/>
    <cellStyle name="Normal 5 4 3 6 4" xfId="42041"/>
    <cellStyle name="Normal 5 4 3 6 5" xfId="42042"/>
    <cellStyle name="Normal 5 4 3 7" xfId="42043"/>
    <cellStyle name="Normal 5 4 3 7 2" xfId="42044"/>
    <cellStyle name="Normal 5 4 3 7 2 2" xfId="42045"/>
    <cellStyle name="Normal 5 4 3 7 2 3" xfId="58369"/>
    <cellStyle name="Normal 5 4 3 7 3" xfId="42046"/>
    <cellStyle name="Normal 5 4 3 7 4" xfId="42047"/>
    <cellStyle name="Normal 5 4 3 8" xfId="42048"/>
    <cellStyle name="Normal 5 4 3 8 2" xfId="42049"/>
    <cellStyle name="Normal 5 4 3 8 2 2" xfId="42050"/>
    <cellStyle name="Normal 5 4 3 8 2 3" xfId="58370"/>
    <cellStyle name="Normal 5 4 3 8 3" xfId="42051"/>
    <cellStyle name="Normal 5 4 3 8 4" xfId="42052"/>
    <cellStyle name="Normal 5 4 3 9" xfId="42053"/>
    <cellStyle name="Normal 5 4 3 9 2" xfId="42054"/>
    <cellStyle name="Normal 5 4 3 9 3" xfId="58371"/>
    <cellStyle name="Normal 5 4 4" xfId="42055"/>
    <cellStyle name="Normal 5 4 4 10" xfId="42056"/>
    <cellStyle name="Normal 5 4 4 2" xfId="42057"/>
    <cellStyle name="Normal 5 4 4 2 2" xfId="42058"/>
    <cellStyle name="Normal 5 4 4 2 2 2" xfId="42059"/>
    <cellStyle name="Normal 5 4 4 2 2 2 2" xfId="42060"/>
    <cellStyle name="Normal 5 4 4 2 2 2 2 2" xfId="42061"/>
    <cellStyle name="Normal 5 4 4 2 2 2 2 2 2" xfId="42062"/>
    <cellStyle name="Normal 5 4 4 2 2 2 2 2 3" xfId="58372"/>
    <cellStyle name="Normal 5 4 4 2 2 2 2 3" xfId="42063"/>
    <cellStyle name="Normal 5 4 4 2 2 2 2 4" xfId="42064"/>
    <cellStyle name="Normal 5 4 4 2 2 2 3" xfId="42065"/>
    <cellStyle name="Normal 5 4 4 2 2 2 3 2" xfId="42066"/>
    <cellStyle name="Normal 5 4 4 2 2 2 3 2 2" xfId="42067"/>
    <cellStyle name="Normal 5 4 4 2 2 2 3 2 3" xfId="58373"/>
    <cellStyle name="Normal 5 4 4 2 2 2 3 3" xfId="42068"/>
    <cellStyle name="Normal 5 4 4 2 2 2 3 4" xfId="42069"/>
    <cellStyle name="Normal 5 4 4 2 2 2 4" xfId="42070"/>
    <cellStyle name="Normal 5 4 4 2 2 2 4 2" xfId="42071"/>
    <cellStyle name="Normal 5 4 4 2 2 2 4 3" xfId="58374"/>
    <cellStyle name="Normal 5 4 4 2 2 2 5" xfId="42072"/>
    <cellStyle name="Normal 5 4 4 2 2 2 6" xfId="42073"/>
    <cellStyle name="Normal 5 4 4 2 2 3" xfId="42074"/>
    <cellStyle name="Normal 5 4 4 2 2 3 2" xfId="42075"/>
    <cellStyle name="Normal 5 4 4 2 2 3 2 2" xfId="42076"/>
    <cellStyle name="Normal 5 4 4 2 2 3 2 3" xfId="58375"/>
    <cellStyle name="Normal 5 4 4 2 2 3 3" xfId="42077"/>
    <cellStyle name="Normal 5 4 4 2 2 3 4" xfId="42078"/>
    <cellStyle name="Normal 5 4 4 2 2 4" xfId="42079"/>
    <cellStyle name="Normal 5 4 4 2 2 4 2" xfId="42080"/>
    <cellStyle name="Normal 5 4 4 2 2 4 2 2" xfId="42081"/>
    <cellStyle name="Normal 5 4 4 2 2 4 2 3" xfId="58376"/>
    <cellStyle name="Normal 5 4 4 2 2 4 3" xfId="42082"/>
    <cellStyle name="Normal 5 4 4 2 2 4 4" xfId="42083"/>
    <cellStyle name="Normal 5 4 4 2 2 5" xfId="42084"/>
    <cellStyle name="Normal 5 4 4 2 2 5 2" xfId="42085"/>
    <cellStyle name="Normal 5 4 4 2 2 5 3" xfId="58377"/>
    <cellStyle name="Normal 5 4 4 2 2 6" xfId="42086"/>
    <cellStyle name="Normal 5 4 4 2 2 7" xfId="42087"/>
    <cellStyle name="Normal 5 4 4 2 3" xfId="42088"/>
    <cellStyle name="Normal 5 4 4 2 3 2" xfId="42089"/>
    <cellStyle name="Normal 5 4 4 2 3 2 2" xfId="42090"/>
    <cellStyle name="Normal 5 4 4 2 3 2 2 2" xfId="42091"/>
    <cellStyle name="Normal 5 4 4 2 3 2 2 3" xfId="58378"/>
    <cellStyle name="Normal 5 4 4 2 3 2 3" xfId="42092"/>
    <cellStyle name="Normal 5 4 4 2 3 2 4" xfId="42093"/>
    <cellStyle name="Normal 5 4 4 2 3 3" xfId="42094"/>
    <cellStyle name="Normal 5 4 4 2 3 3 2" xfId="42095"/>
    <cellStyle name="Normal 5 4 4 2 3 3 2 2" xfId="42096"/>
    <cellStyle name="Normal 5 4 4 2 3 3 2 3" xfId="58379"/>
    <cellStyle name="Normal 5 4 4 2 3 3 3" xfId="42097"/>
    <cellStyle name="Normal 5 4 4 2 3 3 4" xfId="42098"/>
    <cellStyle name="Normal 5 4 4 2 3 4" xfId="42099"/>
    <cellStyle name="Normal 5 4 4 2 3 4 2" xfId="42100"/>
    <cellStyle name="Normal 5 4 4 2 3 4 3" xfId="58380"/>
    <cellStyle name="Normal 5 4 4 2 3 5" xfId="42101"/>
    <cellStyle name="Normal 5 4 4 2 3 6" xfId="42102"/>
    <cellStyle name="Normal 5 4 4 2 4" xfId="42103"/>
    <cellStyle name="Normal 5 4 4 2 4 2" xfId="42104"/>
    <cellStyle name="Normal 5 4 4 2 4 2 2" xfId="42105"/>
    <cellStyle name="Normal 5 4 4 2 4 2 3" xfId="58381"/>
    <cellStyle name="Normal 5 4 4 2 4 3" xfId="42106"/>
    <cellStyle name="Normal 5 4 4 2 4 4" xfId="42107"/>
    <cellStyle name="Normal 5 4 4 2 5" xfId="42108"/>
    <cellStyle name="Normal 5 4 4 2 5 2" xfId="42109"/>
    <cellStyle name="Normal 5 4 4 2 5 2 2" xfId="42110"/>
    <cellStyle name="Normal 5 4 4 2 5 2 3" xfId="58382"/>
    <cellStyle name="Normal 5 4 4 2 5 3" xfId="42111"/>
    <cellStyle name="Normal 5 4 4 2 5 4" xfId="42112"/>
    <cellStyle name="Normal 5 4 4 2 6" xfId="42113"/>
    <cellStyle name="Normal 5 4 4 2 6 2" xfId="42114"/>
    <cellStyle name="Normal 5 4 4 2 6 3" xfId="58383"/>
    <cellStyle name="Normal 5 4 4 2 7" xfId="42115"/>
    <cellStyle name="Normal 5 4 4 2 8" xfId="42116"/>
    <cellStyle name="Normal 5 4 4 3" xfId="42117"/>
    <cellStyle name="Normal 5 4 4 3 2" xfId="42118"/>
    <cellStyle name="Normal 5 4 4 3 2 2" xfId="42119"/>
    <cellStyle name="Normal 5 4 4 3 2 2 2" xfId="42120"/>
    <cellStyle name="Normal 5 4 4 3 2 2 2 2" xfId="42121"/>
    <cellStyle name="Normal 5 4 4 3 2 2 2 3" xfId="58384"/>
    <cellStyle name="Normal 5 4 4 3 2 2 3" xfId="42122"/>
    <cellStyle name="Normal 5 4 4 3 2 2 4" xfId="42123"/>
    <cellStyle name="Normal 5 4 4 3 2 3" xfId="42124"/>
    <cellStyle name="Normal 5 4 4 3 2 3 2" xfId="42125"/>
    <cellStyle name="Normal 5 4 4 3 2 3 2 2" xfId="42126"/>
    <cellStyle name="Normal 5 4 4 3 2 3 2 3" xfId="58385"/>
    <cellStyle name="Normal 5 4 4 3 2 3 3" xfId="42127"/>
    <cellStyle name="Normal 5 4 4 3 2 3 4" xfId="42128"/>
    <cellStyle name="Normal 5 4 4 3 2 4" xfId="42129"/>
    <cellStyle name="Normal 5 4 4 3 2 4 2" xfId="42130"/>
    <cellStyle name="Normal 5 4 4 3 2 4 3" xfId="58386"/>
    <cellStyle name="Normal 5 4 4 3 2 5" xfId="42131"/>
    <cellStyle name="Normal 5 4 4 3 2 6" xfId="42132"/>
    <cellStyle name="Normal 5 4 4 3 3" xfId="42133"/>
    <cellStyle name="Normal 5 4 4 3 3 2" xfId="42134"/>
    <cellStyle name="Normal 5 4 4 3 3 2 2" xfId="42135"/>
    <cellStyle name="Normal 5 4 4 3 3 2 3" xfId="58387"/>
    <cellStyle name="Normal 5 4 4 3 3 3" xfId="42136"/>
    <cellStyle name="Normal 5 4 4 3 3 4" xfId="42137"/>
    <cellStyle name="Normal 5 4 4 3 4" xfId="42138"/>
    <cellStyle name="Normal 5 4 4 3 4 2" xfId="42139"/>
    <cellStyle name="Normal 5 4 4 3 4 2 2" xfId="42140"/>
    <cellStyle name="Normal 5 4 4 3 4 2 3" xfId="58388"/>
    <cellStyle name="Normal 5 4 4 3 4 3" xfId="42141"/>
    <cellStyle name="Normal 5 4 4 3 4 4" xfId="42142"/>
    <cellStyle name="Normal 5 4 4 3 5" xfId="42143"/>
    <cellStyle name="Normal 5 4 4 3 5 2" xfId="42144"/>
    <cellStyle name="Normal 5 4 4 3 5 3" xfId="58389"/>
    <cellStyle name="Normal 5 4 4 3 6" xfId="42145"/>
    <cellStyle name="Normal 5 4 4 3 7" xfId="42146"/>
    <cellStyle name="Normal 5 4 4 4" xfId="42147"/>
    <cellStyle name="Normal 5 4 4 4 2" xfId="42148"/>
    <cellStyle name="Normal 5 4 4 4 2 2" xfId="42149"/>
    <cellStyle name="Normal 5 4 4 4 2 2 2" xfId="42150"/>
    <cellStyle name="Normal 5 4 4 4 2 2 3" xfId="58390"/>
    <cellStyle name="Normal 5 4 4 4 2 3" xfId="42151"/>
    <cellStyle name="Normal 5 4 4 4 2 4" xfId="42152"/>
    <cellStyle name="Normal 5 4 4 4 3" xfId="42153"/>
    <cellStyle name="Normal 5 4 4 4 3 2" xfId="42154"/>
    <cellStyle name="Normal 5 4 4 4 3 2 2" xfId="42155"/>
    <cellStyle name="Normal 5 4 4 4 3 2 3" xfId="58391"/>
    <cellStyle name="Normal 5 4 4 4 3 3" xfId="42156"/>
    <cellStyle name="Normal 5 4 4 4 3 4" xfId="42157"/>
    <cellStyle name="Normal 5 4 4 4 4" xfId="42158"/>
    <cellStyle name="Normal 5 4 4 4 4 2" xfId="42159"/>
    <cellStyle name="Normal 5 4 4 4 4 3" xfId="58392"/>
    <cellStyle name="Normal 5 4 4 4 5" xfId="42160"/>
    <cellStyle name="Normal 5 4 4 4 6" xfId="42161"/>
    <cellStyle name="Normal 5 4 4 5" xfId="42162"/>
    <cellStyle name="Normal 5 4 4 5 2" xfId="42163"/>
    <cellStyle name="Normal 5 4 4 5 2 2" xfId="42164"/>
    <cellStyle name="Normal 5 4 4 5 2 2 2" xfId="42165"/>
    <cellStyle name="Normal 5 4 4 5 2 2 3" xfId="58393"/>
    <cellStyle name="Normal 5 4 4 5 2 3" xfId="42166"/>
    <cellStyle name="Normal 5 4 4 5 2 4" xfId="42167"/>
    <cellStyle name="Normal 5 4 4 5 3" xfId="42168"/>
    <cellStyle name="Normal 5 4 4 5 3 2" xfId="42169"/>
    <cellStyle name="Normal 5 4 4 5 3 3" xfId="58394"/>
    <cellStyle name="Normal 5 4 4 5 4" xfId="42170"/>
    <cellStyle name="Normal 5 4 4 5 5" xfId="42171"/>
    <cellStyle name="Normal 5 4 4 6" xfId="42172"/>
    <cellStyle name="Normal 5 4 4 6 2" xfId="42173"/>
    <cellStyle name="Normal 5 4 4 6 2 2" xfId="42174"/>
    <cellStyle name="Normal 5 4 4 6 2 3" xfId="58395"/>
    <cellStyle name="Normal 5 4 4 6 3" xfId="42175"/>
    <cellStyle name="Normal 5 4 4 6 4" xfId="42176"/>
    <cellStyle name="Normal 5 4 4 7" xfId="42177"/>
    <cellStyle name="Normal 5 4 4 7 2" xfId="42178"/>
    <cellStyle name="Normal 5 4 4 7 2 2" xfId="42179"/>
    <cellStyle name="Normal 5 4 4 7 2 3" xfId="58396"/>
    <cellStyle name="Normal 5 4 4 7 3" xfId="42180"/>
    <cellStyle name="Normal 5 4 4 7 4" xfId="42181"/>
    <cellStyle name="Normal 5 4 4 8" xfId="42182"/>
    <cellStyle name="Normal 5 4 4 8 2" xfId="42183"/>
    <cellStyle name="Normal 5 4 4 8 3" xfId="58397"/>
    <cellStyle name="Normal 5 4 4 9" xfId="42184"/>
    <cellStyle name="Normal 5 4 5" xfId="42185"/>
    <cellStyle name="Normal 5 4 5 10" xfId="42186"/>
    <cellStyle name="Normal 5 4 5 2" xfId="42187"/>
    <cellStyle name="Normal 5 4 5 2 2" xfId="42188"/>
    <cellStyle name="Normal 5 4 5 2 2 2" xfId="42189"/>
    <cellStyle name="Normal 5 4 5 2 2 2 2" xfId="42190"/>
    <cellStyle name="Normal 5 4 5 2 2 2 2 2" xfId="42191"/>
    <cellStyle name="Normal 5 4 5 2 2 2 2 2 2" xfId="42192"/>
    <cellStyle name="Normal 5 4 5 2 2 2 2 2 3" xfId="58398"/>
    <cellStyle name="Normal 5 4 5 2 2 2 2 3" xfId="42193"/>
    <cellStyle name="Normal 5 4 5 2 2 2 2 4" xfId="42194"/>
    <cellStyle name="Normal 5 4 5 2 2 2 3" xfId="42195"/>
    <cellStyle name="Normal 5 4 5 2 2 2 3 2" xfId="42196"/>
    <cellStyle name="Normal 5 4 5 2 2 2 3 2 2" xfId="42197"/>
    <cellStyle name="Normal 5 4 5 2 2 2 3 2 3" xfId="58399"/>
    <cellStyle name="Normal 5 4 5 2 2 2 3 3" xfId="42198"/>
    <cellStyle name="Normal 5 4 5 2 2 2 3 4" xfId="42199"/>
    <cellStyle name="Normal 5 4 5 2 2 2 4" xfId="42200"/>
    <cellStyle name="Normal 5 4 5 2 2 2 4 2" xfId="42201"/>
    <cellStyle name="Normal 5 4 5 2 2 2 4 3" xfId="58400"/>
    <cellStyle name="Normal 5 4 5 2 2 2 5" xfId="42202"/>
    <cellStyle name="Normal 5 4 5 2 2 2 6" xfId="42203"/>
    <cellStyle name="Normal 5 4 5 2 2 3" xfId="42204"/>
    <cellStyle name="Normal 5 4 5 2 2 3 2" xfId="42205"/>
    <cellStyle name="Normal 5 4 5 2 2 3 2 2" xfId="42206"/>
    <cellStyle name="Normal 5 4 5 2 2 3 2 3" xfId="58401"/>
    <cellStyle name="Normal 5 4 5 2 2 3 3" xfId="42207"/>
    <cellStyle name="Normal 5 4 5 2 2 3 4" xfId="42208"/>
    <cellStyle name="Normal 5 4 5 2 2 4" xfId="42209"/>
    <cellStyle name="Normal 5 4 5 2 2 4 2" xfId="42210"/>
    <cellStyle name="Normal 5 4 5 2 2 4 2 2" xfId="42211"/>
    <cellStyle name="Normal 5 4 5 2 2 4 2 3" xfId="58402"/>
    <cellStyle name="Normal 5 4 5 2 2 4 3" xfId="42212"/>
    <cellStyle name="Normal 5 4 5 2 2 4 4" xfId="42213"/>
    <cellStyle name="Normal 5 4 5 2 2 5" xfId="42214"/>
    <cellStyle name="Normal 5 4 5 2 2 5 2" xfId="42215"/>
    <cellStyle name="Normal 5 4 5 2 2 5 3" xfId="58403"/>
    <cellStyle name="Normal 5 4 5 2 2 6" xfId="42216"/>
    <cellStyle name="Normal 5 4 5 2 2 7" xfId="42217"/>
    <cellStyle name="Normal 5 4 5 2 3" xfId="42218"/>
    <cellStyle name="Normal 5 4 5 2 3 2" xfId="42219"/>
    <cellStyle name="Normal 5 4 5 2 3 2 2" xfId="42220"/>
    <cellStyle name="Normal 5 4 5 2 3 2 2 2" xfId="42221"/>
    <cellStyle name="Normal 5 4 5 2 3 2 2 3" xfId="58404"/>
    <cellStyle name="Normal 5 4 5 2 3 2 3" xfId="42222"/>
    <cellStyle name="Normal 5 4 5 2 3 2 4" xfId="42223"/>
    <cellStyle name="Normal 5 4 5 2 3 3" xfId="42224"/>
    <cellStyle name="Normal 5 4 5 2 3 3 2" xfId="42225"/>
    <cellStyle name="Normal 5 4 5 2 3 3 2 2" xfId="42226"/>
    <cellStyle name="Normal 5 4 5 2 3 3 2 3" xfId="58405"/>
    <cellStyle name="Normal 5 4 5 2 3 3 3" xfId="42227"/>
    <cellStyle name="Normal 5 4 5 2 3 3 4" xfId="42228"/>
    <cellStyle name="Normal 5 4 5 2 3 4" xfId="42229"/>
    <cellStyle name="Normal 5 4 5 2 3 4 2" xfId="42230"/>
    <cellStyle name="Normal 5 4 5 2 3 4 3" xfId="58406"/>
    <cellStyle name="Normal 5 4 5 2 3 5" xfId="42231"/>
    <cellStyle name="Normal 5 4 5 2 3 6" xfId="42232"/>
    <cellStyle name="Normal 5 4 5 2 4" xfId="42233"/>
    <cellStyle name="Normal 5 4 5 2 4 2" xfId="42234"/>
    <cellStyle name="Normal 5 4 5 2 4 2 2" xfId="42235"/>
    <cellStyle name="Normal 5 4 5 2 4 2 3" xfId="58407"/>
    <cellStyle name="Normal 5 4 5 2 4 3" xfId="42236"/>
    <cellStyle name="Normal 5 4 5 2 4 4" xfId="42237"/>
    <cellStyle name="Normal 5 4 5 2 5" xfId="42238"/>
    <cellStyle name="Normal 5 4 5 2 5 2" xfId="42239"/>
    <cellStyle name="Normal 5 4 5 2 5 2 2" xfId="42240"/>
    <cellStyle name="Normal 5 4 5 2 5 2 3" xfId="58408"/>
    <cellStyle name="Normal 5 4 5 2 5 3" xfId="42241"/>
    <cellStyle name="Normal 5 4 5 2 5 4" xfId="42242"/>
    <cellStyle name="Normal 5 4 5 2 6" xfId="42243"/>
    <cellStyle name="Normal 5 4 5 2 6 2" xfId="42244"/>
    <cellStyle name="Normal 5 4 5 2 6 3" xfId="58409"/>
    <cellStyle name="Normal 5 4 5 2 7" xfId="42245"/>
    <cellStyle name="Normal 5 4 5 2 8" xfId="42246"/>
    <cellStyle name="Normal 5 4 5 3" xfId="42247"/>
    <cellStyle name="Normal 5 4 5 3 2" xfId="42248"/>
    <cellStyle name="Normal 5 4 5 3 2 2" xfId="42249"/>
    <cellStyle name="Normal 5 4 5 3 2 2 2" xfId="42250"/>
    <cellStyle name="Normal 5 4 5 3 2 2 2 2" xfId="42251"/>
    <cellStyle name="Normal 5 4 5 3 2 2 2 3" xfId="58410"/>
    <cellStyle name="Normal 5 4 5 3 2 2 3" xfId="42252"/>
    <cellStyle name="Normal 5 4 5 3 2 2 4" xfId="42253"/>
    <cellStyle name="Normal 5 4 5 3 2 3" xfId="42254"/>
    <cellStyle name="Normal 5 4 5 3 2 3 2" xfId="42255"/>
    <cellStyle name="Normal 5 4 5 3 2 3 2 2" xfId="42256"/>
    <cellStyle name="Normal 5 4 5 3 2 3 2 3" xfId="58411"/>
    <cellStyle name="Normal 5 4 5 3 2 3 3" xfId="42257"/>
    <cellStyle name="Normal 5 4 5 3 2 3 4" xfId="42258"/>
    <cellStyle name="Normal 5 4 5 3 2 4" xfId="42259"/>
    <cellStyle name="Normal 5 4 5 3 2 4 2" xfId="42260"/>
    <cellStyle name="Normal 5 4 5 3 2 4 3" xfId="58412"/>
    <cellStyle name="Normal 5 4 5 3 2 5" xfId="42261"/>
    <cellStyle name="Normal 5 4 5 3 2 6" xfId="42262"/>
    <cellStyle name="Normal 5 4 5 3 3" xfId="42263"/>
    <cellStyle name="Normal 5 4 5 3 3 2" xfId="42264"/>
    <cellStyle name="Normal 5 4 5 3 3 2 2" xfId="42265"/>
    <cellStyle name="Normal 5 4 5 3 3 2 3" xfId="58413"/>
    <cellStyle name="Normal 5 4 5 3 3 3" xfId="42266"/>
    <cellStyle name="Normal 5 4 5 3 3 4" xfId="42267"/>
    <cellStyle name="Normal 5 4 5 3 4" xfId="42268"/>
    <cellStyle name="Normal 5 4 5 3 4 2" xfId="42269"/>
    <cellStyle name="Normal 5 4 5 3 4 2 2" xfId="42270"/>
    <cellStyle name="Normal 5 4 5 3 4 2 3" xfId="58414"/>
    <cellStyle name="Normal 5 4 5 3 4 3" xfId="42271"/>
    <cellStyle name="Normal 5 4 5 3 4 4" xfId="42272"/>
    <cellStyle name="Normal 5 4 5 3 5" xfId="42273"/>
    <cellStyle name="Normal 5 4 5 3 5 2" xfId="42274"/>
    <cellStyle name="Normal 5 4 5 3 5 3" xfId="58415"/>
    <cellStyle name="Normal 5 4 5 3 6" xfId="42275"/>
    <cellStyle name="Normal 5 4 5 3 7" xfId="42276"/>
    <cellStyle name="Normal 5 4 5 4" xfId="42277"/>
    <cellStyle name="Normal 5 4 5 4 2" xfId="42278"/>
    <cellStyle name="Normal 5 4 5 4 2 2" xfId="42279"/>
    <cellStyle name="Normal 5 4 5 4 2 2 2" xfId="42280"/>
    <cellStyle name="Normal 5 4 5 4 2 2 3" xfId="58416"/>
    <cellStyle name="Normal 5 4 5 4 2 3" xfId="42281"/>
    <cellStyle name="Normal 5 4 5 4 2 4" xfId="42282"/>
    <cellStyle name="Normal 5 4 5 4 3" xfId="42283"/>
    <cellStyle name="Normal 5 4 5 4 3 2" xfId="42284"/>
    <cellStyle name="Normal 5 4 5 4 3 2 2" xfId="42285"/>
    <cellStyle name="Normal 5 4 5 4 3 2 3" xfId="58417"/>
    <cellStyle name="Normal 5 4 5 4 3 3" xfId="42286"/>
    <cellStyle name="Normal 5 4 5 4 3 4" xfId="42287"/>
    <cellStyle name="Normal 5 4 5 4 4" xfId="42288"/>
    <cellStyle name="Normal 5 4 5 4 4 2" xfId="42289"/>
    <cellStyle name="Normal 5 4 5 4 4 3" xfId="58418"/>
    <cellStyle name="Normal 5 4 5 4 5" xfId="42290"/>
    <cellStyle name="Normal 5 4 5 4 6" xfId="42291"/>
    <cellStyle name="Normal 5 4 5 5" xfId="42292"/>
    <cellStyle name="Normal 5 4 5 5 2" xfId="42293"/>
    <cellStyle name="Normal 5 4 5 5 2 2" xfId="42294"/>
    <cellStyle name="Normal 5 4 5 5 2 2 2" xfId="42295"/>
    <cellStyle name="Normal 5 4 5 5 2 2 3" xfId="58419"/>
    <cellStyle name="Normal 5 4 5 5 2 3" xfId="42296"/>
    <cellStyle name="Normal 5 4 5 5 2 4" xfId="42297"/>
    <cellStyle name="Normal 5 4 5 5 3" xfId="42298"/>
    <cellStyle name="Normal 5 4 5 5 3 2" xfId="42299"/>
    <cellStyle name="Normal 5 4 5 5 3 3" xfId="58420"/>
    <cellStyle name="Normal 5 4 5 5 4" xfId="42300"/>
    <cellStyle name="Normal 5 4 5 5 5" xfId="42301"/>
    <cellStyle name="Normal 5 4 5 6" xfId="42302"/>
    <cellStyle name="Normal 5 4 5 6 2" xfId="42303"/>
    <cellStyle name="Normal 5 4 5 6 2 2" xfId="42304"/>
    <cellStyle name="Normal 5 4 5 6 2 3" xfId="58421"/>
    <cellStyle name="Normal 5 4 5 6 3" xfId="42305"/>
    <cellStyle name="Normal 5 4 5 6 4" xfId="42306"/>
    <cellStyle name="Normal 5 4 5 7" xfId="42307"/>
    <cellStyle name="Normal 5 4 5 7 2" xfId="42308"/>
    <cellStyle name="Normal 5 4 5 7 2 2" xfId="42309"/>
    <cellStyle name="Normal 5 4 5 7 2 3" xfId="58422"/>
    <cellStyle name="Normal 5 4 5 7 3" xfId="42310"/>
    <cellStyle name="Normal 5 4 5 7 4" xfId="42311"/>
    <cellStyle name="Normal 5 4 5 8" xfId="42312"/>
    <cellStyle name="Normal 5 4 5 8 2" xfId="42313"/>
    <cellStyle name="Normal 5 4 5 8 3" xfId="58423"/>
    <cellStyle name="Normal 5 4 5 9" xfId="42314"/>
    <cellStyle name="Normal 5 4 6" xfId="42315"/>
    <cellStyle name="Normal 5 4 6 10" xfId="42316"/>
    <cellStyle name="Normal 5 4 6 2" xfId="42317"/>
    <cellStyle name="Normal 5 4 6 2 2" xfId="42318"/>
    <cellStyle name="Normal 5 4 6 2 2 2" xfId="42319"/>
    <cellStyle name="Normal 5 4 6 2 2 2 2" xfId="42320"/>
    <cellStyle name="Normal 5 4 6 2 2 2 2 2" xfId="42321"/>
    <cellStyle name="Normal 5 4 6 2 2 2 2 2 2" xfId="42322"/>
    <cellStyle name="Normal 5 4 6 2 2 2 2 2 3" xfId="58424"/>
    <cellStyle name="Normal 5 4 6 2 2 2 2 3" xfId="42323"/>
    <cellStyle name="Normal 5 4 6 2 2 2 2 4" xfId="42324"/>
    <cellStyle name="Normal 5 4 6 2 2 2 3" xfId="42325"/>
    <cellStyle name="Normal 5 4 6 2 2 2 3 2" xfId="42326"/>
    <cellStyle name="Normal 5 4 6 2 2 2 3 2 2" xfId="42327"/>
    <cellStyle name="Normal 5 4 6 2 2 2 3 2 3" xfId="58425"/>
    <cellStyle name="Normal 5 4 6 2 2 2 3 3" xfId="42328"/>
    <cellStyle name="Normal 5 4 6 2 2 2 3 4" xfId="42329"/>
    <cellStyle name="Normal 5 4 6 2 2 2 4" xfId="42330"/>
    <cellStyle name="Normal 5 4 6 2 2 2 4 2" xfId="42331"/>
    <cellStyle name="Normal 5 4 6 2 2 2 4 3" xfId="58426"/>
    <cellStyle name="Normal 5 4 6 2 2 2 5" xfId="42332"/>
    <cellStyle name="Normal 5 4 6 2 2 2 6" xfId="42333"/>
    <cellStyle name="Normal 5 4 6 2 2 3" xfId="42334"/>
    <cellStyle name="Normal 5 4 6 2 2 3 2" xfId="42335"/>
    <cellStyle name="Normal 5 4 6 2 2 3 2 2" xfId="42336"/>
    <cellStyle name="Normal 5 4 6 2 2 3 2 3" xfId="58427"/>
    <cellStyle name="Normal 5 4 6 2 2 3 3" xfId="42337"/>
    <cellStyle name="Normal 5 4 6 2 2 3 4" xfId="42338"/>
    <cellStyle name="Normal 5 4 6 2 2 4" xfId="42339"/>
    <cellStyle name="Normal 5 4 6 2 2 4 2" xfId="42340"/>
    <cellStyle name="Normal 5 4 6 2 2 4 2 2" xfId="42341"/>
    <cellStyle name="Normal 5 4 6 2 2 4 2 3" xfId="58428"/>
    <cellStyle name="Normal 5 4 6 2 2 4 3" xfId="42342"/>
    <cellStyle name="Normal 5 4 6 2 2 4 4" xfId="42343"/>
    <cellStyle name="Normal 5 4 6 2 2 5" xfId="42344"/>
    <cellStyle name="Normal 5 4 6 2 2 5 2" xfId="42345"/>
    <cellStyle name="Normal 5 4 6 2 2 5 3" xfId="58429"/>
    <cellStyle name="Normal 5 4 6 2 2 6" xfId="42346"/>
    <cellStyle name="Normal 5 4 6 2 2 7" xfId="42347"/>
    <cellStyle name="Normal 5 4 6 2 3" xfId="42348"/>
    <cellStyle name="Normal 5 4 6 2 3 2" xfId="42349"/>
    <cellStyle name="Normal 5 4 6 2 3 2 2" xfId="42350"/>
    <cellStyle name="Normal 5 4 6 2 3 2 2 2" xfId="42351"/>
    <cellStyle name="Normal 5 4 6 2 3 2 2 3" xfId="58430"/>
    <cellStyle name="Normal 5 4 6 2 3 2 3" xfId="42352"/>
    <cellStyle name="Normal 5 4 6 2 3 2 4" xfId="42353"/>
    <cellStyle name="Normal 5 4 6 2 3 3" xfId="42354"/>
    <cellStyle name="Normal 5 4 6 2 3 3 2" xfId="42355"/>
    <cellStyle name="Normal 5 4 6 2 3 3 2 2" xfId="42356"/>
    <cellStyle name="Normal 5 4 6 2 3 3 2 3" xfId="58431"/>
    <cellStyle name="Normal 5 4 6 2 3 3 3" xfId="42357"/>
    <cellStyle name="Normal 5 4 6 2 3 3 4" xfId="42358"/>
    <cellStyle name="Normal 5 4 6 2 3 4" xfId="42359"/>
    <cellStyle name="Normal 5 4 6 2 3 4 2" xfId="42360"/>
    <cellStyle name="Normal 5 4 6 2 3 4 3" xfId="58432"/>
    <cellStyle name="Normal 5 4 6 2 3 5" xfId="42361"/>
    <cellStyle name="Normal 5 4 6 2 3 6" xfId="42362"/>
    <cellStyle name="Normal 5 4 6 2 4" xfId="42363"/>
    <cellStyle name="Normal 5 4 6 2 4 2" xfId="42364"/>
    <cellStyle name="Normal 5 4 6 2 4 2 2" xfId="42365"/>
    <cellStyle name="Normal 5 4 6 2 4 2 3" xfId="58433"/>
    <cellStyle name="Normal 5 4 6 2 4 3" xfId="42366"/>
    <cellStyle name="Normal 5 4 6 2 4 4" xfId="42367"/>
    <cellStyle name="Normal 5 4 6 2 5" xfId="42368"/>
    <cellStyle name="Normal 5 4 6 2 5 2" xfId="42369"/>
    <cellStyle name="Normal 5 4 6 2 5 2 2" xfId="42370"/>
    <cellStyle name="Normal 5 4 6 2 5 2 3" xfId="58434"/>
    <cellStyle name="Normal 5 4 6 2 5 3" xfId="42371"/>
    <cellStyle name="Normal 5 4 6 2 5 4" xfId="42372"/>
    <cellStyle name="Normal 5 4 6 2 6" xfId="42373"/>
    <cellStyle name="Normal 5 4 6 2 6 2" xfId="42374"/>
    <cellStyle name="Normal 5 4 6 2 6 3" xfId="58435"/>
    <cellStyle name="Normal 5 4 6 2 7" xfId="42375"/>
    <cellStyle name="Normal 5 4 6 2 8" xfId="42376"/>
    <cellStyle name="Normal 5 4 6 3" xfId="42377"/>
    <cellStyle name="Normal 5 4 6 3 2" xfId="42378"/>
    <cellStyle name="Normal 5 4 6 3 2 2" xfId="42379"/>
    <cellStyle name="Normal 5 4 6 3 2 2 2" xfId="42380"/>
    <cellStyle name="Normal 5 4 6 3 2 2 2 2" xfId="42381"/>
    <cellStyle name="Normal 5 4 6 3 2 2 2 3" xfId="58436"/>
    <cellStyle name="Normal 5 4 6 3 2 2 3" xfId="42382"/>
    <cellStyle name="Normal 5 4 6 3 2 2 4" xfId="42383"/>
    <cellStyle name="Normal 5 4 6 3 2 3" xfId="42384"/>
    <cellStyle name="Normal 5 4 6 3 2 3 2" xfId="42385"/>
    <cellStyle name="Normal 5 4 6 3 2 3 2 2" xfId="42386"/>
    <cellStyle name="Normal 5 4 6 3 2 3 2 3" xfId="58437"/>
    <cellStyle name="Normal 5 4 6 3 2 3 3" xfId="42387"/>
    <cellStyle name="Normal 5 4 6 3 2 3 4" xfId="42388"/>
    <cellStyle name="Normal 5 4 6 3 2 4" xfId="42389"/>
    <cellStyle name="Normal 5 4 6 3 2 4 2" xfId="42390"/>
    <cellStyle name="Normal 5 4 6 3 2 4 3" xfId="58438"/>
    <cellStyle name="Normal 5 4 6 3 2 5" xfId="42391"/>
    <cellStyle name="Normal 5 4 6 3 2 6" xfId="42392"/>
    <cellStyle name="Normal 5 4 6 3 3" xfId="42393"/>
    <cellStyle name="Normal 5 4 6 3 3 2" xfId="42394"/>
    <cellStyle name="Normal 5 4 6 3 3 2 2" xfId="42395"/>
    <cellStyle name="Normal 5 4 6 3 3 2 3" xfId="58439"/>
    <cellStyle name="Normal 5 4 6 3 3 3" xfId="42396"/>
    <cellStyle name="Normal 5 4 6 3 3 4" xfId="42397"/>
    <cellStyle name="Normal 5 4 6 3 4" xfId="42398"/>
    <cellStyle name="Normal 5 4 6 3 4 2" xfId="42399"/>
    <cellStyle name="Normal 5 4 6 3 4 2 2" xfId="42400"/>
    <cellStyle name="Normal 5 4 6 3 4 2 3" xfId="58440"/>
    <cellStyle name="Normal 5 4 6 3 4 3" xfId="42401"/>
    <cellStyle name="Normal 5 4 6 3 4 4" xfId="42402"/>
    <cellStyle name="Normal 5 4 6 3 5" xfId="42403"/>
    <cellStyle name="Normal 5 4 6 3 5 2" xfId="42404"/>
    <cellStyle name="Normal 5 4 6 3 5 3" xfId="58441"/>
    <cellStyle name="Normal 5 4 6 3 6" xfId="42405"/>
    <cellStyle name="Normal 5 4 6 3 7" xfId="42406"/>
    <cellStyle name="Normal 5 4 6 4" xfId="42407"/>
    <cellStyle name="Normal 5 4 6 4 2" xfId="42408"/>
    <cellStyle name="Normal 5 4 6 4 2 2" xfId="42409"/>
    <cellStyle name="Normal 5 4 6 4 2 2 2" xfId="42410"/>
    <cellStyle name="Normal 5 4 6 4 2 2 3" xfId="58442"/>
    <cellStyle name="Normal 5 4 6 4 2 3" xfId="42411"/>
    <cellStyle name="Normal 5 4 6 4 2 4" xfId="42412"/>
    <cellStyle name="Normal 5 4 6 4 3" xfId="42413"/>
    <cellStyle name="Normal 5 4 6 4 3 2" xfId="42414"/>
    <cellStyle name="Normal 5 4 6 4 3 2 2" xfId="42415"/>
    <cellStyle name="Normal 5 4 6 4 3 2 3" xfId="58443"/>
    <cellStyle name="Normal 5 4 6 4 3 3" xfId="42416"/>
    <cellStyle name="Normal 5 4 6 4 3 4" xfId="42417"/>
    <cellStyle name="Normal 5 4 6 4 4" xfId="42418"/>
    <cellStyle name="Normal 5 4 6 4 4 2" xfId="42419"/>
    <cellStyle name="Normal 5 4 6 4 4 3" xfId="58444"/>
    <cellStyle name="Normal 5 4 6 4 5" xfId="42420"/>
    <cellStyle name="Normal 5 4 6 4 6" xfId="42421"/>
    <cellStyle name="Normal 5 4 6 5" xfId="42422"/>
    <cellStyle name="Normal 5 4 6 5 2" xfId="42423"/>
    <cellStyle name="Normal 5 4 6 5 2 2" xfId="42424"/>
    <cellStyle name="Normal 5 4 6 5 2 2 2" xfId="42425"/>
    <cellStyle name="Normal 5 4 6 5 2 2 3" xfId="58445"/>
    <cellStyle name="Normal 5 4 6 5 2 3" xfId="42426"/>
    <cellStyle name="Normal 5 4 6 5 2 4" xfId="42427"/>
    <cellStyle name="Normal 5 4 6 5 3" xfId="42428"/>
    <cellStyle name="Normal 5 4 6 5 3 2" xfId="42429"/>
    <cellStyle name="Normal 5 4 6 5 3 3" xfId="58446"/>
    <cellStyle name="Normal 5 4 6 5 4" xfId="42430"/>
    <cellStyle name="Normal 5 4 6 5 5" xfId="42431"/>
    <cellStyle name="Normal 5 4 6 6" xfId="42432"/>
    <cellStyle name="Normal 5 4 6 6 2" xfId="42433"/>
    <cellStyle name="Normal 5 4 6 6 2 2" xfId="42434"/>
    <cellStyle name="Normal 5 4 6 6 2 3" xfId="58447"/>
    <cellStyle name="Normal 5 4 6 6 3" xfId="42435"/>
    <cellStyle name="Normal 5 4 6 6 4" xfId="42436"/>
    <cellStyle name="Normal 5 4 6 7" xfId="42437"/>
    <cellStyle name="Normal 5 4 6 7 2" xfId="42438"/>
    <cellStyle name="Normal 5 4 6 7 2 2" xfId="42439"/>
    <cellStyle name="Normal 5 4 6 7 2 3" xfId="58448"/>
    <cellStyle name="Normal 5 4 6 7 3" xfId="42440"/>
    <cellStyle name="Normal 5 4 6 7 4" xfId="42441"/>
    <cellStyle name="Normal 5 4 6 8" xfId="42442"/>
    <cellStyle name="Normal 5 4 6 8 2" xfId="42443"/>
    <cellStyle name="Normal 5 4 6 8 3" xfId="58449"/>
    <cellStyle name="Normal 5 4 6 9" xfId="42444"/>
    <cellStyle name="Normal 5 4 7" xfId="42445"/>
    <cellStyle name="Normal 5 4 7 2" xfId="42446"/>
    <cellStyle name="Normal 5 4 7 2 2" xfId="42447"/>
    <cellStyle name="Normal 5 4 7 2 2 2" xfId="42448"/>
    <cellStyle name="Normal 5 4 7 2 2 2 2" xfId="42449"/>
    <cellStyle name="Normal 5 4 7 2 2 2 2 2" xfId="42450"/>
    <cellStyle name="Normal 5 4 7 2 2 2 2 3" xfId="58450"/>
    <cellStyle name="Normal 5 4 7 2 2 2 3" xfId="42451"/>
    <cellStyle name="Normal 5 4 7 2 2 2 4" xfId="42452"/>
    <cellStyle name="Normal 5 4 7 2 2 3" xfId="42453"/>
    <cellStyle name="Normal 5 4 7 2 2 3 2" xfId="42454"/>
    <cellStyle name="Normal 5 4 7 2 2 3 2 2" xfId="42455"/>
    <cellStyle name="Normal 5 4 7 2 2 3 2 3" xfId="58451"/>
    <cellStyle name="Normal 5 4 7 2 2 3 3" xfId="42456"/>
    <cellStyle name="Normal 5 4 7 2 2 3 4" xfId="42457"/>
    <cellStyle name="Normal 5 4 7 2 2 4" xfId="42458"/>
    <cellStyle name="Normal 5 4 7 2 2 4 2" xfId="42459"/>
    <cellStyle name="Normal 5 4 7 2 2 4 3" xfId="58452"/>
    <cellStyle name="Normal 5 4 7 2 2 5" xfId="42460"/>
    <cellStyle name="Normal 5 4 7 2 2 6" xfId="42461"/>
    <cellStyle name="Normal 5 4 7 2 3" xfId="42462"/>
    <cellStyle name="Normal 5 4 7 2 3 2" xfId="42463"/>
    <cellStyle name="Normal 5 4 7 2 3 2 2" xfId="42464"/>
    <cellStyle name="Normal 5 4 7 2 3 2 3" xfId="58453"/>
    <cellStyle name="Normal 5 4 7 2 3 3" xfId="42465"/>
    <cellStyle name="Normal 5 4 7 2 3 4" xfId="42466"/>
    <cellStyle name="Normal 5 4 7 2 4" xfId="42467"/>
    <cellStyle name="Normal 5 4 7 2 4 2" xfId="42468"/>
    <cellStyle name="Normal 5 4 7 2 4 2 2" xfId="42469"/>
    <cellStyle name="Normal 5 4 7 2 4 2 3" xfId="58454"/>
    <cellStyle name="Normal 5 4 7 2 4 3" xfId="42470"/>
    <cellStyle name="Normal 5 4 7 2 4 4" xfId="42471"/>
    <cellStyle name="Normal 5 4 7 2 5" xfId="42472"/>
    <cellStyle name="Normal 5 4 7 2 5 2" xfId="42473"/>
    <cellStyle name="Normal 5 4 7 2 5 3" xfId="58455"/>
    <cellStyle name="Normal 5 4 7 2 6" xfId="42474"/>
    <cellStyle name="Normal 5 4 7 2 7" xfId="42475"/>
    <cellStyle name="Normal 5 4 7 3" xfId="42476"/>
    <cellStyle name="Normal 5 4 7 3 2" xfId="42477"/>
    <cellStyle name="Normal 5 4 7 3 2 2" xfId="42478"/>
    <cellStyle name="Normal 5 4 7 3 2 2 2" xfId="42479"/>
    <cellStyle name="Normal 5 4 7 3 2 2 3" xfId="58456"/>
    <cellStyle name="Normal 5 4 7 3 2 3" xfId="42480"/>
    <cellStyle name="Normal 5 4 7 3 2 4" xfId="42481"/>
    <cellStyle name="Normal 5 4 7 3 3" xfId="42482"/>
    <cellStyle name="Normal 5 4 7 3 3 2" xfId="42483"/>
    <cellStyle name="Normal 5 4 7 3 3 2 2" xfId="42484"/>
    <cellStyle name="Normal 5 4 7 3 3 2 3" xfId="58457"/>
    <cellStyle name="Normal 5 4 7 3 3 3" xfId="42485"/>
    <cellStyle name="Normal 5 4 7 3 3 4" xfId="42486"/>
    <cellStyle name="Normal 5 4 7 3 4" xfId="42487"/>
    <cellStyle name="Normal 5 4 7 3 4 2" xfId="42488"/>
    <cellStyle name="Normal 5 4 7 3 4 3" xfId="58458"/>
    <cellStyle name="Normal 5 4 7 3 5" xfId="42489"/>
    <cellStyle name="Normal 5 4 7 3 6" xfId="42490"/>
    <cellStyle name="Normal 5 4 7 4" xfId="42491"/>
    <cellStyle name="Normal 5 4 7 4 2" xfId="42492"/>
    <cellStyle name="Normal 5 4 7 4 2 2" xfId="42493"/>
    <cellStyle name="Normal 5 4 7 4 2 3" xfId="58459"/>
    <cellStyle name="Normal 5 4 7 4 3" xfId="42494"/>
    <cellStyle name="Normal 5 4 7 4 4" xfId="42495"/>
    <cellStyle name="Normal 5 4 7 5" xfId="42496"/>
    <cellStyle name="Normal 5 4 7 5 2" xfId="42497"/>
    <cellStyle name="Normal 5 4 7 5 2 2" xfId="42498"/>
    <cellStyle name="Normal 5 4 7 5 2 3" xfId="58460"/>
    <cellStyle name="Normal 5 4 7 5 3" xfId="42499"/>
    <cellStyle name="Normal 5 4 7 5 4" xfId="42500"/>
    <cellStyle name="Normal 5 4 7 6" xfId="42501"/>
    <cellStyle name="Normal 5 4 7 6 2" xfId="42502"/>
    <cellStyle name="Normal 5 4 7 6 3" xfId="58461"/>
    <cellStyle name="Normal 5 4 7 7" xfId="42503"/>
    <cellStyle name="Normal 5 4 7 8" xfId="42504"/>
    <cellStyle name="Normal 5 4 8" xfId="42505"/>
    <cellStyle name="Normal 5 4 8 2" xfId="42506"/>
    <cellStyle name="Normal 5 4 8 2 2" xfId="42507"/>
    <cellStyle name="Normal 5 4 8 2 2 2" xfId="42508"/>
    <cellStyle name="Normal 5 4 8 2 2 2 2" xfId="42509"/>
    <cellStyle name="Normal 5 4 8 2 2 2 3" xfId="58462"/>
    <cellStyle name="Normal 5 4 8 2 2 3" xfId="42510"/>
    <cellStyle name="Normal 5 4 8 2 2 4" xfId="42511"/>
    <cellStyle name="Normal 5 4 8 2 3" xfId="42512"/>
    <cellStyle name="Normal 5 4 8 2 3 2" xfId="42513"/>
    <cellStyle name="Normal 5 4 8 2 3 2 2" xfId="42514"/>
    <cellStyle name="Normal 5 4 8 2 3 2 3" xfId="58463"/>
    <cellStyle name="Normal 5 4 8 2 3 3" xfId="42515"/>
    <cellStyle name="Normal 5 4 8 2 3 4" xfId="42516"/>
    <cellStyle name="Normal 5 4 8 2 4" xfId="42517"/>
    <cellStyle name="Normal 5 4 8 2 4 2" xfId="42518"/>
    <cellStyle name="Normal 5 4 8 2 4 3" xfId="58464"/>
    <cellStyle name="Normal 5 4 8 2 5" xfId="42519"/>
    <cellStyle name="Normal 5 4 8 2 6" xfId="42520"/>
    <cellStyle name="Normal 5 4 8 3" xfId="42521"/>
    <cellStyle name="Normal 5 4 8 3 2" xfId="42522"/>
    <cellStyle name="Normal 5 4 8 3 2 2" xfId="42523"/>
    <cellStyle name="Normal 5 4 8 3 2 3" xfId="58465"/>
    <cellStyle name="Normal 5 4 8 3 3" xfId="42524"/>
    <cellStyle name="Normal 5 4 8 3 4" xfId="42525"/>
    <cellStyle name="Normal 5 4 8 4" xfId="42526"/>
    <cellStyle name="Normal 5 4 8 4 2" xfId="42527"/>
    <cellStyle name="Normal 5 4 8 4 2 2" xfId="42528"/>
    <cellStyle name="Normal 5 4 8 4 2 3" xfId="58466"/>
    <cellStyle name="Normal 5 4 8 4 3" xfId="42529"/>
    <cellStyle name="Normal 5 4 8 4 4" xfId="42530"/>
    <cellStyle name="Normal 5 4 8 5" xfId="42531"/>
    <cellStyle name="Normal 5 4 8 5 2" xfId="42532"/>
    <cellStyle name="Normal 5 4 8 5 3" xfId="58467"/>
    <cellStyle name="Normal 5 4 8 6" xfId="42533"/>
    <cellStyle name="Normal 5 4 8 7" xfId="42534"/>
    <cellStyle name="Normal 5 4 9" xfId="42535"/>
    <cellStyle name="Normal 5 4 9 2" xfId="42536"/>
    <cellStyle name="Normal 5 4 9 2 2" xfId="42537"/>
    <cellStyle name="Normal 5 4 9 2 2 2" xfId="42538"/>
    <cellStyle name="Normal 5 4 9 2 2 3" xfId="58468"/>
    <cellStyle name="Normal 5 4 9 2 3" xfId="42539"/>
    <cellStyle name="Normal 5 4 9 2 4" xfId="42540"/>
    <cellStyle name="Normal 5 4 9 3" xfId="42541"/>
    <cellStyle name="Normal 5 4 9 3 2" xfId="42542"/>
    <cellStyle name="Normal 5 4 9 3 2 2" xfId="42543"/>
    <cellStyle name="Normal 5 4 9 3 2 3" xfId="58469"/>
    <cellStyle name="Normal 5 4 9 3 3" xfId="42544"/>
    <cellStyle name="Normal 5 4 9 3 4" xfId="42545"/>
    <cellStyle name="Normal 5 4 9 4" xfId="42546"/>
    <cellStyle name="Normal 5 4 9 4 2" xfId="42547"/>
    <cellStyle name="Normal 5 4 9 4 3" xfId="58470"/>
    <cellStyle name="Normal 5 4 9 5" xfId="42548"/>
    <cellStyle name="Normal 5 4 9 6" xfId="42549"/>
    <cellStyle name="Normal 5 5" xfId="42550"/>
    <cellStyle name="Normal 5 5 10" xfId="42551"/>
    <cellStyle name="Normal 5 5 10 2" xfId="42552"/>
    <cellStyle name="Normal 5 5 10 2 2" xfId="42553"/>
    <cellStyle name="Normal 5 5 10 2 3" xfId="58471"/>
    <cellStyle name="Normal 5 5 10 3" xfId="42554"/>
    <cellStyle name="Normal 5 5 10 4" xfId="42555"/>
    <cellStyle name="Normal 5 5 11" xfId="42556"/>
    <cellStyle name="Normal 5 5 11 2" xfId="42557"/>
    <cellStyle name="Normal 5 5 11 2 2" xfId="42558"/>
    <cellStyle name="Normal 5 5 11 2 3" xfId="58472"/>
    <cellStyle name="Normal 5 5 11 3" xfId="42559"/>
    <cellStyle name="Normal 5 5 11 4" xfId="42560"/>
    <cellStyle name="Normal 5 5 12" xfId="42561"/>
    <cellStyle name="Normal 5 5 12 2" xfId="42562"/>
    <cellStyle name="Normal 5 5 12 3" xfId="58473"/>
    <cellStyle name="Normal 5 5 13" xfId="42563"/>
    <cellStyle name="Normal 5 5 14" xfId="42564"/>
    <cellStyle name="Normal 5 5 2" xfId="42565"/>
    <cellStyle name="Normal 5 5 2 10" xfId="42566"/>
    <cellStyle name="Normal 5 5 2 11" xfId="42567"/>
    <cellStyle name="Normal 5 5 2 2" xfId="42568"/>
    <cellStyle name="Normal 5 5 2 2 10" xfId="42569"/>
    <cellStyle name="Normal 5 5 2 2 2" xfId="42570"/>
    <cellStyle name="Normal 5 5 2 2 2 2" xfId="42571"/>
    <cellStyle name="Normal 5 5 2 2 2 2 2" xfId="42572"/>
    <cellStyle name="Normal 5 5 2 2 2 2 2 2" xfId="42573"/>
    <cellStyle name="Normal 5 5 2 2 2 2 2 2 2" xfId="42574"/>
    <cellStyle name="Normal 5 5 2 2 2 2 2 2 2 2" xfId="42575"/>
    <cellStyle name="Normal 5 5 2 2 2 2 2 2 2 3" xfId="58474"/>
    <cellStyle name="Normal 5 5 2 2 2 2 2 2 3" xfId="42576"/>
    <cellStyle name="Normal 5 5 2 2 2 2 2 2 4" xfId="42577"/>
    <cellStyle name="Normal 5 5 2 2 2 2 2 3" xfId="42578"/>
    <cellStyle name="Normal 5 5 2 2 2 2 2 3 2" xfId="42579"/>
    <cellStyle name="Normal 5 5 2 2 2 2 2 3 2 2" xfId="42580"/>
    <cellStyle name="Normal 5 5 2 2 2 2 2 3 2 3" xfId="58475"/>
    <cellStyle name="Normal 5 5 2 2 2 2 2 3 3" xfId="42581"/>
    <cellStyle name="Normal 5 5 2 2 2 2 2 3 4" xfId="42582"/>
    <cellStyle name="Normal 5 5 2 2 2 2 2 4" xfId="42583"/>
    <cellStyle name="Normal 5 5 2 2 2 2 2 4 2" xfId="42584"/>
    <cellStyle name="Normal 5 5 2 2 2 2 2 4 3" xfId="58476"/>
    <cellStyle name="Normal 5 5 2 2 2 2 2 5" xfId="42585"/>
    <cellStyle name="Normal 5 5 2 2 2 2 2 6" xfId="42586"/>
    <cellStyle name="Normal 5 5 2 2 2 2 3" xfId="42587"/>
    <cellStyle name="Normal 5 5 2 2 2 2 3 2" xfId="42588"/>
    <cellStyle name="Normal 5 5 2 2 2 2 3 2 2" xfId="42589"/>
    <cellStyle name="Normal 5 5 2 2 2 2 3 2 3" xfId="58477"/>
    <cellStyle name="Normal 5 5 2 2 2 2 3 3" xfId="42590"/>
    <cellStyle name="Normal 5 5 2 2 2 2 3 4" xfId="42591"/>
    <cellStyle name="Normal 5 5 2 2 2 2 4" xfId="42592"/>
    <cellStyle name="Normal 5 5 2 2 2 2 4 2" xfId="42593"/>
    <cellStyle name="Normal 5 5 2 2 2 2 4 2 2" xfId="42594"/>
    <cellStyle name="Normal 5 5 2 2 2 2 4 2 3" xfId="58478"/>
    <cellStyle name="Normal 5 5 2 2 2 2 4 3" xfId="42595"/>
    <cellStyle name="Normal 5 5 2 2 2 2 4 4" xfId="42596"/>
    <cellStyle name="Normal 5 5 2 2 2 2 5" xfId="42597"/>
    <cellStyle name="Normal 5 5 2 2 2 2 5 2" xfId="42598"/>
    <cellStyle name="Normal 5 5 2 2 2 2 5 3" xfId="58479"/>
    <cellStyle name="Normal 5 5 2 2 2 2 6" xfId="42599"/>
    <cellStyle name="Normal 5 5 2 2 2 2 7" xfId="42600"/>
    <cellStyle name="Normal 5 5 2 2 2 3" xfId="42601"/>
    <cellStyle name="Normal 5 5 2 2 2 3 2" xfId="42602"/>
    <cellStyle name="Normal 5 5 2 2 2 3 2 2" xfId="42603"/>
    <cellStyle name="Normal 5 5 2 2 2 3 2 2 2" xfId="42604"/>
    <cellStyle name="Normal 5 5 2 2 2 3 2 2 3" xfId="58480"/>
    <cellStyle name="Normal 5 5 2 2 2 3 2 3" xfId="42605"/>
    <cellStyle name="Normal 5 5 2 2 2 3 2 4" xfId="42606"/>
    <cellStyle name="Normal 5 5 2 2 2 3 3" xfId="42607"/>
    <cellStyle name="Normal 5 5 2 2 2 3 3 2" xfId="42608"/>
    <cellStyle name="Normal 5 5 2 2 2 3 3 2 2" xfId="42609"/>
    <cellStyle name="Normal 5 5 2 2 2 3 3 2 3" xfId="58481"/>
    <cellStyle name="Normal 5 5 2 2 2 3 3 3" xfId="42610"/>
    <cellStyle name="Normal 5 5 2 2 2 3 3 4" xfId="42611"/>
    <cellStyle name="Normal 5 5 2 2 2 3 4" xfId="42612"/>
    <cellStyle name="Normal 5 5 2 2 2 3 4 2" xfId="42613"/>
    <cellStyle name="Normal 5 5 2 2 2 3 4 3" xfId="58482"/>
    <cellStyle name="Normal 5 5 2 2 2 3 5" xfId="42614"/>
    <cellStyle name="Normal 5 5 2 2 2 3 6" xfId="42615"/>
    <cellStyle name="Normal 5 5 2 2 2 4" xfId="42616"/>
    <cellStyle name="Normal 5 5 2 2 2 4 2" xfId="42617"/>
    <cellStyle name="Normal 5 5 2 2 2 4 2 2" xfId="42618"/>
    <cellStyle name="Normal 5 5 2 2 2 4 2 3" xfId="58483"/>
    <cellStyle name="Normal 5 5 2 2 2 4 3" xfId="42619"/>
    <cellStyle name="Normal 5 5 2 2 2 4 4" xfId="42620"/>
    <cellStyle name="Normal 5 5 2 2 2 5" xfId="42621"/>
    <cellStyle name="Normal 5 5 2 2 2 5 2" xfId="42622"/>
    <cellStyle name="Normal 5 5 2 2 2 5 2 2" xfId="42623"/>
    <cellStyle name="Normal 5 5 2 2 2 5 2 3" xfId="58484"/>
    <cellStyle name="Normal 5 5 2 2 2 5 3" xfId="42624"/>
    <cellStyle name="Normal 5 5 2 2 2 5 4" xfId="42625"/>
    <cellStyle name="Normal 5 5 2 2 2 6" xfId="42626"/>
    <cellStyle name="Normal 5 5 2 2 2 6 2" xfId="42627"/>
    <cellStyle name="Normal 5 5 2 2 2 6 3" xfId="58485"/>
    <cellStyle name="Normal 5 5 2 2 2 7" xfId="42628"/>
    <cellStyle name="Normal 5 5 2 2 2 8" xfId="42629"/>
    <cellStyle name="Normal 5 5 2 2 3" xfId="42630"/>
    <cellStyle name="Normal 5 5 2 2 3 2" xfId="42631"/>
    <cellStyle name="Normal 5 5 2 2 3 2 2" xfId="42632"/>
    <cellStyle name="Normal 5 5 2 2 3 2 2 2" xfId="42633"/>
    <cellStyle name="Normal 5 5 2 2 3 2 2 2 2" xfId="42634"/>
    <cellStyle name="Normal 5 5 2 2 3 2 2 2 3" xfId="58486"/>
    <cellStyle name="Normal 5 5 2 2 3 2 2 3" xfId="42635"/>
    <cellStyle name="Normal 5 5 2 2 3 2 2 4" xfId="42636"/>
    <cellStyle name="Normal 5 5 2 2 3 2 3" xfId="42637"/>
    <cellStyle name="Normal 5 5 2 2 3 2 3 2" xfId="42638"/>
    <cellStyle name="Normal 5 5 2 2 3 2 3 2 2" xfId="42639"/>
    <cellStyle name="Normal 5 5 2 2 3 2 3 2 3" xfId="58487"/>
    <cellStyle name="Normal 5 5 2 2 3 2 3 3" xfId="42640"/>
    <cellStyle name="Normal 5 5 2 2 3 2 3 4" xfId="42641"/>
    <cellStyle name="Normal 5 5 2 2 3 2 4" xfId="42642"/>
    <cellStyle name="Normal 5 5 2 2 3 2 4 2" xfId="42643"/>
    <cellStyle name="Normal 5 5 2 2 3 2 4 3" xfId="58488"/>
    <cellStyle name="Normal 5 5 2 2 3 2 5" xfId="42644"/>
    <cellStyle name="Normal 5 5 2 2 3 2 6" xfId="42645"/>
    <cellStyle name="Normal 5 5 2 2 3 3" xfId="42646"/>
    <cellStyle name="Normal 5 5 2 2 3 3 2" xfId="42647"/>
    <cellStyle name="Normal 5 5 2 2 3 3 2 2" xfId="42648"/>
    <cellStyle name="Normal 5 5 2 2 3 3 2 3" xfId="58489"/>
    <cellStyle name="Normal 5 5 2 2 3 3 3" xfId="42649"/>
    <cellStyle name="Normal 5 5 2 2 3 3 4" xfId="42650"/>
    <cellStyle name="Normal 5 5 2 2 3 4" xfId="42651"/>
    <cellStyle name="Normal 5 5 2 2 3 4 2" xfId="42652"/>
    <cellStyle name="Normal 5 5 2 2 3 4 2 2" xfId="42653"/>
    <cellStyle name="Normal 5 5 2 2 3 4 2 3" xfId="58490"/>
    <cellStyle name="Normal 5 5 2 2 3 4 3" xfId="42654"/>
    <cellStyle name="Normal 5 5 2 2 3 4 4" xfId="42655"/>
    <cellStyle name="Normal 5 5 2 2 3 5" xfId="42656"/>
    <cellStyle name="Normal 5 5 2 2 3 5 2" xfId="42657"/>
    <cellStyle name="Normal 5 5 2 2 3 5 3" xfId="58491"/>
    <cellStyle name="Normal 5 5 2 2 3 6" xfId="42658"/>
    <cellStyle name="Normal 5 5 2 2 3 7" xfId="42659"/>
    <cellStyle name="Normal 5 5 2 2 4" xfId="42660"/>
    <cellStyle name="Normal 5 5 2 2 4 2" xfId="42661"/>
    <cellStyle name="Normal 5 5 2 2 4 2 2" xfId="42662"/>
    <cellStyle name="Normal 5 5 2 2 4 2 2 2" xfId="42663"/>
    <cellStyle name="Normal 5 5 2 2 4 2 2 3" xfId="58492"/>
    <cellStyle name="Normal 5 5 2 2 4 2 3" xfId="42664"/>
    <cellStyle name="Normal 5 5 2 2 4 2 4" xfId="42665"/>
    <cellStyle name="Normal 5 5 2 2 4 3" xfId="42666"/>
    <cellStyle name="Normal 5 5 2 2 4 3 2" xfId="42667"/>
    <cellStyle name="Normal 5 5 2 2 4 3 2 2" xfId="42668"/>
    <cellStyle name="Normal 5 5 2 2 4 3 2 3" xfId="58493"/>
    <cellStyle name="Normal 5 5 2 2 4 3 3" xfId="42669"/>
    <cellStyle name="Normal 5 5 2 2 4 3 4" xfId="42670"/>
    <cellStyle name="Normal 5 5 2 2 4 4" xfId="42671"/>
    <cellStyle name="Normal 5 5 2 2 4 4 2" xfId="42672"/>
    <cellStyle name="Normal 5 5 2 2 4 4 3" xfId="58494"/>
    <cellStyle name="Normal 5 5 2 2 4 5" xfId="42673"/>
    <cellStyle name="Normal 5 5 2 2 4 6" xfId="42674"/>
    <cellStyle name="Normal 5 5 2 2 5" xfId="42675"/>
    <cellStyle name="Normal 5 5 2 2 5 2" xfId="42676"/>
    <cellStyle name="Normal 5 5 2 2 5 2 2" xfId="42677"/>
    <cellStyle name="Normal 5 5 2 2 5 2 2 2" xfId="42678"/>
    <cellStyle name="Normal 5 5 2 2 5 2 2 3" xfId="58495"/>
    <cellStyle name="Normal 5 5 2 2 5 2 3" xfId="42679"/>
    <cellStyle name="Normal 5 5 2 2 5 2 4" xfId="42680"/>
    <cellStyle name="Normal 5 5 2 2 5 3" xfId="42681"/>
    <cellStyle name="Normal 5 5 2 2 5 3 2" xfId="42682"/>
    <cellStyle name="Normal 5 5 2 2 5 3 3" xfId="58496"/>
    <cellStyle name="Normal 5 5 2 2 5 4" xfId="42683"/>
    <cellStyle name="Normal 5 5 2 2 5 5" xfId="42684"/>
    <cellStyle name="Normal 5 5 2 2 6" xfId="42685"/>
    <cellStyle name="Normal 5 5 2 2 6 2" xfId="42686"/>
    <cellStyle name="Normal 5 5 2 2 6 2 2" xfId="42687"/>
    <cellStyle name="Normal 5 5 2 2 6 2 3" xfId="58497"/>
    <cellStyle name="Normal 5 5 2 2 6 3" xfId="42688"/>
    <cellStyle name="Normal 5 5 2 2 6 4" xfId="42689"/>
    <cellStyle name="Normal 5 5 2 2 7" xfId="42690"/>
    <cellStyle name="Normal 5 5 2 2 7 2" xfId="42691"/>
    <cellStyle name="Normal 5 5 2 2 7 2 2" xfId="42692"/>
    <cellStyle name="Normal 5 5 2 2 7 2 3" xfId="58498"/>
    <cellStyle name="Normal 5 5 2 2 7 3" xfId="42693"/>
    <cellStyle name="Normal 5 5 2 2 7 4" xfId="42694"/>
    <cellStyle name="Normal 5 5 2 2 8" xfId="42695"/>
    <cellStyle name="Normal 5 5 2 2 8 2" xfId="42696"/>
    <cellStyle name="Normal 5 5 2 2 8 3" xfId="58499"/>
    <cellStyle name="Normal 5 5 2 2 9" xfId="42697"/>
    <cellStyle name="Normal 5 5 2 3" xfId="42698"/>
    <cellStyle name="Normal 5 5 2 3 2" xfId="42699"/>
    <cellStyle name="Normal 5 5 2 3 2 2" xfId="42700"/>
    <cellStyle name="Normal 5 5 2 3 2 2 2" xfId="42701"/>
    <cellStyle name="Normal 5 5 2 3 2 2 2 2" xfId="42702"/>
    <cellStyle name="Normal 5 5 2 3 2 2 2 2 2" xfId="42703"/>
    <cellStyle name="Normal 5 5 2 3 2 2 2 2 3" xfId="58500"/>
    <cellStyle name="Normal 5 5 2 3 2 2 2 3" xfId="42704"/>
    <cellStyle name="Normal 5 5 2 3 2 2 2 4" xfId="42705"/>
    <cellStyle name="Normal 5 5 2 3 2 2 3" xfId="42706"/>
    <cellStyle name="Normal 5 5 2 3 2 2 3 2" xfId="42707"/>
    <cellStyle name="Normal 5 5 2 3 2 2 3 2 2" xfId="42708"/>
    <cellStyle name="Normal 5 5 2 3 2 2 3 2 3" xfId="58501"/>
    <cellStyle name="Normal 5 5 2 3 2 2 3 3" xfId="42709"/>
    <cellStyle name="Normal 5 5 2 3 2 2 3 4" xfId="42710"/>
    <cellStyle name="Normal 5 5 2 3 2 2 4" xfId="42711"/>
    <cellStyle name="Normal 5 5 2 3 2 2 4 2" xfId="42712"/>
    <cellStyle name="Normal 5 5 2 3 2 2 4 3" xfId="58502"/>
    <cellStyle name="Normal 5 5 2 3 2 2 5" xfId="42713"/>
    <cellStyle name="Normal 5 5 2 3 2 2 6" xfId="42714"/>
    <cellStyle name="Normal 5 5 2 3 2 3" xfId="42715"/>
    <cellStyle name="Normal 5 5 2 3 2 3 2" xfId="42716"/>
    <cellStyle name="Normal 5 5 2 3 2 3 2 2" xfId="42717"/>
    <cellStyle name="Normal 5 5 2 3 2 3 2 3" xfId="58503"/>
    <cellStyle name="Normal 5 5 2 3 2 3 3" xfId="42718"/>
    <cellStyle name="Normal 5 5 2 3 2 3 4" xfId="42719"/>
    <cellStyle name="Normal 5 5 2 3 2 4" xfId="42720"/>
    <cellStyle name="Normal 5 5 2 3 2 4 2" xfId="42721"/>
    <cellStyle name="Normal 5 5 2 3 2 4 2 2" xfId="42722"/>
    <cellStyle name="Normal 5 5 2 3 2 4 2 3" xfId="58504"/>
    <cellStyle name="Normal 5 5 2 3 2 4 3" xfId="42723"/>
    <cellStyle name="Normal 5 5 2 3 2 4 4" xfId="42724"/>
    <cellStyle name="Normal 5 5 2 3 2 5" xfId="42725"/>
    <cellStyle name="Normal 5 5 2 3 2 5 2" xfId="42726"/>
    <cellStyle name="Normal 5 5 2 3 2 5 3" xfId="58505"/>
    <cellStyle name="Normal 5 5 2 3 2 6" xfId="42727"/>
    <cellStyle name="Normal 5 5 2 3 2 7" xfId="42728"/>
    <cellStyle name="Normal 5 5 2 3 3" xfId="42729"/>
    <cellStyle name="Normal 5 5 2 3 3 2" xfId="42730"/>
    <cellStyle name="Normal 5 5 2 3 3 2 2" xfId="42731"/>
    <cellStyle name="Normal 5 5 2 3 3 2 2 2" xfId="42732"/>
    <cellStyle name="Normal 5 5 2 3 3 2 2 3" xfId="58506"/>
    <cellStyle name="Normal 5 5 2 3 3 2 3" xfId="42733"/>
    <cellStyle name="Normal 5 5 2 3 3 2 4" xfId="42734"/>
    <cellStyle name="Normal 5 5 2 3 3 3" xfId="42735"/>
    <cellStyle name="Normal 5 5 2 3 3 3 2" xfId="42736"/>
    <cellStyle name="Normal 5 5 2 3 3 3 2 2" xfId="42737"/>
    <cellStyle name="Normal 5 5 2 3 3 3 2 3" xfId="58507"/>
    <cellStyle name="Normal 5 5 2 3 3 3 3" xfId="42738"/>
    <cellStyle name="Normal 5 5 2 3 3 3 4" xfId="42739"/>
    <cellStyle name="Normal 5 5 2 3 3 4" xfId="42740"/>
    <cellStyle name="Normal 5 5 2 3 3 4 2" xfId="42741"/>
    <cellStyle name="Normal 5 5 2 3 3 4 3" xfId="58508"/>
    <cellStyle name="Normal 5 5 2 3 3 5" xfId="42742"/>
    <cellStyle name="Normal 5 5 2 3 3 6" xfId="42743"/>
    <cellStyle name="Normal 5 5 2 3 4" xfId="42744"/>
    <cellStyle name="Normal 5 5 2 3 4 2" xfId="42745"/>
    <cellStyle name="Normal 5 5 2 3 4 2 2" xfId="42746"/>
    <cellStyle name="Normal 5 5 2 3 4 2 3" xfId="58509"/>
    <cellStyle name="Normal 5 5 2 3 4 3" xfId="42747"/>
    <cellStyle name="Normal 5 5 2 3 4 4" xfId="42748"/>
    <cellStyle name="Normal 5 5 2 3 5" xfId="42749"/>
    <cellStyle name="Normal 5 5 2 3 5 2" xfId="42750"/>
    <cellStyle name="Normal 5 5 2 3 5 2 2" xfId="42751"/>
    <cellStyle name="Normal 5 5 2 3 5 2 3" xfId="58510"/>
    <cellStyle name="Normal 5 5 2 3 5 3" xfId="42752"/>
    <cellStyle name="Normal 5 5 2 3 5 4" xfId="42753"/>
    <cellStyle name="Normal 5 5 2 3 6" xfId="42754"/>
    <cellStyle name="Normal 5 5 2 3 6 2" xfId="42755"/>
    <cellStyle name="Normal 5 5 2 3 6 3" xfId="58511"/>
    <cellStyle name="Normal 5 5 2 3 7" xfId="42756"/>
    <cellStyle name="Normal 5 5 2 3 8" xfId="42757"/>
    <cellStyle name="Normal 5 5 2 4" xfId="42758"/>
    <cellStyle name="Normal 5 5 2 4 2" xfId="42759"/>
    <cellStyle name="Normal 5 5 2 4 2 2" xfId="42760"/>
    <cellStyle name="Normal 5 5 2 4 2 2 2" xfId="42761"/>
    <cellStyle name="Normal 5 5 2 4 2 2 2 2" xfId="42762"/>
    <cellStyle name="Normal 5 5 2 4 2 2 2 3" xfId="58512"/>
    <cellStyle name="Normal 5 5 2 4 2 2 3" xfId="42763"/>
    <cellStyle name="Normal 5 5 2 4 2 2 4" xfId="42764"/>
    <cellStyle name="Normal 5 5 2 4 2 3" xfId="42765"/>
    <cellStyle name="Normal 5 5 2 4 2 3 2" xfId="42766"/>
    <cellStyle name="Normal 5 5 2 4 2 3 2 2" xfId="42767"/>
    <cellStyle name="Normal 5 5 2 4 2 3 2 3" xfId="58513"/>
    <cellStyle name="Normal 5 5 2 4 2 3 3" xfId="42768"/>
    <cellStyle name="Normal 5 5 2 4 2 3 4" xfId="42769"/>
    <cellStyle name="Normal 5 5 2 4 2 4" xfId="42770"/>
    <cellStyle name="Normal 5 5 2 4 2 4 2" xfId="42771"/>
    <cellStyle name="Normal 5 5 2 4 2 4 3" xfId="58514"/>
    <cellStyle name="Normal 5 5 2 4 2 5" xfId="42772"/>
    <cellStyle name="Normal 5 5 2 4 2 6" xfId="42773"/>
    <cellStyle name="Normal 5 5 2 4 3" xfId="42774"/>
    <cellStyle name="Normal 5 5 2 4 3 2" xfId="42775"/>
    <cellStyle name="Normal 5 5 2 4 3 2 2" xfId="42776"/>
    <cellStyle name="Normal 5 5 2 4 3 2 3" xfId="58515"/>
    <cellStyle name="Normal 5 5 2 4 3 3" xfId="42777"/>
    <cellStyle name="Normal 5 5 2 4 3 4" xfId="42778"/>
    <cellStyle name="Normal 5 5 2 4 4" xfId="42779"/>
    <cellStyle name="Normal 5 5 2 4 4 2" xfId="42780"/>
    <cellStyle name="Normal 5 5 2 4 4 2 2" xfId="42781"/>
    <cellStyle name="Normal 5 5 2 4 4 2 3" xfId="58516"/>
    <cellStyle name="Normal 5 5 2 4 4 3" xfId="42782"/>
    <cellStyle name="Normal 5 5 2 4 4 4" xfId="42783"/>
    <cellStyle name="Normal 5 5 2 4 5" xfId="42784"/>
    <cellStyle name="Normal 5 5 2 4 5 2" xfId="42785"/>
    <cellStyle name="Normal 5 5 2 4 5 3" xfId="58517"/>
    <cellStyle name="Normal 5 5 2 4 6" xfId="42786"/>
    <cellStyle name="Normal 5 5 2 4 7" xfId="42787"/>
    <cellStyle name="Normal 5 5 2 5" xfId="42788"/>
    <cellStyle name="Normal 5 5 2 5 2" xfId="42789"/>
    <cellStyle name="Normal 5 5 2 5 2 2" xfId="42790"/>
    <cellStyle name="Normal 5 5 2 5 2 2 2" xfId="42791"/>
    <cellStyle name="Normal 5 5 2 5 2 2 3" xfId="58518"/>
    <cellStyle name="Normal 5 5 2 5 2 3" xfId="42792"/>
    <cellStyle name="Normal 5 5 2 5 2 4" xfId="42793"/>
    <cellStyle name="Normal 5 5 2 5 3" xfId="42794"/>
    <cellStyle name="Normal 5 5 2 5 3 2" xfId="42795"/>
    <cellStyle name="Normal 5 5 2 5 3 2 2" xfId="42796"/>
    <cellStyle name="Normal 5 5 2 5 3 2 3" xfId="58519"/>
    <cellStyle name="Normal 5 5 2 5 3 3" xfId="42797"/>
    <cellStyle name="Normal 5 5 2 5 3 4" xfId="42798"/>
    <cellStyle name="Normal 5 5 2 5 4" xfId="42799"/>
    <cellStyle name="Normal 5 5 2 5 4 2" xfId="42800"/>
    <cellStyle name="Normal 5 5 2 5 4 3" xfId="58520"/>
    <cellStyle name="Normal 5 5 2 5 5" xfId="42801"/>
    <cellStyle name="Normal 5 5 2 5 6" xfId="42802"/>
    <cellStyle name="Normal 5 5 2 6" xfId="42803"/>
    <cellStyle name="Normal 5 5 2 6 2" xfId="42804"/>
    <cellStyle name="Normal 5 5 2 6 2 2" xfId="42805"/>
    <cellStyle name="Normal 5 5 2 6 2 2 2" xfId="42806"/>
    <cellStyle name="Normal 5 5 2 6 2 2 3" xfId="58521"/>
    <cellStyle name="Normal 5 5 2 6 2 3" xfId="42807"/>
    <cellStyle name="Normal 5 5 2 6 2 4" xfId="42808"/>
    <cellStyle name="Normal 5 5 2 6 3" xfId="42809"/>
    <cellStyle name="Normal 5 5 2 6 3 2" xfId="42810"/>
    <cellStyle name="Normal 5 5 2 6 3 3" xfId="58522"/>
    <cellStyle name="Normal 5 5 2 6 4" xfId="42811"/>
    <cellStyle name="Normal 5 5 2 6 5" xfId="42812"/>
    <cellStyle name="Normal 5 5 2 7" xfId="42813"/>
    <cellStyle name="Normal 5 5 2 7 2" xfId="42814"/>
    <cellStyle name="Normal 5 5 2 7 2 2" xfId="42815"/>
    <cellStyle name="Normal 5 5 2 7 2 3" xfId="58523"/>
    <cellStyle name="Normal 5 5 2 7 3" xfId="42816"/>
    <cellStyle name="Normal 5 5 2 7 4" xfId="42817"/>
    <cellStyle name="Normal 5 5 2 8" xfId="42818"/>
    <cellStyle name="Normal 5 5 2 8 2" xfId="42819"/>
    <cellStyle name="Normal 5 5 2 8 2 2" xfId="42820"/>
    <cellStyle name="Normal 5 5 2 8 2 3" xfId="58524"/>
    <cellStyle name="Normal 5 5 2 8 3" xfId="42821"/>
    <cellStyle name="Normal 5 5 2 8 4" xfId="42822"/>
    <cellStyle name="Normal 5 5 2 9" xfId="42823"/>
    <cellStyle name="Normal 5 5 2 9 2" xfId="42824"/>
    <cellStyle name="Normal 5 5 2 9 3" xfId="58525"/>
    <cellStyle name="Normal 5 5 3" xfId="42825"/>
    <cellStyle name="Normal 5 5 3 10" xfId="42826"/>
    <cellStyle name="Normal 5 5 3 2" xfId="42827"/>
    <cellStyle name="Normal 5 5 3 2 2" xfId="42828"/>
    <cellStyle name="Normal 5 5 3 2 2 2" xfId="42829"/>
    <cellStyle name="Normal 5 5 3 2 2 2 2" xfId="42830"/>
    <cellStyle name="Normal 5 5 3 2 2 2 2 2" xfId="42831"/>
    <cellStyle name="Normal 5 5 3 2 2 2 2 2 2" xfId="42832"/>
    <cellStyle name="Normal 5 5 3 2 2 2 2 2 3" xfId="58526"/>
    <cellStyle name="Normal 5 5 3 2 2 2 2 3" xfId="42833"/>
    <cellStyle name="Normal 5 5 3 2 2 2 2 4" xfId="42834"/>
    <cellStyle name="Normal 5 5 3 2 2 2 3" xfId="42835"/>
    <cellStyle name="Normal 5 5 3 2 2 2 3 2" xfId="42836"/>
    <cellStyle name="Normal 5 5 3 2 2 2 3 2 2" xfId="42837"/>
    <cellStyle name="Normal 5 5 3 2 2 2 3 2 3" xfId="58527"/>
    <cellStyle name="Normal 5 5 3 2 2 2 3 3" xfId="42838"/>
    <cellStyle name="Normal 5 5 3 2 2 2 3 4" xfId="42839"/>
    <cellStyle name="Normal 5 5 3 2 2 2 4" xfId="42840"/>
    <cellStyle name="Normal 5 5 3 2 2 2 4 2" xfId="42841"/>
    <cellStyle name="Normal 5 5 3 2 2 2 4 3" xfId="58528"/>
    <cellStyle name="Normal 5 5 3 2 2 2 5" xfId="42842"/>
    <cellStyle name="Normal 5 5 3 2 2 2 6" xfId="42843"/>
    <cellStyle name="Normal 5 5 3 2 2 3" xfId="42844"/>
    <cellStyle name="Normal 5 5 3 2 2 3 2" xfId="42845"/>
    <cellStyle name="Normal 5 5 3 2 2 3 2 2" xfId="42846"/>
    <cellStyle name="Normal 5 5 3 2 2 3 2 3" xfId="58529"/>
    <cellStyle name="Normal 5 5 3 2 2 3 3" xfId="42847"/>
    <cellStyle name="Normal 5 5 3 2 2 3 4" xfId="42848"/>
    <cellStyle name="Normal 5 5 3 2 2 4" xfId="42849"/>
    <cellStyle name="Normal 5 5 3 2 2 4 2" xfId="42850"/>
    <cellStyle name="Normal 5 5 3 2 2 4 2 2" xfId="42851"/>
    <cellStyle name="Normal 5 5 3 2 2 4 2 3" xfId="58530"/>
    <cellStyle name="Normal 5 5 3 2 2 4 3" xfId="42852"/>
    <cellStyle name="Normal 5 5 3 2 2 4 4" xfId="42853"/>
    <cellStyle name="Normal 5 5 3 2 2 5" xfId="42854"/>
    <cellStyle name="Normal 5 5 3 2 2 5 2" xfId="42855"/>
    <cellStyle name="Normal 5 5 3 2 2 5 3" xfId="58531"/>
    <cellStyle name="Normal 5 5 3 2 2 6" xfId="42856"/>
    <cellStyle name="Normal 5 5 3 2 2 7" xfId="42857"/>
    <cellStyle name="Normal 5 5 3 2 3" xfId="42858"/>
    <cellStyle name="Normal 5 5 3 2 3 2" xfId="42859"/>
    <cellStyle name="Normal 5 5 3 2 3 2 2" xfId="42860"/>
    <cellStyle name="Normal 5 5 3 2 3 2 2 2" xfId="42861"/>
    <cellStyle name="Normal 5 5 3 2 3 2 2 3" xfId="58532"/>
    <cellStyle name="Normal 5 5 3 2 3 2 3" xfId="42862"/>
    <cellStyle name="Normal 5 5 3 2 3 2 4" xfId="42863"/>
    <cellStyle name="Normal 5 5 3 2 3 3" xfId="42864"/>
    <cellStyle name="Normal 5 5 3 2 3 3 2" xfId="42865"/>
    <cellStyle name="Normal 5 5 3 2 3 3 2 2" xfId="42866"/>
    <cellStyle name="Normal 5 5 3 2 3 3 2 3" xfId="58533"/>
    <cellStyle name="Normal 5 5 3 2 3 3 3" xfId="42867"/>
    <cellStyle name="Normal 5 5 3 2 3 3 4" xfId="42868"/>
    <cellStyle name="Normal 5 5 3 2 3 4" xfId="42869"/>
    <cellStyle name="Normal 5 5 3 2 3 4 2" xfId="42870"/>
    <cellStyle name="Normal 5 5 3 2 3 4 3" xfId="58534"/>
    <cellStyle name="Normal 5 5 3 2 3 5" xfId="42871"/>
    <cellStyle name="Normal 5 5 3 2 3 6" xfId="42872"/>
    <cellStyle name="Normal 5 5 3 2 4" xfId="42873"/>
    <cellStyle name="Normal 5 5 3 2 4 2" xfId="42874"/>
    <cellStyle name="Normal 5 5 3 2 4 2 2" xfId="42875"/>
    <cellStyle name="Normal 5 5 3 2 4 2 3" xfId="58535"/>
    <cellStyle name="Normal 5 5 3 2 4 3" xfId="42876"/>
    <cellStyle name="Normal 5 5 3 2 4 4" xfId="42877"/>
    <cellStyle name="Normal 5 5 3 2 5" xfId="42878"/>
    <cellStyle name="Normal 5 5 3 2 5 2" xfId="42879"/>
    <cellStyle name="Normal 5 5 3 2 5 2 2" xfId="42880"/>
    <cellStyle name="Normal 5 5 3 2 5 2 3" xfId="58536"/>
    <cellStyle name="Normal 5 5 3 2 5 3" xfId="42881"/>
    <cellStyle name="Normal 5 5 3 2 5 4" xfId="42882"/>
    <cellStyle name="Normal 5 5 3 2 6" xfId="42883"/>
    <cellStyle name="Normal 5 5 3 2 6 2" xfId="42884"/>
    <cellStyle name="Normal 5 5 3 2 6 3" xfId="58537"/>
    <cellStyle name="Normal 5 5 3 2 7" xfId="42885"/>
    <cellStyle name="Normal 5 5 3 2 8" xfId="42886"/>
    <cellStyle name="Normal 5 5 3 3" xfId="42887"/>
    <cellStyle name="Normal 5 5 3 3 2" xfId="42888"/>
    <cellStyle name="Normal 5 5 3 3 2 2" xfId="42889"/>
    <cellStyle name="Normal 5 5 3 3 2 2 2" xfId="42890"/>
    <cellStyle name="Normal 5 5 3 3 2 2 2 2" xfId="42891"/>
    <cellStyle name="Normal 5 5 3 3 2 2 2 3" xfId="58538"/>
    <cellStyle name="Normal 5 5 3 3 2 2 3" xfId="42892"/>
    <cellStyle name="Normal 5 5 3 3 2 2 4" xfId="42893"/>
    <cellStyle name="Normal 5 5 3 3 2 3" xfId="42894"/>
    <cellStyle name="Normal 5 5 3 3 2 3 2" xfId="42895"/>
    <cellStyle name="Normal 5 5 3 3 2 3 2 2" xfId="42896"/>
    <cellStyle name="Normal 5 5 3 3 2 3 2 3" xfId="58539"/>
    <cellStyle name="Normal 5 5 3 3 2 3 3" xfId="42897"/>
    <cellStyle name="Normal 5 5 3 3 2 3 4" xfId="42898"/>
    <cellStyle name="Normal 5 5 3 3 2 4" xfId="42899"/>
    <cellStyle name="Normal 5 5 3 3 2 4 2" xfId="42900"/>
    <cellStyle name="Normal 5 5 3 3 2 4 3" xfId="58540"/>
    <cellStyle name="Normal 5 5 3 3 2 5" xfId="42901"/>
    <cellStyle name="Normal 5 5 3 3 2 6" xfId="42902"/>
    <cellStyle name="Normal 5 5 3 3 3" xfId="42903"/>
    <cellStyle name="Normal 5 5 3 3 3 2" xfId="42904"/>
    <cellStyle name="Normal 5 5 3 3 3 2 2" xfId="42905"/>
    <cellStyle name="Normal 5 5 3 3 3 2 3" xfId="58541"/>
    <cellStyle name="Normal 5 5 3 3 3 3" xfId="42906"/>
    <cellStyle name="Normal 5 5 3 3 3 4" xfId="42907"/>
    <cellStyle name="Normal 5 5 3 3 4" xfId="42908"/>
    <cellStyle name="Normal 5 5 3 3 4 2" xfId="42909"/>
    <cellStyle name="Normal 5 5 3 3 4 2 2" xfId="42910"/>
    <cellStyle name="Normal 5 5 3 3 4 2 3" xfId="58542"/>
    <cellStyle name="Normal 5 5 3 3 4 3" xfId="42911"/>
    <cellStyle name="Normal 5 5 3 3 4 4" xfId="42912"/>
    <cellStyle name="Normal 5 5 3 3 5" xfId="42913"/>
    <cellStyle name="Normal 5 5 3 3 5 2" xfId="42914"/>
    <cellStyle name="Normal 5 5 3 3 5 3" xfId="58543"/>
    <cellStyle name="Normal 5 5 3 3 6" xfId="42915"/>
    <cellStyle name="Normal 5 5 3 3 7" xfId="42916"/>
    <cellStyle name="Normal 5 5 3 4" xfId="42917"/>
    <cellStyle name="Normal 5 5 3 4 2" xfId="42918"/>
    <cellStyle name="Normal 5 5 3 4 2 2" xfId="42919"/>
    <cellStyle name="Normal 5 5 3 4 2 2 2" xfId="42920"/>
    <cellStyle name="Normal 5 5 3 4 2 2 3" xfId="58544"/>
    <cellStyle name="Normal 5 5 3 4 2 3" xfId="42921"/>
    <cellStyle name="Normal 5 5 3 4 2 4" xfId="42922"/>
    <cellStyle name="Normal 5 5 3 4 3" xfId="42923"/>
    <cellStyle name="Normal 5 5 3 4 3 2" xfId="42924"/>
    <cellStyle name="Normal 5 5 3 4 3 2 2" xfId="42925"/>
    <cellStyle name="Normal 5 5 3 4 3 2 3" xfId="58545"/>
    <cellStyle name="Normal 5 5 3 4 3 3" xfId="42926"/>
    <cellStyle name="Normal 5 5 3 4 3 4" xfId="42927"/>
    <cellStyle name="Normal 5 5 3 4 4" xfId="42928"/>
    <cellStyle name="Normal 5 5 3 4 4 2" xfId="42929"/>
    <cellStyle name="Normal 5 5 3 4 4 3" xfId="58546"/>
    <cellStyle name="Normal 5 5 3 4 5" xfId="42930"/>
    <cellStyle name="Normal 5 5 3 4 6" xfId="42931"/>
    <cellStyle name="Normal 5 5 3 5" xfId="42932"/>
    <cellStyle name="Normal 5 5 3 5 2" xfId="42933"/>
    <cellStyle name="Normal 5 5 3 5 2 2" xfId="42934"/>
    <cellStyle name="Normal 5 5 3 5 2 2 2" xfId="42935"/>
    <cellStyle name="Normal 5 5 3 5 2 2 3" xfId="58547"/>
    <cellStyle name="Normal 5 5 3 5 2 3" xfId="42936"/>
    <cellStyle name="Normal 5 5 3 5 2 4" xfId="42937"/>
    <cellStyle name="Normal 5 5 3 5 3" xfId="42938"/>
    <cellStyle name="Normal 5 5 3 5 3 2" xfId="42939"/>
    <cellStyle name="Normal 5 5 3 5 3 3" xfId="58548"/>
    <cellStyle name="Normal 5 5 3 5 4" xfId="42940"/>
    <cellStyle name="Normal 5 5 3 5 5" xfId="42941"/>
    <cellStyle name="Normal 5 5 3 6" xfId="42942"/>
    <cellStyle name="Normal 5 5 3 6 2" xfId="42943"/>
    <cellStyle name="Normal 5 5 3 6 2 2" xfId="42944"/>
    <cellStyle name="Normal 5 5 3 6 2 3" xfId="58549"/>
    <cellStyle name="Normal 5 5 3 6 3" xfId="42945"/>
    <cellStyle name="Normal 5 5 3 6 4" xfId="42946"/>
    <cellStyle name="Normal 5 5 3 7" xfId="42947"/>
    <cellStyle name="Normal 5 5 3 7 2" xfId="42948"/>
    <cellStyle name="Normal 5 5 3 7 2 2" xfId="42949"/>
    <cellStyle name="Normal 5 5 3 7 2 3" xfId="58550"/>
    <cellStyle name="Normal 5 5 3 7 3" xfId="42950"/>
    <cellStyle name="Normal 5 5 3 7 4" xfId="42951"/>
    <cellStyle name="Normal 5 5 3 8" xfId="42952"/>
    <cellStyle name="Normal 5 5 3 8 2" xfId="42953"/>
    <cellStyle name="Normal 5 5 3 8 3" xfId="58551"/>
    <cellStyle name="Normal 5 5 3 9" xfId="42954"/>
    <cellStyle name="Normal 5 5 4" xfId="42955"/>
    <cellStyle name="Normal 5 5 4 10" xfId="42956"/>
    <cellStyle name="Normal 5 5 4 2" xfId="42957"/>
    <cellStyle name="Normal 5 5 4 2 2" xfId="42958"/>
    <cellStyle name="Normal 5 5 4 2 2 2" xfId="42959"/>
    <cellStyle name="Normal 5 5 4 2 2 2 2" xfId="42960"/>
    <cellStyle name="Normal 5 5 4 2 2 2 2 2" xfId="42961"/>
    <cellStyle name="Normal 5 5 4 2 2 2 2 2 2" xfId="42962"/>
    <cellStyle name="Normal 5 5 4 2 2 2 2 2 3" xfId="58552"/>
    <cellStyle name="Normal 5 5 4 2 2 2 2 3" xfId="42963"/>
    <cellStyle name="Normal 5 5 4 2 2 2 2 4" xfId="42964"/>
    <cellStyle name="Normal 5 5 4 2 2 2 3" xfId="42965"/>
    <cellStyle name="Normal 5 5 4 2 2 2 3 2" xfId="42966"/>
    <cellStyle name="Normal 5 5 4 2 2 2 3 2 2" xfId="42967"/>
    <cellStyle name="Normal 5 5 4 2 2 2 3 2 3" xfId="58553"/>
    <cellStyle name="Normal 5 5 4 2 2 2 3 3" xfId="42968"/>
    <cellStyle name="Normal 5 5 4 2 2 2 3 4" xfId="42969"/>
    <cellStyle name="Normal 5 5 4 2 2 2 4" xfId="42970"/>
    <cellStyle name="Normal 5 5 4 2 2 2 4 2" xfId="42971"/>
    <cellStyle name="Normal 5 5 4 2 2 2 4 3" xfId="58554"/>
    <cellStyle name="Normal 5 5 4 2 2 2 5" xfId="42972"/>
    <cellStyle name="Normal 5 5 4 2 2 2 6" xfId="42973"/>
    <cellStyle name="Normal 5 5 4 2 2 3" xfId="42974"/>
    <cellStyle name="Normal 5 5 4 2 2 3 2" xfId="42975"/>
    <cellStyle name="Normal 5 5 4 2 2 3 2 2" xfId="42976"/>
    <cellStyle name="Normal 5 5 4 2 2 3 2 3" xfId="58555"/>
    <cellStyle name="Normal 5 5 4 2 2 3 3" xfId="42977"/>
    <cellStyle name="Normal 5 5 4 2 2 3 4" xfId="42978"/>
    <cellStyle name="Normal 5 5 4 2 2 4" xfId="42979"/>
    <cellStyle name="Normal 5 5 4 2 2 4 2" xfId="42980"/>
    <cellStyle name="Normal 5 5 4 2 2 4 2 2" xfId="42981"/>
    <cellStyle name="Normal 5 5 4 2 2 4 2 3" xfId="58556"/>
    <cellStyle name="Normal 5 5 4 2 2 4 3" xfId="42982"/>
    <cellStyle name="Normal 5 5 4 2 2 4 4" xfId="42983"/>
    <cellStyle name="Normal 5 5 4 2 2 5" xfId="42984"/>
    <cellStyle name="Normal 5 5 4 2 2 5 2" xfId="42985"/>
    <cellStyle name="Normal 5 5 4 2 2 5 3" xfId="58557"/>
    <cellStyle name="Normal 5 5 4 2 2 6" xfId="42986"/>
    <cellStyle name="Normal 5 5 4 2 2 7" xfId="42987"/>
    <cellStyle name="Normal 5 5 4 2 3" xfId="42988"/>
    <cellStyle name="Normal 5 5 4 2 3 2" xfId="42989"/>
    <cellStyle name="Normal 5 5 4 2 3 2 2" xfId="42990"/>
    <cellStyle name="Normal 5 5 4 2 3 2 2 2" xfId="42991"/>
    <cellStyle name="Normal 5 5 4 2 3 2 2 3" xfId="58558"/>
    <cellStyle name="Normal 5 5 4 2 3 2 3" xfId="42992"/>
    <cellStyle name="Normal 5 5 4 2 3 2 4" xfId="42993"/>
    <cellStyle name="Normal 5 5 4 2 3 3" xfId="42994"/>
    <cellStyle name="Normal 5 5 4 2 3 3 2" xfId="42995"/>
    <cellStyle name="Normal 5 5 4 2 3 3 2 2" xfId="42996"/>
    <cellStyle name="Normal 5 5 4 2 3 3 2 3" xfId="58559"/>
    <cellStyle name="Normal 5 5 4 2 3 3 3" xfId="42997"/>
    <cellStyle name="Normal 5 5 4 2 3 3 4" xfId="42998"/>
    <cellStyle name="Normal 5 5 4 2 3 4" xfId="42999"/>
    <cellStyle name="Normal 5 5 4 2 3 4 2" xfId="43000"/>
    <cellStyle name="Normal 5 5 4 2 3 4 3" xfId="58560"/>
    <cellStyle name="Normal 5 5 4 2 3 5" xfId="43001"/>
    <cellStyle name="Normal 5 5 4 2 3 6" xfId="43002"/>
    <cellStyle name="Normal 5 5 4 2 4" xfId="43003"/>
    <cellStyle name="Normal 5 5 4 2 4 2" xfId="43004"/>
    <cellStyle name="Normal 5 5 4 2 4 2 2" xfId="43005"/>
    <cellStyle name="Normal 5 5 4 2 4 2 3" xfId="58561"/>
    <cellStyle name="Normal 5 5 4 2 4 3" xfId="43006"/>
    <cellStyle name="Normal 5 5 4 2 4 4" xfId="43007"/>
    <cellStyle name="Normal 5 5 4 2 5" xfId="43008"/>
    <cellStyle name="Normal 5 5 4 2 5 2" xfId="43009"/>
    <cellStyle name="Normal 5 5 4 2 5 2 2" xfId="43010"/>
    <cellStyle name="Normal 5 5 4 2 5 2 3" xfId="58562"/>
    <cellStyle name="Normal 5 5 4 2 5 3" xfId="43011"/>
    <cellStyle name="Normal 5 5 4 2 5 4" xfId="43012"/>
    <cellStyle name="Normal 5 5 4 2 6" xfId="43013"/>
    <cellStyle name="Normal 5 5 4 2 6 2" xfId="43014"/>
    <cellStyle name="Normal 5 5 4 2 6 3" xfId="58563"/>
    <cellStyle name="Normal 5 5 4 2 7" xfId="43015"/>
    <cellStyle name="Normal 5 5 4 2 8" xfId="43016"/>
    <cellStyle name="Normal 5 5 4 3" xfId="43017"/>
    <cellStyle name="Normal 5 5 4 3 2" xfId="43018"/>
    <cellStyle name="Normal 5 5 4 3 2 2" xfId="43019"/>
    <cellStyle name="Normal 5 5 4 3 2 2 2" xfId="43020"/>
    <cellStyle name="Normal 5 5 4 3 2 2 2 2" xfId="43021"/>
    <cellStyle name="Normal 5 5 4 3 2 2 2 3" xfId="58564"/>
    <cellStyle name="Normal 5 5 4 3 2 2 3" xfId="43022"/>
    <cellStyle name="Normal 5 5 4 3 2 2 4" xfId="43023"/>
    <cellStyle name="Normal 5 5 4 3 2 3" xfId="43024"/>
    <cellStyle name="Normal 5 5 4 3 2 3 2" xfId="43025"/>
    <cellStyle name="Normal 5 5 4 3 2 3 2 2" xfId="43026"/>
    <cellStyle name="Normal 5 5 4 3 2 3 2 3" xfId="58565"/>
    <cellStyle name="Normal 5 5 4 3 2 3 3" xfId="43027"/>
    <cellStyle name="Normal 5 5 4 3 2 3 4" xfId="43028"/>
    <cellStyle name="Normal 5 5 4 3 2 4" xfId="43029"/>
    <cellStyle name="Normal 5 5 4 3 2 4 2" xfId="43030"/>
    <cellStyle name="Normal 5 5 4 3 2 4 3" xfId="58566"/>
    <cellStyle name="Normal 5 5 4 3 2 5" xfId="43031"/>
    <cellStyle name="Normal 5 5 4 3 2 6" xfId="43032"/>
    <cellStyle name="Normal 5 5 4 3 3" xfId="43033"/>
    <cellStyle name="Normal 5 5 4 3 3 2" xfId="43034"/>
    <cellStyle name="Normal 5 5 4 3 3 2 2" xfId="43035"/>
    <cellStyle name="Normal 5 5 4 3 3 2 3" xfId="58567"/>
    <cellStyle name="Normal 5 5 4 3 3 3" xfId="43036"/>
    <cellStyle name="Normal 5 5 4 3 3 4" xfId="43037"/>
    <cellStyle name="Normal 5 5 4 3 4" xfId="43038"/>
    <cellStyle name="Normal 5 5 4 3 4 2" xfId="43039"/>
    <cellStyle name="Normal 5 5 4 3 4 2 2" xfId="43040"/>
    <cellStyle name="Normal 5 5 4 3 4 2 3" xfId="58568"/>
    <cellStyle name="Normal 5 5 4 3 4 3" xfId="43041"/>
    <cellStyle name="Normal 5 5 4 3 4 4" xfId="43042"/>
    <cellStyle name="Normal 5 5 4 3 5" xfId="43043"/>
    <cellStyle name="Normal 5 5 4 3 5 2" xfId="43044"/>
    <cellStyle name="Normal 5 5 4 3 5 3" xfId="58569"/>
    <cellStyle name="Normal 5 5 4 3 6" xfId="43045"/>
    <cellStyle name="Normal 5 5 4 3 7" xfId="43046"/>
    <cellStyle name="Normal 5 5 4 4" xfId="43047"/>
    <cellStyle name="Normal 5 5 4 4 2" xfId="43048"/>
    <cellStyle name="Normal 5 5 4 4 2 2" xfId="43049"/>
    <cellStyle name="Normal 5 5 4 4 2 2 2" xfId="43050"/>
    <cellStyle name="Normal 5 5 4 4 2 2 3" xfId="58570"/>
    <cellStyle name="Normal 5 5 4 4 2 3" xfId="43051"/>
    <cellStyle name="Normal 5 5 4 4 2 4" xfId="43052"/>
    <cellStyle name="Normal 5 5 4 4 3" xfId="43053"/>
    <cellStyle name="Normal 5 5 4 4 3 2" xfId="43054"/>
    <cellStyle name="Normal 5 5 4 4 3 2 2" xfId="43055"/>
    <cellStyle name="Normal 5 5 4 4 3 2 3" xfId="58571"/>
    <cellStyle name="Normal 5 5 4 4 3 3" xfId="43056"/>
    <cellStyle name="Normal 5 5 4 4 3 4" xfId="43057"/>
    <cellStyle name="Normal 5 5 4 4 4" xfId="43058"/>
    <cellStyle name="Normal 5 5 4 4 4 2" xfId="43059"/>
    <cellStyle name="Normal 5 5 4 4 4 3" xfId="58572"/>
    <cellStyle name="Normal 5 5 4 4 5" xfId="43060"/>
    <cellStyle name="Normal 5 5 4 4 6" xfId="43061"/>
    <cellStyle name="Normal 5 5 4 5" xfId="43062"/>
    <cellStyle name="Normal 5 5 4 5 2" xfId="43063"/>
    <cellStyle name="Normal 5 5 4 5 2 2" xfId="43064"/>
    <cellStyle name="Normal 5 5 4 5 2 2 2" xfId="43065"/>
    <cellStyle name="Normal 5 5 4 5 2 2 3" xfId="58573"/>
    <cellStyle name="Normal 5 5 4 5 2 3" xfId="43066"/>
    <cellStyle name="Normal 5 5 4 5 2 4" xfId="43067"/>
    <cellStyle name="Normal 5 5 4 5 3" xfId="43068"/>
    <cellStyle name="Normal 5 5 4 5 3 2" xfId="43069"/>
    <cellStyle name="Normal 5 5 4 5 3 3" xfId="58574"/>
    <cellStyle name="Normal 5 5 4 5 4" xfId="43070"/>
    <cellStyle name="Normal 5 5 4 5 5" xfId="43071"/>
    <cellStyle name="Normal 5 5 4 6" xfId="43072"/>
    <cellStyle name="Normal 5 5 4 6 2" xfId="43073"/>
    <cellStyle name="Normal 5 5 4 6 2 2" xfId="43074"/>
    <cellStyle name="Normal 5 5 4 6 2 3" xfId="58575"/>
    <cellStyle name="Normal 5 5 4 6 3" xfId="43075"/>
    <cellStyle name="Normal 5 5 4 6 4" xfId="43076"/>
    <cellStyle name="Normal 5 5 4 7" xfId="43077"/>
    <cellStyle name="Normal 5 5 4 7 2" xfId="43078"/>
    <cellStyle name="Normal 5 5 4 7 2 2" xfId="43079"/>
    <cellStyle name="Normal 5 5 4 7 2 3" xfId="58576"/>
    <cellStyle name="Normal 5 5 4 7 3" xfId="43080"/>
    <cellStyle name="Normal 5 5 4 7 4" xfId="43081"/>
    <cellStyle name="Normal 5 5 4 8" xfId="43082"/>
    <cellStyle name="Normal 5 5 4 8 2" xfId="43083"/>
    <cellStyle name="Normal 5 5 4 8 3" xfId="58577"/>
    <cellStyle name="Normal 5 5 4 9" xfId="43084"/>
    <cellStyle name="Normal 5 5 5" xfId="43085"/>
    <cellStyle name="Normal 5 5 5 10" xfId="43086"/>
    <cellStyle name="Normal 5 5 5 2" xfId="43087"/>
    <cellStyle name="Normal 5 5 5 2 2" xfId="43088"/>
    <cellStyle name="Normal 5 5 5 2 2 2" xfId="43089"/>
    <cellStyle name="Normal 5 5 5 2 2 2 2" xfId="43090"/>
    <cellStyle name="Normal 5 5 5 2 2 2 2 2" xfId="43091"/>
    <cellStyle name="Normal 5 5 5 2 2 2 2 2 2" xfId="43092"/>
    <cellStyle name="Normal 5 5 5 2 2 2 2 2 3" xfId="58578"/>
    <cellStyle name="Normal 5 5 5 2 2 2 2 3" xfId="43093"/>
    <cellStyle name="Normal 5 5 5 2 2 2 2 4" xfId="43094"/>
    <cellStyle name="Normal 5 5 5 2 2 2 3" xfId="43095"/>
    <cellStyle name="Normal 5 5 5 2 2 2 3 2" xfId="43096"/>
    <cellStyle name="Normal 5 5 5 2 2 2 3 2 2" xfId="43097"/>
    <cellStyle name="Normal 5 5 5 2 2 2 3 2 3" xfId="58579"/>
    <cellStyle name="Normal 5 5 5 2 2 2 3 3" xfId="43098"/>
    <cellStyle name="Normal 5 5 5 2 2 2 3 4" xfId="43099"/>
    <cellStyle name="Normal 5 5 5 2 2 2 4" xfId="43100"/>
    <cellStyle name="Normal 5 5 5 2 2 2 4 2" xfId="43101"/>
    <cellStyle name="Normal 5 5 5 2 2 2 4 3" xfId="58580"/>
    <cellStyle name="Normal 5 5 5 2 2 2 5" xfId="43102"/>
    <cellStyle name="Normal 5 5 5 2 2 2 6" xfId="43103"/>
    <cellStyle name="Normal 5 5 5 2 2 3" xfId="43104"/>
    <cellStyle name="Normal 5 5 5 2 2 3 2" xfId="43105"/>
    <cellStyle name="Normal 5 5 5 2 2 3 2 2" xfId="43106"/>
    <cellStyle name="Normal 5 5 5 2 2 3 2 3" xfId="58581"/>
    <cellStyle name="Normal 5 5 5 2 2 3 3" xfId="43107"/>
    <cellStyle name="Normal 5 5 5 2 2 3 4" xfId="43108"/>
    <cellStyle name="Normal 5 5 5 2 2 4" xfId="43109"/>
    <cellStyle name="Normal 5 5 5 2 2 4 2" xfId="43110"/>
    <cellStyle name="Normal 5 5 5 2 2 4 2 2" xfId="43111"/>
    <cellStyle name="Normal 5 5 5 2 2 4 2 3" xfId="58582"/>
    <cellStyle name="Normal 5 5 5 2 2 4 3" xfId="43112"/>
    <cellStyle name="Normal 5 5 5 2 2 4 4" xfId="43113"/>
    <cellStyle name="Normal 5 5 5 2 2 5" xfId="43114"/>
    <cellStyle name="Normal 5 5 5 2 2 5 2" xfId="43115"/>
    <cellStyle name="Normal 5 5 5 2 2 5 3" xfId="58583"/>
    <cellStyle name="Normal 5 5 5 2 2 6" xfId="43116"/>
    <cellStyle name="Normal 5 5 5 2 2 7" xfId="43117"/>
    <cellStyle name="Normal 5 5 5 2 3" xfId="43118"/>
    <cellStyle name="Normal 5 5 5 2 3 2" xfId="43119"/>
    <cellStyle name="Normal 5 5 5 2 3 2 2" xfId="43120"/>
    <cellStyle name="Normal 5 5 5 2 3 2 2 2" xfId="43121"/>
    <cellStyle name="Normal 5 5 5 2 3 2 2 3" xfId="58584"/>
    <cellStyle name="Normal 5 5 5 2 3 2 3" xfId="43122"/>
    <cellStyle name="Normal 5 5 5 2 3 2 4" xfId="43123"/>
    <cellStyle name="Normal 5 5 5 2 3 3" xfId="43124"/>
    <cellStyle name="Normal 5 5 5 2 3 3 2" xfId="43125"/>
    <cellStyle name="Normal 5 5 5 2 3 3 2 2" xfId="43126"/>
    <cellStyle name="Normal 5 5 5 2 3 3 2 3" xfId="58585"/>
    <cellStyle name="Normal 5 5 5 2 3 3 3" xfId="43127"/>
    <cellStyle name="Normal 5 5 5 2 3 3 4" xfId="43128"/>
    <cellStyle name="Normal 5 5 5 2 3 4" xfId="43129"/>
    <cellStyle name="Normal 5 5 5 2 3 4 2" xfId="43130"/>
    <cellStyle name="Normal 5 5 5 2 3 4 3" xfId="58586"/>
    <cellStyle name="Normal 5 5 5 2 3 5" xfId="43131"/>
    <cellStyle name="Normal 5 5 5 2 3 6" xfId="43132"/>
    <cellStyle name="Normal 5 5 5 2 4" xfId="43133"/>
    <cellStyle name="Normal 5 5 5 2 4 2" xfId="43134"/>
    <cellStyle name="Normal 5 5 5 2 4 2 2" xfId="43135"/>
    <cellStyle name="Normal 5 5 5 2 4 2 3" xfId="58587"/>
    <cellStyle name="Normal 5 5 5 2 4 3" xfId="43136"/>
    <cellStyle name="Normal 5 5 5 2 4 4" xfId="43137"/>
    <cellStyle name="Normal 5 5 5 2 5" xfId="43138"/>
    <cellStyle name="Normal 5 5 5 2 5 2" xfId="43139"/>
    <cellStyle name="Normal 5 5 5 2 5 2 2" xfId="43140"/>
    <cellStyle name="Normal 5 5 5 2 5 2 3" xfId="58588"/>
    <cellStyle name="Normal 5 5 5 2 5 3" xfId="43141"/>
    <cellStyle name="Normal 5 5 5 2 5 4" xfId="43142"/>
    <cellStyle name="Normal 5 5 5 2 6" xfId="43143"/>
    <cellStyle name="Normal 5 5 5 2 6 2" xfId="43144"/>
    <cellStyle name="Normal 5 5 5 2 6 3" xfId="58589"/>
    <cellStyle name="Normal 5 5 5 2 7" xfId="43145"/>
    <cellStyle name="Normal 5 5 5 2 8" xfId="43146"/>
    <cellStyle name="Normal 5 5 5 3" xfId="43147"/>
    <cellStyle name="Normal 5 5 5 3 2" xfId="43148"/>
    <cellStyle name="Normal 5 5 5 3 2 2" xfId="43149"/>
    <cellStyle name="Normal 5 5 5 3 2 2 2" xfId="43150"/>
    <cellStyle name="Normal 5 5 5 3 2 2 2 2" xfId="43151"/>
    <cellStyle name="Normal 5 5 5 3 2 2 2 3" xfId="58590"/>
    <cellStyle name="Normal 5 5 5 3 2 2 3" xfId="43152"/>
    <cellStyle name="Normal 5 5 5 3 2 2 4" xfId="43153"/>
    <cellStyle name="Normal 5 5 5 3 2 3" xfId="43154"/>
    <cellStyle name="Normal 5 5 5 3 2 3 2" xfId="43155"/>
    <cellStyle name="Normal 5 5 5 3 2 3 2 2" xfId="43156"/>
    <cellStyle name="Normal 5 5 5 3 2 3 2 3" xfId="58591"/>
    <cellStyle name="Normal 5 5 5 3 2 3 3" xfId="43157"/>
    <cellStyle name="Normal 5 5 5 3 2 3 4" xfId="43158"/>
    <cellStyle name="Normal 5 5 5 3 2 4" xfId="43159"/>
    <cellStyle name="Normal 5 5 5 3 2 4 2" xfId="43160"/>
    <cellStyle name="Normal 5 5 5 3 2 4 3" xfId="58592"/>
    <cellStyle name="Normal 5 5 5 3 2 5" xfId="43161"/>
    <cellStyle name="Normal 5 5 5 3 2 6" xfId="43162"/>
    <cellStyle name="Normal 5 5 5 3 3" xfId="43163"/>
    <cellStyle name="Normal 5 5 5 3 3 2" xfId="43164"/>
    <cellStyle name="Normal 5 5 5 3 3 2 2" xfId="43165"/>
    <cellStyle name="Normal 5 5 5 3 3 2 3" xfId="58593"/>
    <cellStyle name="Normal 5 5 5 3 3 3" xfId="43166"/>
    <cellStyle name="Normal 5 5 5 3 3 4" xfId="43167"/>
    <cellStyle name="Normal 5 5 5 3 4" xfId="43168"/>
    <cellStyle name="Normal 5 5 5 3 4 2" xfId="43169"/>
    <cellStyle name="Normal 5 5 5 3 4 2 2" xfId="43170"/>
    <cellStyle name="Normal 5 5 5 3 4 2 3" xfId="58594"/>
    <cellStyle name="Normal 5 5 5 3 4 3" xfId="43171"/>
    <cellStyle name="Normal 5 5 5 3 4 4" xfId="43172"/>
    <cellStyle name="Normal 5 5 5 3 5" xfId="43173"/>
    <cellStyle name="Normal 5 5 5 3 5 2" xfId="43174"/>
    <cellStyle name="Normal 5 5 5 3 5 3" xfId="58595"/>
    <cellStyle name="Normal 5 5 5 3 6" xfId="43175"/>
    <cellStyle name="Normal 5 5 5 3 7" xfId="43176"/>
    <cellStyle name="Normal 5 5 5 4" xfId="43177"/>
    <cellStyle name="Normal 5 5 5 4 2" xfId="43178"/>
    <cellStyle name="Normal 5 5 5 4 2 2" xfId="43179"/>
    <cellStyle name="Normal 5 5 5 4 2 2 2" xfId="43180"/>
    <cellStyle name="Normal 5 5 5 4 2 2 3" xfId="58596"/>
    <cellStyle name="Normal 5 5 5 4 2 3" xfId="43181"/>
    <cellStyle name="Normal 5 5 5 4 2 4" xfId="43182"/>
    <cellStyle name="Normal 5 5 5 4 3" xfId="43183"/>
    <cellStyle name="Normal 5 5 5 4 3 2" xfId="43184"/>
    <cellStyle name="Normal 5 5 5 4 3 2 2" xfId="43185"/>
    <cellStyle name="Normal 5 5 5 4 3 2 3" xfId="58597"/>
    <cellStyle name="Normal 5 5 5 4 3 3" xfId="43186"/>
    <cellStyle name="Normal 5 5 5 4 3 4" xfId="43187"/>
    <cellStyle name="Normal 5 5 5 4 4" xfId="43188"/>
    <cellStyle name="Normal 5 5 5 4 4 2" xfId="43189"/>
    <cellStyle name="Normal 5 5 5 4 4 3" xfId="58598"/>
    <cellStyle name="Normal 5 5 5 4 5" xfId="43190"/>
    <cellStyle name="Normal 5 5 5 4 6" xfId="43191"/>
    <cellStyle name="Normal 5 5 5 5" xfId="43192"/>
    <cellStyle name="Normal 5 5 5 5 2" xfId="43193"/>
    <cellStyle name="Normal 5 5 5 5 2 2" xfId="43194"/>
    <cellStyle name="Normal 5 5 5 5 2 2 2" xfId="43195"/>
    <cellStyle name="Normal 5 5 5 5 2 2 3" xfId="58599"/>
    <cellStyle name="Normal 5 5 5 5 2 3" xfId="43196"/>
    <cellStyle name="Normal 5 5 5 5 2 4" xfId="43197"/>
    <cellStyle name="Normal 5 5 5 5 3" xfId="43198"/>
    <cellStyle name="Normal 5 5 5 5 3 2" xfId="43199"/>
    <cellStyle name="Normal 5 5 5 5 3 3" xfId="58600"/>
    <cellStyle name="Normal 5 5 5 5 4" xfId="43200"/>
    <cellStyle name="Normal 5 5 5 5 5" xfId="43201"/>
    <cellStyle name="Normal 5 5 5 6" xfId="43202"/>
    <cellStyle name="Normal 5 5 5 6 2" xfId="43203"/>
    <cellStyle name="Normal 5 5 5 6 2 2" xfId="43204"/>
    <cellStyle name="Normal 5 5 5 6 2 3" xfId="58601"/>
    <cellStyle name="Normal 5 5 5 6 3" xfId="43205"/>
    <cellStyle name="Normal 5 5 5 6 4" xfId="43206"/>
    <cellStyle name="Normal 5 5 5 7" xfId="43207"/>
    <cellStyle name="Normal 5 5 5 7 2" xfId="43208"/>
    <cellStyle name="Normal 5 5 5 7 2 2" xfId="43209"/>
    <cellStyle name="Normal 5 5 5 7 2 3" xfId="58602"/>
    <cellStyle name="Normal 5 5 5 7 3" xfId="43210"/>
    <cellStyle name="Normal 5 5 5 7 4" xfId="43211"/>
    <cellStyle name="Normal 5 5 5 8" xfId="43212"/>
    <cellStyle name="Normal 5 5 5 8 2" xfId="43213"/>
    <cellStyle name="Normal 5 5 5 8 3" xfId="58603"/>
    <cellStyle name="Normal 5 5 5 9" xfId="43214"/>
    <cellStyle name="Normal 5 5 6" xfId="43215"/>
    <cellStyle name="Normal 5 5 6 2" xfId="43216"/>
    <cellStyle name="Normal 5 5 6 2 2" xfId="43217"/>
    <cellStyle name="Normal 5 5 6 2 2 2" xfId="43218"/>
    <cellStyle name="Normal 5 5 6 2 2 2 2" xfId="43219"/>
    <cellStyle name="Normal 5 5 6 2 2 2 2 2" xfId="43220"/>
    <cellStyle name="Normal 5 5 6 2 2 2 2 3" xfId="58604"/>
    <cellStyle name="Normal 5 5 6 2 2 2 3" xfId="43221"/>
    <cellStyle name="Normal 5 5 6 2 2 2 4" xfId="43222"/>
    <cellStyle name="Normal 5 5 6 2 2 3" xfId="43223"/>
    <cellStyle name="Normal 5 5 6 2 2 3 2" xfId="43224"/>
    <cellStyle name="Normal 5 5 6 2 2 3 2 2" xfId="43225"/>
    <cellStyle name="Normal 5 5 6 2 2 3 2 3" xfId="58605"/>
    <cellStyle name="Normal 5 5 6 2 2 3 3" xfId="43226"/>
    <cellStyle name="Normal 5 5 6 2 2 3 4" xfId="43227"/>
    <cellStyle name="Normal 5 5 6 2 2 4" xfId="43228"/>
    <cellStyle name="Normal 5 5 6 2 2 4 2" xfId="43229"/>
    <cellStyle name="Normal 5 5 6 2 2 4 3" xfId="58606"/>
    <cellStyle name="Normal 5 5 6 2 2 5" xfId="43230"/>
    <cellStyle name="Normal 5 5 6 2 2 6" xfId="43231"/>
    <cellStyle name="Normal 5 5 6 2 3" xfId="43232"/>
    <cellStyle name="Normal 5 5 6 2 3 2" xfId="43233"/>
    <cellStyle name="Normal 5 5 6 2 3 2 2" xfId="43234"/>
    <cellStyle name="Normal 5 5 6 2 3 2 3" xfId="58607"/>
    <cellStyle name="Normal 5 5 6 2 3 3" xfId="43235"/>
    <cellStyle name="Normal 5 5 6 2 3 4" xfId="43236"/>
    <cellStyle name="Normal 5 5 6 2 4" xfId="43237"/>
    <cellStyle name="Normal 5 5 6 2 4 2" xfId="43238"/>
    <cellStyle name="Normal 5 5 6 2 4 2 2" xfId="43239"/>
    <cellStyle name="Normal 5 5 6 2 4 2 3" xfId="58608"/>
    <cellStyle name="Normal 5 5 6 2 4 3" xfId="43240"/>
    <cellStyle name="Normal 5 5 6 2 4 4" xfId="43241"/>
    <cellStyle name="Normal 5 5 6 2 5" xfId="43242"/>
    <cellStyle name="Normal 5 5 6 2 5 2" xfId="43243"/>
    <cellStyle name="Normal 5 5 6 2 5 3" xfId="58609"/>
    <cellStyle name="Normal 5 5 6 2 6" xfId="43244"/>
    <cellStyle name="Normal 5 5 6 2 7" xfId="43245"/>
    <cellStyle name="Normal 5 5 6 3" xfId="43246"/>
    <cellStyle name="Normal 5 5 6 3 2" xfId="43247"/>
    <cellStyle name="Normal 5 5 6 3 2 2" xfId="43248"/>
    <cellStyle name="Normal 5 5 6 3 2 2 2" xfId="43249"/>
    <cellStyle name="Normal 5 5 6 3 2 2 3" xfId="58610"/>
    <cellStyle name="Normal 5 5 6 3 2 3" xfId="43250"/>
    <cellStyle name="Normal 5 5 6 3 2 4" xfId="43251"/>
    <cellStyle name="Normal 5 5 6 3 3" xfId="43252"/>
    <cellStyle name="Normal 5 5 6 3 3 2" xfId="43253"/>
    <cellStyle name="Normal 5 5 6 3 3 2 2" xfId="43254"/>
    <cellStyle name="Normal 5 5 6 3 3 2 3" xfId="58611"/>
    <cellStyle name="Normal 5 5 6 3 3 3" xfId="43255"/>
    <cellStyle name="Normal 5 5 6 3 3 4" xfId="43256"/>
    <cellStyle name="Normal 5 5 6 3 4" xfId="43257"/>
    <cellStyle name="Normal 5 5 6 3 4 2" xfId="43258"/>
    <cellStyle name="Normal 5 5 6 3 4 3" xfId="58612"/>
    <cellStyle name="Normal 5 5 6 3 5" xfId="43259"/>
    <cellStyle name="Normal 5 5 6 3 6" xfId="43260"/>
    <cellStyle name="Normal 5 5 6 4" xfId="43261"/>
    <cellStyle name="Normal 5 5 6 4 2" xfId="43262"/>
    <cellStyle name="Normal 5 5 6 4 2 2" xfId="43263"/>
    <cellStyle name="Normal 5 5 6 4 2 3" xfId="58613"/>
    <cellStyle name="Normal 5 5 6 4 3" xfId="43264"/>
    <cellStyle name="Normal 5 5 6 4 4" xfId="43265"/>
    <cellStyle name="Normal 5 5 6 5" xfId="43266"/>
    <cellStyle name="Normal 5 5 6 5 2" xfId="43267"/>
    <cellStyle name="Normal 5 5 6 5 2 2" xfId="43268"/>
    <cellStyle name="Normal 5 5 6 5 2 3" xfId="58614"/>
    <cellStyle name="Normal 5 5 6 5 3" xfId="43269"/>
    <cellStyle name="Normal 5 5 6 5 4" xfId="43270"/>
    <cellStyle name="Normal 5 5 6 6" xfId="43271"/>
    <cellStyle name="Normal 5 5 6 6 2" xfId="43272"/>
    <cellStyle name="Normal 5 5 6 6 3" xfId="58615"/>
    <cellStyle name="Normal 5 5 6 7" xfId="43273"/>
    <cellStyle name="Normal 5 5 6 8" xfId="43274"/>
    <cellStyle name="Normal 5 5 7" xfId="43275"/>
    <cellStyle name="Normal 5 5 7 2" xfId="43276"/>
    <cellStyle name="Normal 5 5 7 2 2" xfId="43277"/>
    <cellStyle name="Normal 5 5 7 2 2 2" xfId="43278"/>
    <cellStyle name="Normal 5 5 7 2 2 2 2" xfId="43279"/>
    <cellStyle name="Normal 5 5 7 2 2 2 3" xfId="58616"/>
    <cellStyle name="Normal 5 5 7 2 2 3" xfId="43280"/>
    <cellStyle name="Normal 5 5 7 2 2 4" xfId="43281"/>
    <cellStyle name="Normal 5 5 7 2 3" xfId="43282"/>
    <cellStyle name="Normal 5 5 7 2 3 2" xfId="43283"/>
    <cellStyle name="Normal 5 5 7 2 3 2 2" xfId="43284"/>
    <cellStyle name="Normal 5 5 7 2 3 2 3" xfId="58617"/>
    <cellStyle name="Normal 5 5 7 2 3 3" xfId="43285"/>
    <cellStyle name="Normal 5 5 7 2 3 4" xfId="43286"/>
    <cellStyle name="Normal 5 5 7 2 4" xfId="43287"/>
    <cellStyle name="Normal 5 5 7 2 4 2" xfId="43288"/>
    <cellStyle name="Normal 5 5 7 2 4 3" xfId="58618"/>
    <cellStyle name="Normal 5 5 7 2 5" xfId="43289"/>
    <cellStyle name="Normal 5 5 7 2 6" xfId="43290"/>
    <cellStyle name="Normal 5 5 7 3" xfId="43291"/>
    <cellStyle name="Normal 5 5 7 3 2" xfId="43292"/>
    <cellStyle name="Normal 5 5 7 3 2 2" xfId="43293"/>
    <cellStyle name="Normal 5 5 7 3 2 3" xfId="58619"/>
    <cellStyle name="Normal 5 5 7 3 3" xfId="43294"/>
    <cellStyle name="Normal 5 5 7 3 4" xfId="43295"/>
    <cellStyle name="Normal 5 5 7 4" xfId="43296"/>
    <cellStyle name="Normal 5 5 7 4 2" xfId="43297"/>
    <cellStyle name="Normal 5 5 7 4 2 2" xfId="43298"/>
    <cellStyle name="Normal 5 5 7 4 2 3" xfId="58620"/>
    <cellStyle name="Normal 5 5 7 4 3" xfId="43299"/>
    <cellStyle name="Normal 5 5 7 4 4" xfId="43300"/>
    <cellStyle name="Normal 5 5 7 5" xfId="43301"/>
    <cellStyle name="Normal 5 5 7 5 2" xfId="43302"/>
    <cellStyle name="Normal 5 5 7 5 3" xfId="58621"/>
    <cellStyle name="Normal 5 5 7 6" xfId="43303"/>
    <cellStyle name="Normal 5 5 7 7" xfId="43304"/>
    <cellStyle name="Normal 5 5 8" xfId="43305"/>
    <cellStyle name="Normal 5 5 8 2" xfId="43306"/>
    <cellStyle name="Normal 5 5 8 2 2" xfId="43307"/>
    <cellStyle name="Normal 5 5 8 2 2 2" xfId="43308"/>
    <cellStyle name="Normal 5 5 8 2 2 3" xfId="58622"/>
    <cellStyle name="Normal 5 5 8 2 3" xfId="43309"/>
    <cellStyle name="Normal 5 5 8 2 4" xfId="43310"/>
    <cellStyle name="Normal 5 5 8 3" xfId="43311"/>
    <cellStyle name="Normal 5 5 8 3 2" xfId="43312"/>
    <cellStyle name="Normal 5 5 8 3 2 2" xfId="43313"/>
    <cellStyle name="Normal 5 5 8 3 2 3" xfId="58623"/>
    <cellStyle name="Normal 5 5 8 3 3" xfId="43314"/>
    <cellStyle name="Normal 5 5 8 3 4" xfId="43315"/>
    <cellStyle name="Normal 5 5 8 4" xfId="43316"/>
    <cellStyle name="Normal 5 5 8 4 2" xfId="43317"/>
    <cellStyle name="Normal 5 5 8 4 3" xfId="58624"/>
    <cellStyle name="Normal 5 5 8 5" xfId="43318"/>
    <cellStyle name="Normal 5 5 8 6" xfId="43319"/>
    <cellStyle name="Normal 5 5 9" xfId="43320"/>
    <cellStyle name="Normal 5 5 9 2" xfId="43321"/>
    <cellStyle name="Normal 5 5 9 2 2" xfId="43322"/>
    <cellStyle name="Normal 5 5 9 2 2 2" xfId="43323"/>
    <cellStyle name="Normal 5 5 9 2 2 3" xfId="58625"/>
    <cellStyle name="Normal 5 5 9 2 3" xfId="43324"/>
    <cellStyle name="Normal 5 5 9 2 4" xfId="43325"/>
    <cellStyle name="Normal 5 5 9 3" xfId="43326"/>
    <cellStyle name="Normal 5 5 9 3 2" xfId="43327"/>
    <cellStyle name="Normal 5 5 9 3 3" xfId="58626"/>
    <cellStyle name="Normal 5 5 9 4" xfId="43328"/>
    <cellStyle name="Normal 5 5 9 5" xfId="43329"/>
    <cellStyle name="Normal 5 6" xfId="43330"/>
    <cellStyle name="Normal 5 6 10" xfId="43331"/>
    <cellStyle name="Normal 5 6 11" xfId="43332"/>
    <cellStyle name="Normal 5 6 2" xfId="43333"/>
    <cellStyle name="Normal 5 6 2 10" xfId="43334"/>
    <cellStyle name="Normal 5 6 2 2" xfId="43335"/>
    <cellStyle name="Normal 5 6 2 2 2" xfId="43336"/>
    <cellStyle name="Normal 5 6 2 2 2 2" xfId="43337"/>
    <cellStyle name="Normal 5 6 2 2 2 2 2" xfId="43338"/>
    <cellStyle name="Normal 5 6 2 2 2 2 2 2" xfId="43339"/>
    <cellStyle name="Normal 5 6 2 2 2 2 2 2 2" xfId="43340"/>
    <cellStyle name="Normal 5 6 2 2 2 2 2 2 3" xfId="58627"/>
    <cellStyle name="Normal 5 6 2 2 2 2 2 3" xfId="43341"/>
    <cellStyle name="Normal 5 6 2 2 2 2 2 4" xfId="43342"/>
    <cellStyle name="Normal 5 6 2 2 2 2 3" xfId="43343"/>
    <cellStyle name="Normal 5 6 2 2 2 2 3 2" xfId="43344"/>
    <cellStyle name="Normal 5 6 2 2 2 2 3 2 2" xfId="43345"/>
    <cellStyle name="Normal 5 6 2 2 2 2 3 2 3" xfId="58628"/>
    <cellStyle name="Normal 5 6 2 2 2 2 3 3" xfId="43346"/>
    <cellStyle name="Normal 5 6 2 2 2 2 3 4" xfId="43347"/>
    <cellStyle name="Normal 5 6 2 2 2 2 4" xfId="43348"/>
    <cellStyle name="Normal 5 6 2 2 2 2 4 2" xfId="43349"/>
    <cellStyle name="Normal 5 6 2 2 2 2 4 3" xfId="58629"/>
    <cellStyle name="Normal 5 6 2 2 2 2 5" xfId="43350"/>
    <cellStyle name="Normal 5 6 2 2 2 2 6" xfId="43351"/>
    <cellStyle name="Normal 5 6 2 2 2 3" xfId="43352"/>
    <cellStyle name="Normal 5 6 2 2 2 3 2" xfId="43353"/>
    <cellStyle name="Normal 5 6 2 2 2 3 2 2" xfId="43354"/>
    <cellStyle name="Normal 5 6 2 2 2 3 2 3" xfId="58630"/>
    <cellStyle name="Normal 5 6 2 2 2 3 3" xfId="43355"/>
    <cellStyle name="Normal 5 6 2 2 2 3 4" xfId="43356"/>
    <cellStyle name="Normal 5 6 2 2 2 4" xfId="43357"/>
    <cellStyle name="Normal 5 6 2 2 2 4 2" xfId="43358"/>
    <cellStyle name="Normal 5 6 2 2 2 4 2 2" xfId="43359"/>
    <cellStyle name="Normal 5 6 2 2 2 4 2 3" xfId="58631"/>
    <cellStyle name="Normal 5 6 2 2 2 4 3" xfId="43360"/>
    <cellStyle name="Normal 5 6 2 2 2 4 4" xfId="43361"/>
    <cellStyle name="Normal 5 6 2 2 2 5" xfId="43362"/>
    <cellStyle name="Normal 5 6 2 2 2 5 2" xfId="43363"/>
    <cellStyle name="Normal 5 6 2 2 2 5 3" xfId="58632"/>
    <cellStyle name="Normal 5 6 2 2 2 6" xfId="43364"/>
    <cellStyle name="Normal 5 6 2 2 2 7" xfId="43365"/>
    <cellStyle name="Normal 5 6 2 2 3" xfId="43366"/>
    <cellStyle name="Normal 5 6 2 2 3 2" xfId="43367"/>
    <cellStyle name="Normal 5 6 2 2 3 2 2" xfId="43368"/>
    <cellStyle name="Normal 5 6 2 2 3 2 2 2" xfId="43369"/>
    <cellStyle name="Normal 5 6 2 2 3 2 2 3" xfId="58633"/>
    <cellStyle name="Normal 5 6 2 2 3 2 3" xfId="43370"/>
    <cellStyle name="Normal 5 6 2 2 3 2 4" xfId="43371"/>
    <cellStyle name="Normal 5 6 2 2 3 3" xfId="43372"/>
    <cellStyle name="Normal 5 6 2 2 3 3 2" xfId="43373"/>
    <cellStyle name="Normal 5 6 2 2 3 3 2 2" xfId="43374"/>
    <cellStyle name="Normal 5 6 2 2 3 3 2 3" xfId="58634"/>
    <cellStyle name="Normal 5 6 2 2 3 3 3" xfId="43375"/>
    <cellStyle name="Normal 5 6 2 2 3 3 4" xfId="43376"/>
    <cellStyle name="Normal 5 6 2 2 3 4" xfId="43377"/>
    <cellStyle name="Normal 5 6 2 2 3 4 2" xfId="43378"/>
    <cellStyle name="Normal 5 6 2 2 3 4 3" xfId="58635"/>
    <cellStyle name="Normal 5 6 2 2 3 5" xfId="43379"/>
    <cellStyle name="Normal 5 6 2 2 3 6" xfId="43380"/>
    <cellStyle name="Normal 5 6 2 2 4" xfId="43381"/>
    <cellStyle name="Normal 5 6 2 2 4 2" xfId="43382"/>
    <cellStyle name="Normal 5 6 2 2 4 2 2" xfId="43383"/>
    <cellStyle name="Normal 5 6 2 2 4 2 3" xfId="58636"/>
    <cellStyle name="Normal 5 6 2 2 4 3" xfId="43384"/>
    <cellStyle name="Normal 5 6 2 2 4 4" xfId="43385"/>
    <cellStyle name="Normal 5 6 2 2 5" xfId="43386"/>
    <cellStyle name="Normal 5 6 2 2 5 2" xfId="43387"/>
    <cellStyle name="Normal 5 6 2 2 5 2 2" xfId="43388"/>
    <cellStyle name="Normal 5 6 2 2 5 2 3" xfId="58637"/>
    <cellStyle name="Normal 5 6 2 2 5 3" xfId="43389"/>
    <cellStyle name="Normal 5 6 2 2 5 4" xfId="43390"/>
    <cellStyle name="Normal 5 6 2 2 6" xfId="43391"/>
    <cellStyle name="Normal 5 6 2 2 6 2" xfId="43392"/>
    <cellStyle name="Normal 5 6 2 2 6 3" xfId="58638"/>
    <cellStyle name="Normal 5 6 2 2 7" xfId="43393"/>
    <cellStyle name="Normal 5 6 2 2 8" xfId="43394"/>
    <cellStyle name="Normal 5 6 2 3" xfId="43395"/>
    <cellStyle name="Normal 5 6 2 3 2" xfId="43396"/>
    <cellStyle name="Normal 5 6 2 3 2 2" xfId="43397"/>
    <cellStyle name="Normal 5 6 2 3 2 2 2" xfId="43398"/>
    <cellStyle name="Normal 5 6 2 3 2 2 2 2" xfId="43399"/>
    <cellStyle name="Normal 5 6 2 3 2 2 2 3" xfId="58639"/>
    <cellStyle name="Normal 5 6 2 3 2 2 3" xfId="43400"/>
    <cellStyle name="Normal 5 6 2 3 2 2 4" xfId="43401"/>
    <cellStyle name="Normal 5 6 2 3 2 3" xfId="43402"/>
    <cellStyle name="Normal 5 6 2 3 2 3 2" xfId="43403"/>
    <cellStyle name="Normal 5 6 2 3 2 3 2 2" xfId="43404"/>
    <cellStyle name="Normal 5 6 2 3 2 3 2 3" xfId="58640"/>
    <cellStyle name="Normal 5 6 2 3 2 3 3" xfId="43405"/>
    <cellStyle name="Normal 5 6 2 3 2 3 4" xfId="43406"/>
    <cellStyle name="Normal 5 6 2 3 2 4" xfId="43407"/>
    <cellStyle name="Normal 5 6 2 3 2 4 2" xfId="43408"/>
    <cellStyle name="Normal 5 6 2 3 2 4 3" xfId="58641"/>
    <cellStyle name="Normal 5 6 2 3 2 5" xfId="43409"/>
    <cellStyle name="Normal 5 6 2 3 2 6" xfId="43410"/>
    <cellStyle name="Normal 5 6 2 3 3" xfId="43411"/>
    <cellStyle name="Normal 5 6 2 3 3 2" xfId="43412"/>
    <cellStyle name="Normal 5 6 2 3 3 2 2" xfId="43413"/>
    <cellStyle name="Normal 5 6 2 3 3 2 3" xfId="58642"/>
    <cellStyle name="Normal 5 6 2 3 3 3" xfId="43414"/>
    <cellStyle name="Normal 5 6 2 3 3 4" xfId="43415"/>
    <cellStyle name="Normal 5 6 2 3 4" xfId="43416"/>
    <cellStyle name="Normal 5 6 2 3 4 2" xfId="43417"/>
    <cellStyle name="Normal 5 6 2 3 4 2 2" xfId="43418"/>
    <cellStyle name="Normal 5 6 2 3 4 2 3" xfId="58643"/>
    <cellStyle name="Normal 5 6 2 3 4 3" xfId="43419"/>
    <cellStyle name="Normal 5 6 2 3 4 4" xfId="43420"/>
    <cellStyle name="Normal 5 6 2 3 5" xfId="43421"/>
    <cellStyle name="Normal 5 6 2 3 5 2" xfId="43422"/>
    <cellStyle name="Normal 5 6 2 3 5 3" xfId="58644"/>
    <cellStyle name="Normal 5 6 2 3 6" xfId="43423"/>
    <cellStyle name="Normal 5 6 2 3 7" xfId="43424"/>
    <cellStyle name="Normal 5 6 2 4" xfId="43425"/>
    <cellStyle name="Normal 5 6 2 4 2" xfId="43426"/>
    <cellStyle name="Normal 5 6 2 4 2 2" xfId="43427"/>
    <cellStyle name="Normal 5 6 2 4 2 2 2" xfId="43428"/>
    <cellStyle name="Normal 5 6 2 4 2 2 3" xfId="58645"/>
    <cellStyle name="Normal 5 6 2 4 2 3" xfId="43429"/>
    <cellStyle name="Normal 5 6 2 4 2 4" xfId="43430"/>
    <cellStyle name="Normal 5 6 2 4 3" xfId="43431"/>
    <cellStyle name="Normal 5 6 2 4 3 2" xfId="43432"/>
    <cellStyle name="Normal 5 6 2 4 3 2 2" xfId="43433"/>
    <cellStyle name="Normal 5 6 2 4 3 2 3" xfId="58646"/>
    <cellStyle name="Normal 5 6 2 4 3 3" xfId="43434"/>
    <cellStyle name="Normal 5 6 2 4 3 4" xfId="43435"/>
    <cellStyle name="Normal 5 6 2 4 4" xfId="43436"/>
    <cellStyle name="Normal 5 6 2 4 4 2" xfId="43437"/>
    <cellStyle name="Normal 5 6 2 4 4 3" xfId="58647"/>
    <cellStyle name="Normal 5 6 2 4 5" xfId="43438"/>
    <cellStyle name="Normal 5 6 2 4 6" xfId="43439"/>
    <cellStyle name="Normal 5 6 2 5" xfId="43440"/>
    <cellStyle name="Normal 5 6 2 5 2" xfId="43441"/>
    <cellStyle name="Normal 5 6 2 5 2 2" xfId="43442"/>
    <cellStyle name="Normal 5 6 2 5 2 2 2" xfId="43443"/>
    <cellStyle name="Normal 5 6 2 5 2 2 3" xfId="58648"/>
    <cellStyle name="Normal 5 6 2 5 2 3" xfId="43444"/>
    <cellStyle name="Normal 5 6 2 5 2 4" xfId="43445"/>
    <cellStyle name="Normal 5 6 2 5 3" xfId="43446"/>
    <cellStyle name="Normal 5 6 2 5 3 2" xfId="43447"/>
    <cellStyle name="Normal 5 6 2 5 3 3" xfId="58649"/>
    <cellStyle name="Normal 5 6 2 5 4" xfId="43448"/>
    <cellStyle name="Normal 5 6 2 5 5" xfId="43449"/>
    <cellStyle name="Normal 5 6 2 6" xfId="43450"/>
    <cellStyle name="Normal 5 6 2 6 2" xfId="43451"/>
    <cellStyle name="Normal 5 6 2 6 2 2" xfId="43452"/>
    <cellStyle name="Normal 5 6 2 6 2 3" xfId="58650"/>
    <cellStyle name="Normal 5 6 2 6 3" xfId="43453"/>
    <cellStyle name="Normal 5 6 2 6 4" xfId="43454"/>
    <cellStyle name="Normal 5 6 2 7" xfId="43455"/>
    <cellStyle name="Normal 5 6 2 7 2" xfId="43456"/>
    <cellStyle name="Normal 5 6 2 7 2 2" xfId="43457"/>
    <cellStyle name="Normal 5 6 2 7 2 3" xfId="58651"/>
    <cellStyle name="Normal 5 6 2 7 3" xfId="43458"/>
    <cellStyle name="Normal 5 6 2 7 4" xfId="43459"/>
    <cellStyle name="Normal 5 6 2 8" xfId="43460"/>
    <cellStyle name="Normal 5 6 2 8 2" xfId="43461"/>
    <cellStyle name="Normal 5 6 2 8 3" xfId="58652"/>
    <cellStyle name="Normal 5 6 2 9" xfId="43462"/>
    <cellStyle name="Normal 5 6 3" xfId="43463"/>
    <cellStyle name="Normal 5 6 3 2" xfId="43464"/>
    <cellStyle name="Normal 5 6 3 2 2" xfId="43465"/>
    <cellStyle name="Normal 5 6 3 2 2 2" xfId="43466"/>
    <cellStyle name="Normal 5 6 3 2 2 2 2" xfId="43467"/>
    <cellStyle name="Normal 5 6 3 2 2 2 2 2" xfId="43468"/>
    <cellStyle name="Normal 5 6 3 2 2 2 2 3" xfId="58653"/>
    <cellStyle name="Normal 5 6 3 2 2 2 3" xfId="43469"/>
    <cellStyle name="Normal 5 6 3 2 2 2 4" xfId="43470"/>
    <cellStyle name="Normal 5 6 3 2 2 3" xfId="43471"/>
    <cellStyle name="Normal 5 6 3 2 2 3 2" xfId="43472"/>
    <cellStyle name="Normal 5 6 3 2 2 3 2 2" xfId="43473"/>
    <cellStyle name="Normal 5 6 3 2 2 3 2 3" xfId="58654"/>
    <cellStyle name="Normal 5 6 3 2 2 3 3" xfId="43474"/>
    <cellStyle name="Normal 5 6 3 2 2 3 4" xfId="43475"/>
    <cellStyle name="Normal 5 6 3 2 2 4" xfId="43476"/>
    <cellStyle name="Normal 5 6 3 2 2 4 2" xfId="43477"/>
    <cellStyle name="Normal 5 6 3 2 2 4 3" xfId="58655"/>
    <cellStyle name="Normal 5 6 3 2 2 5" xfId="43478"/>
    <cellStyle name="Normal 5 6 3 2 2 6" xfId="43479"/>
    <cellStyle name="Normal 5 6 3 2 3" xfId="43480"/>
    <cellStyle name="Normal 5 6 3 2 3 2" xfId="43481"/>
    <cellStyle name="Normal 5 6 3 2 3 2 2" xfId="43482"/>
    <cellStyle name="Normal 5 6 3 2 3 2 3" xfId="58656"/>
    <cellStyle name="Normal 5 6 3 2 3 3" xfId="43483"/>
    <cellStyle name="Normal 5 6 3 2 3 4" xfId="43484"/>
    <cellStyle name="Normal 5 6 3 2 4" xfId="43485"/>
    <cellStyle name="Normal 5 6 3 2 4 2" xfId="43486"/>
    <cellStyle name="Normal 5 6 3 2 4 2 2" xfId="43487"/>
    <cellStyle name="Normal 5 6 3 2 4 2 3" xfId="58657"/>
    <cellStyle name="Normal 5 6 3 2 4 3" xfId="43488"/>
    <cellStyle name="Normal 5 6 3 2 4 4" xfId="43489"/>
    <cellStyle name="Normal 5 6 3 2 5" xfId="43490"/>
    <cellStyle name="Normal 5 6 3 2 5 2" xfId="43491"/>
    <cellStyle name="Normal 5 6 3 2 5 3" xfId="58658"/>
    <cellStyle name="Normal 5 6 3 2 6" xfId="43492"/>
    <cellStyle name="Normal 5 6 3 2 7" xfId="43493"/>
    <cellStyle name="Normal 5 6 3 3" xfId="43494"/>
    <cellStyle name="Normal 5 6 3 3 2" xfId="43495"/>
    <cellStyle name="Normal 5 6 3 3 2 2" xfId="43496"/>
    <cellStyle name="Normal 5 6 3 3 2 2 2" xfId="43497"/>
    <cellStyle name="Normal 5 6 3 3 2 2 3" xfId="58659"/>
    <cellStyle name="Normal 5 6 3 3 2 3" xfId="43498"/>
    <cellStyle name="Normal 5 6 3 3 2 4" xfId="43499"/>
    <cellStyle name="Normal 5 6 3 3 3" xfId="43500"/>
    <cellStyle name="Normal 5 6 3 3 3 2" xfId="43501"/>
    <cellStyle name="Normal 5 6 3 3 3 2 2" xfId="43502"/>
    <cellStyle name="Normal 5 6 3 3 3 2 3" xfId="58660"/>
    <cellStyle name="Normal 5 6 3 3 3 3" xfId="43503"/>
    <cellStyle name="Normal 5 6 3 3 3 4" xfId="43504"/>
    <cellStyle name="Normal 5 6 3 3 4" xfId="43505"/>
    <cellStyle name="Normal 5 6 3 3 4 2" xfId="43506"/>
    <cellStyle name="Normal 5 6 3 3 4 3" xfId="58661"/>
    <cellStyle name="Normal 5 6 3 3 5" xfId="43507"/>
    <cellStyle name="Normal 5 6 3 3 6" xfId="43508"/>
    <cellStyle name="Normal 5 6 3 4" xfId="43509"/>
    <cellStyle name="Normal 5 6 3 4 2" xfId="43510"/>
    <cellStyle name="Normal 5 6 3 4 2 2" xfId="43511"/>
    <cellStyle name="Normal 5 6 3 4 2 2 2" xfId="43512"/>
    <cellStyle name="Normal 5 6 3 4 2 2 3" xfId="58662"/>
    <cellStyle name="Normal 5 6 3 4 2 3" xfId="43513"/>
    <cellStyle name="Normal 5 6 3 4 2 4" xfId="43514"/>
    <cellStyle name="Normal 5 6 3 4 3" xfId="43515"/>
    <cellStyle name="Normal 5 6 3 4 3 2" xfId="43516"/>
    <cellStyle name="Normal 5 6 3 4 3 3" xfId="58663"/>
    <cellStyle name="Normal 5 6 3 4 4" xfId="43517"/>
    <cellStyle name="Normal 5 6 3 4 5" xfId="43518"/>
    <cellStyle name="Normal 5 6 3 5" xfId="43519"/>
    <cellStyle name="Normal 5 6 3 5 2" xfId="43520"/>
    <cellStyle name="Normal 5 6 3 5 2 2" xfId="43521"/>
    <cellStyle name="Normal 5 6 3 5 2 3" xfId="58664"/>
    <cellStyle name="Normal 5 6 3 5 3" xfId="43522"/>
    <cellStyle name="Normal 5 6 3 5 4" xfId="43523"/>
    <cellStyle name="Normal 5 6 3 6" xfId="43524"/>
    <cellStyle name="Normal 5 6 3 6 2" xfId="43525"/>
    <cellStyle name="Normal 5 6 3 6 2 2" xfId="43526"/>
    <cellStyle name="Normal 5 6 3 6 2 3" xfId="58665"/>
    <cellStyle name="Normal 5 6 3 6 3" xfId="43527"/>
    <cellStyle name="Normal 5 6 3 6 4" xfId="43528"/>
    <cellStyle name="Normal 5 6 3 7" xfId="43529"/>
    <cellStyle name="Normal 5 6 3 7 2" xfId="43530"/>
    <cellStyle name="Normal 5 6 3 7 3" xfId="58666"/>
    <cellStyle name="Normal 5 6 3 8" xfId="43531"/>
    <cellStyle name="Normal 5 6 3 9" xfId="43532"/>
    <cellStyle name="Normal 5 6 4" xfId="43533"/>
    <cellStyle name="Normal 5 6 4 2" xfId="43534"/>
    <cellStyle name="Normal 5 6 4 2 2" xfId="43535"/>
    <cellStyle name="Normal 5 6 4 2 2 2" xfId="43536"/>
    <cellStyle name="Normal 5 6 4 2 2 2 2" xfId="43537"/>
    <cellStyle name="Normal 5 6 4 2 2 2 3" xfId="58667"/>
    <cellStyle name="Normal 5 6 4 2 2 3" xfId="43538"/>
    <cellStyle name="Normal 5 6 4 2 2 4" xfId="43539"/>
    <cellStyle name="Normal 5 6 4 2 3" xfId="43540"/>
    <cellStyle name="Normal 5 6 4 2 3 2" xfId="43541"/>
    <cellStyle name="Normal 5 6 4 2 3 2 2" xfId="43542"/>
    <cellStyle name="Normal 5 6 4 2 3 2 3" xfId="58668"/>
    <cellStyle name="Normal 5 6 4 2 3 3" xfId="43543"/>
    <cellStyle name="Normal 5 6 4 2 3 4" xfId="43544"/>
    <cellStyle name="Normal 5 6 4 2 4" xfId="43545"/>
    <cellStyle name="Normal 5 6 4 2 4 2" xfId="43546"/>
    <cellStyle name="Normal 5 6 4 2 4 3" xfId="58669"/>
    <cellStyle name="Normal 5 6 4 2 5" xfId="43547"/>
    <cellStyle name="Normal 5 6 4 2 6" xfId="43548"/>
    <cellStyle name="Normal 5 6 4 3" xfId="43549"/>
    <cellStyle name="Normal 5 6 4 3 2" xfId="43550"/>
    <cellStyle name="Normal 5 6 4 3 2 2" xfId="43551"/>
    <cellStyle name="Normal 5 6 4 3 2 3" xfId="58670"/>
    <cellStyle name="Normal 5 6 4 3 3" xfId="43552"/>
    <cellStyle name="Normal 5 6 4 3 4" xfId="43553"/>
    <cellStyle name="Normal 5 6 4 4" xfId="43554"/>
    <cellStyle name="Normal 5 6 4 4 2" xfId="43555"/>
    <cellStyle name="Normal 5 6 4 4 2 2" xfId="43556"/>
    <cellStyle name="Normal 5 6 4 4 2 3" xfId="58671"/>
    <cellStyle name="Normal 5 6 4 4 3" xfId="43557"/>
    <cellStyle name="Normal 5 6 4 4 4" xfId="43558"/>
    <cellStyle name="Normal 5 6 4 5" xfId="43559"/>
    <cellStyle name="Normal 5 6 4 5 2" xfId="43560"/>
    <cellStyle name="Normal 5 6 4 5 3" xfId="58672"/>
    <cellStyle name="Normal 5 6 4 6" xfId="43561"/>
    <cellStyle name="Normal 5 6 4 7" xfId="43562"/>
    <cellStyle name="Normal 5 6 5" xfId="43563"/>
    <cellStyle name="Normal 5 6 5 2" xfId="43564"/>
    <cellStyle name="Normal 5 6 5 2 2" xfId="43565"/>
    <cellStyle name="Normal 5 6 5 2 2 2" xfId="43566"/>
    <cellStyle name="Normal 5 6 5 2 2 3" xfId="58673"/>
    <cellStyle name="Normal 5 6 5 2 3" xfId="43567"/>
    <cellStyle name="Normal 5 6 5 2 4" xfId="43568"/>
    <cellStyle name="Normal 5 6 5 3" xfId="43569"/>
    <cellStyle name="Normal 5 6 5 3 2" xfId="43570"/>
    <cellStyle name="Normal 5 6 5 3 2 2" xfId="43571"/>
    <cellStyle name="Normal 5 6 5 3 2 3" xfId="58674"/>
    <cellStyle name="Normal 5 6 5 3 3" xfId="43572"/>
    <cellStyle name="Normal 5 6 5 3 4" xfId="43573"/>
    <cellStyle name="Normal 5 6 5 4" xfId="43574"/>
    <cellStyle name="Normal 5 6 5 4 2" xfId="43575"/>
    <cellStyle name="Normal 5 6 5 4 3" xfId="58675"/>
    <cellStyle name="Normal 5 6 5 5" xfId="43576"/>
    <cellStyle name="Normal 5 6 5 6" xfId="43577"/>
    <cellStyle name="Normal 5 6 6" xfId="43578"/>
    <cellStyle name="Normal 5 6 6 2" xfId="43579"/>
    <cellStyle name="Normal 5 6 6 2 2" xfId="43580"/>
    <cellStyle name="Normal 5 6 6 2 2 2" xfId="43581"/>
    <cellStyle name="Normal 5 6 6 2 2 3" xfId="58676"/>
    <cellStyle name="Normal 5 6 6 2 3" xfId="43582"/>
    <cellStyle name="Normal 5 6 6 2 4" xfId="43583"/>
    <cellStyle name="Normal 5 6 6 3" xfId="43584"/>
    <cellStyle name="Normal 5 6 6 3 2" xfId="43585"/>
    <cellStyle name="Normal 5 6 6 3 3" xfId="58677"/>
    <cellStyle name="Normal 5 6 6 4" xfId="43586"/>
    <cellStyle name="Normal 5 6 6 5" xfId="43587"/>
    <cellStyle name="Normal 5 6 7" xfId="43588"/>
    <cellStyle name="Normal 5 6 7 2" xfId="43589"/>
    <cellStyle name="Normal 5 6 7 2 2" xfId="43590"/>
    <cellStyle name="Normal 5 6 7 2 3" xfId="58678"/>
    <cellStyle name="Normal 5 6 7 3" xfId="43591"/>
    <cellStyle name="Normal 5 6 7 4" xfId="43592"/>
    <cellStyle name="Normal 5 6 8" xfId="43593"/>
    <cellStyle name="Normal 5 6 8 2" xfId="43594"/>
    <cellStyle name="Normal 5 6 8 2 2" xfId="43595"/>
    <cellStyle name="Normal 5 6 8 2 3" xfId="58679"/>
    <cellStyle name="Normal 5 6 8 3" xfId="43596"/>
    <cellStyle name="Normal 5 6 8 4" xfId="43597"/>
    <cellStyle name="Normal 5 6 9" xfId="43598"/>
    <cellStyle name="Normal 5 6 9 2" xfId="43599"/>
    <cellStyle name="Normal 5 6 9 3" xfId="58680"/>
    <cellStyle name="Normal 5 7" xfId="43600"/>
    <cellStyle name="Normal 5 7 10" xfId="43601"/>
    <cellStyle name="Normal 5 7 2" xfId="43602"/>
    <cellStyle name="Normal 5 7 2 2" xfId="43603"/>
    <cellStyle name="Normal 5 7 2 2 2" xfId="43604"/>
    <cellStyle name="Normal 5 7 2 2 2 2" xfId="43605"/>
    <cellStyle name="Normal 5 7 2 2 2 2 2" xfId="43606"/>
    <cellStyle name="Normal 5 7 2 2 2 2 2 2" xfId="43607"/>
    <cellStyle name="Normal 5 7 2 2 2 2 2 3" xfId="58681"/>
    <cellStyle name="Normal 5 7 2 2 2 2 3" xfId="43608"/>
    <cellStyle name="Normal 5 7 2 2 2 2 4" xfId="43609"/>
    <cellStyle name="Normal 5 7 2 2 2 3" xfId="43610"/>
    <cellStyle name="Normal 5 7 2 2 2 3 2" xfId="43611"/>
    <cellStyle name="Normal 5 7 2 2 2 3 2 2" xfId="43612"/>
    <cellStyle name="Normal 5 7 2 2 2 3 2 3" xfId="58682"/>
    <cellStyle name="Normal 5 7 2 2 2 3 3" xfId="43613"/>
    <cellStyle name="Normal 5 7 2 2 2 3 4" xfId="43614"/>
    <cellStyle name="Normal 5 7 2 2 2 4" xfId="43615"/>
    <cellStyle name="Normal 5 7 2 2 2 4 2" xfId="43616"/>
    <cellStyle name="Normal 5 7 2 2 2 4 3" xfId="58683"/>
    <cellStyle name="Normal 5 7 2 2 2 5" xfId="43617"/>
    <cellStyle name="Normal 5 7 2 2 2 6" xfId="43618"/>
    <cellStyle name="Normal 5 7 2 2 3" xfId="43619"/>
    <cellStyle name="Normal 5 7 2 2 3 2" xfId="43620"/>
    <cellStyle name="Normal 5 7 2 2 3 2 2" xfId="43621"/>
    <cellStyle name="Normal 5 7 2 2 3 2 3" xfId="58684"/>
    <cellStyle name="Normal 5 7 2 2 3 3" xfId="43622"/>
    <cellStyle name="Normal 5 7 2 2 3 4" xfId="43623"/>
    <cellStyle name="Normal 5 7 2 2 4" xfId="43624"/>
    <cellStyle name="Normal 5 7 2 2 4 2" xfId="43625"/>
    <cellStyle name="Normal 5 7 2 2 4 2 2" xfId="43626"/>
    <cellStyle name="Normal 5 7 2 2 4 2 3" xfId="58685"/>
    <cellStyle name="Normal 5 7 2 2 4 3" xfId="43627"/>
    <cellStyle name="Normal 5 7 2 2 4 4" xfId="43628"/>
    <cellStyle name="Normal 5 7 2 2 5" xfId="43629"/>
    <cellStyle name="Normal 5 7 2 2 5 2" xfId="43630"/>
    <cellStyle name="Normal 5 7 2 2 5 3" xfId="58686"/>
    <cellStyle name="Normal 5 7 2 2 6" xfId="43631"/>
    <cellStyle name="Normal 5 7 2 2 7" xfId="43632"/>
    <cellStyle name="Normal 5 7 2 3" xfId="43633"/>
    <cellStyle name="Normal 5 7 2 3 2" xfId="43634"/>
    <cellStyle name="Normal 5 7 2 3 2 2" xfId="43635"/>
    <cellStyle name="Normal 5 7 2 3 2 2 2" xfId="43636"/>
    <cellStyle name="Normal 5 7 2 3 2 2 3" xfId="58687"/>
    <cellStyle name="Normal 5 7 2 3 2 3" xfId="43637"/>
    <cellStyle name="Normal 5 7 2 3 2 4" xfId="43638"/>
    <cellStyle name="Normal 5 7 2 3 3" xfId="43639"/>
    <cellStyle name="Normal 5 7 2 3 3 2" xfId="43640"/>
    <cellStyle name="Normal 5 7 2 3 3 2 2" xfId="43641"/>
    <cellStyle name="Normal 5 7 2 3 3 2 3" xfId="58688"/>
    <cellStyle name="Normal 5 7 2 3 3 3" xfId="43642"/>
    <cellStyle name="Normal 5 7 2 3 3 4" xfId="43643"/>
    <cellStyle name="Normal 5 7 2 3 4" xfId="43644"/>
    <cellStyle name="Normal 5 7 2 3 4 2" xfId="43645"/>
    <cellStyle name="Normal 5 7 2 3 4 3" xfId="58689"/>
    <cellStyle name="Normal 5 7 2 3 5" xfId="43646"/>
    <cellStyle name="Normal 5 7 2 3 6" xfId="43647"/>
    <cellStyle name="Normal 5 7 2 4" xfId="43648"/>
    <cellStyle name="Normal 5 7 2 4 2" xfId="43649"/>
    <cellStyle name="Normal 5 7 2 4 2 2" xfId="43650"/>
    <cellStyle name="Normal 5 7 2 4 2 3" xfId="58690"/>
    <cellStyle name="Normal 5 7 2 4 3" xfId="43651"/>
    <cellStyle name="Normal 5 7 2 4 4" xfId="43652"/>
    <cellStyle name="Normal 5 7 2 5" xfId="43653"/>
    <cellStyle name="Normal 5 7 2 5 2" xfId="43654"/>
    <cellStyle name="Normal 5 7 2 5 2 2" xfId="43655"/>
    <cellStyle name="Normal 5 7 2 5 2 3" xfId="58691"/>
    <cellStyle name="Normal 5 7 2 5 3" xfId="43656"/>
    <cellStyle name="Normal 5 7 2 5 4" xfId="43657"/>
    <cellStyle name="Normal 5 7 2 6" xfId="43658"/>
    <cellStyle name="Normal 5 7 2 6 2" xfId="43659"/>
    <cellStyle name="Normal 5 7 2 6 3" xfId="58692"/>
    <cellStyle name="Normal 5 7 2 7" xfId="43660"/>
    <cellStyle name="Normal 5 7 2 8" xfId="43661"/>
    <cellStyle name="Normal 5 7 3" xfId="43662"/>
    <cellStyle name="Normal 5 7 3 2" xfId="43663"/>
    <cellStyle name="Normal 5 7 3 2 2" xfId="43664"/>
    <cellStyle name="Normal 5 7 3 2 2 2" xfId="43665"/>
    <cellStyle name="Normal 5 7 3 2 2 2 2" xfId="43666"/>
    <cellStyle name="Normal 5 7 3 2 2 2 3" xfId="58693"/>
    <cellStyle name="Normal 5 7 3 2 2 3" xfId="43667"/>
    <cellStyle name="Normal 5 7 3 2 2 4" xfId="43668"/>
    <cellStyle name="Normal 5 7 3 2 3" xfId="43669"/>
    <cellStyle name="Normal 5 7 3 2 3 2" xfId="43670"/>
    <cellStyle name="Normal 5 7 3 2 3 2 2" xfId="43671"/>
    <cellStyle name="Normal 5 7 3 2 3 2 3" xfId="58694"/>
    <cellStyle name="Normal 5 7 3 2 3 3" xfId="43672"/>
    <cellStyle name="Normal 5 7 3 2 3 4" xfId="43673"/>
    <cellStyle name="Normal 5 7 3 2 4" xfId="43674"/>
    <cellStyle name="Normal 5 7 3 2 4 2" xfId="43675"/>
    <cellStyle name="Normal 5 7 3 2 4 3" xfId="58695"/>
    <cellStyle name="Normal 5 7 3 2 5" xfId="43676"/>
    <cellStyle name="Normal 5 7 3 2 6" xfId="43677"/>
    <cellStyle name="Normal 5 7 3 3" xfId="43678"/>
    <cellStyle name="Normal 5 7 3 3 2" xfId="43679"/>
    <cellStyle name="Normal 5 7 3 3 2 2" xfId="43680"/>
    <cellStyle name="Normal 5 7 3 3 2 3" xfId="58696"/>
    <cellStyle name="Normal 5 7 3 3 3" xfId="43681"/>
    <cellStyle name="Normal 5 7 3 3 4" xfId="43682"/>
    <cellStyle name="Normal 5 7 3 4" xfId="43683"/>
    <cellStyle name="Normal 5 7 3 4 2" xfId="43684"/>
    <cellStyle name="Normal 5 7 3 4 2 2" xfId="43685"/>
    <cellStyle name="Normal 5 7 3 4 2 3" xfId="58697"/>
    <cellStyle name="Normal 5 7 3 4 3" xfId="43686"/>
    <cellStyle name="Normal 5 7 3 4 4" xfId="43687"/>
    <cellStyle name="Normal 5 7 3 5" xfId="43688"/>
    <cellStyle name="Normal 5 7 3 5 2" xfId="43689"/>
    <cellStyle name="Normal 5 7 3 5 3" xfId="58698"/>
    <cellStyle name="Normal 5 7 3 6" xfId="43690"/>
    <cellStyle name="Normal 5 7 3 7" xfId="43691"/>
    <cellStyle name="Normal 5 7 4" xfId="43692"/>
    <cellStyle name="Normal 5 7 4 2" xfId="43693"/>
    <cellStyle name="Normal 5 7 4 2 2" xfId="43694"/>
    <cellStyle name="Normal 5 7 4 2 2 2" xfId="43695"/>
    <cellStyle name="Normal 5 7 4 2 2 3" xfId="58699"/>
    <cellStyle name="Normal 5 7 4 2 3" xfId="43696"/>
    <cellStyle name="Normal 5 7 4 2 4" xfId="43697"/>
    <cellStyle name="Normal 5 7 4 3" xfId="43698"/>
    <cellStyle name="Normal 5 7 4 3 2" xfId="43699"/>
    <cellStyle name="Normal 5 7 4 3 2 2" xfId="43700"/>
    <cellStyle name="Normal 5 7 4 3 2 3" xfId="58700"/>
    <cellStyle name="Normal 5 7 4 3 3" xfId="43701"/>
    <cellStyle name="Normal 5 7 4 3 4" xfId="43702"/>
    <cellStyle name="Normal 5 7 4 4" xfId="43703"/>
    <cellStyle name="Normal 5 7 4 4 2" xfId="43704"/>
    <cellStyle name="Normal 5 7 4 4 3" xfId="58701"/>
    <cellStyle name="Normal 5 7 4 5" xfId="43705"/>
    <cellStyle name="Normal 5 7 4 6" xfId="43706"/>
    <cellStyle name="Normal 5 7 5" xfId="43707"/>
    <cellStyle name="Normal 5 7 5 2" xfId="43708"/>
    <cellStyle name="Normal 5 7 5 2 2" xfId="43709"/>
    <cellStyle name="Normal 5 7 5 2 2 2" xfId="43710"/>
    <cellStyle name="Normal 5 7 5 2 2 3" xfId="58702"/>
    <cellStyle name="Normal 5 7 5 2 3" xfId="43711"/>
    <cellStyle name="Normal 5 7 5 2 4" xfId="43712"/>
    <cellStyle name="Normal 5 7 5 3" xfId="43713"/>
    <cellStyle name="Normal 5 7 5 3 2" xfId="43714"/>
    <cellStyle name="Normal 5 7 5 3 3" xfId="58703"/>
    <cellStyle name="Normal 5 7 5 4" xfId="43715"/>
    <cellStyle name="Normal 5 7 5 5" xfId="43716"/>
    <cellStyle name="Normal 5 7 6" xfId="43717"/>
    <cellStyle name="Normal 5 7 6 2" xfId="43718"/>
    <cellStyle name="Normal 5 7 6 2 2" xfId="43719"/>
    <cellStyle name="Normal 5 7 6 2 3" xfId="58704"/>
    <cellStyle name="Normal 5 7 6 3" xfId="43720"/>
    <cellStyle name="Normal 5 7 6 4" xfId="43721"/>
    <cellStyle name="Normal 5 7 7" xfId="43722"/>
    <cellStyle name="Normal 5 7 7 2" xfId="43723"/>
    <cellStyle name="Normal 5 7 7 2 2" xfId="43724"/>
    <cellStyle name="Normal 5 7 7 2 3" xfId="58705"/>
    <cellStyle name="Normal 5 7 7 3" xfId="43725"/>
    <cellStyle name="Normal 5 7 7 4" xfId="43726"/>
    <cellStyle name="Normal 5 7 8" xfId="43727"/>
    <cellStyle name="Normal 5 7 8 2" xfId="43728"/>
    <cellStyle name="Normal 5 7 8 3" xfId="58706"/>
    <cellStyle name="Normal 5 7 9" xfId="43729"/>
    <cellStyle name="Normal 5 8" xfId="43730"/>
    <cellStyle name="Normal 5 8 10" xfId="43731"/>
    <cellStyle name="Normal 5 8 2" xfId="43732"/>
    <cellStyle name="Normal 5 8 2 2" xfId="43733"/>
    <cellStyle name="Normal 5 8 2 2 2" xfId="43734"/>
    <cellStyle name="Normal 5 8 2 2 2 2" xfId="43735"/>
    <cellStyle name="Normal 5 8 2 2 2 2 2" xfId="43736"/>
    <cellStyle name="Normal 5 8 2 2 2 2 2 2" xfId="43737"/>
    <cellStyle name="Normal 5 8 2 2 2 2 2 3" xfId="58707"/>
    <cellStyle name="Normal 5 8 2 2 2 2 3" xfId="43738"/>
    <cellStyle name="Normal 5 8 2 2 2 2 4" xfId="43739"/>
    <cellStyle name="Normal 5 8 2 2 2 3" xfId="43740"/>
    <cellStyle name="Normal 5 8 2 2 2 3 2" xfId="43741"/>
    <cellStyle name="Normal 5 8 2 2 2 3 2 2" xfId="43742"/>
    <cellStyle name="Normal 5 8 2 2 2 3 2 3" xfId="58708"/>
    <cellStyle name="Normal 5 8 2 2 2 3 3" xfId="43743"/>
    <cellStyle name="Normal 5 8 2 2 2 3 4" xfId="43744"/>
    <cellStyle name="Normal 5 8 2 2 2 4" xfId="43745"/>
    <cellStyle name="Normal 5 8 2 2 2 4 2" xfId="43746"/>
    <cellStyle name="Normal 5 8 2 2 2 4 3" xfId="58709"/>
    <cellStyle name="Normal 5 8 2 2 2 5" xfId="43747"/>
    <cellStyle name="Normal 5 8 2 2 2 6" xfId="43748"/>
    <cellStyle name="Normal 5 8 2 2 3" xfId="43749"/>
    <cellStyle name="Normal 5 8 2 2 3 2" xfId="43750"/>
    <cellStyle name="Normal 5 8 2 2 3 2 2" xfId="43751"/>
    <cellStyle name="Normal 5 8 2 2 3 2 3" xfId="58710"/>
    <cellStyle name="Normal 5 8 2 2 3 3" xfId="43752"/>
    <cellStyle name="Normal 5 8 2 2 3 4" xfId="43753"/>
    <cellStyle name="Normal 5 8 2 2 4" xfId="43754"/>
    <cellStyle name="Normal 5 8 2 2 4 2" xfId="43755"/>
    <cellStyle name="Normal 5 8 2 2 4 2 2" xfId="43756"/>
    <cellStyle name="Normal 5 8 2 2 4 2 3" xfId="58711"/>
    <cellStyle name="Normal 5 8 2 2 4 3" xfId="43757"/>
    <cellStyle name="Normal 5 8 2 2 4 4" xfId="43758"/>
    <cellStyle name="Normal 5 8 2 2 5" xfId="43759"/>
    <cellStyle name="Normal 5 8 2 2 5 2" xfId="43760"/>
    <cellStyle name="Normal 5 8 2 2 5 3" xfId="58712"/>
    <cellStyle name="Normal 5 8 2 2 6" xfId="43761"/>
    <cellStyle name="Normal 5 8 2 2 7" xfId="43762"/>
    <cellStyle name="Normal 5 8 2 3" xfId="43763"/>
    <cellStyle name="Normal 5 8 2 3 2" xfId="43764"/>
    <cellStyle name="Normal 5 8 2 3 2 2" xfId="43765"/>
    <cellStyle name="Normal 5 8 2 3 2 2 2" xfId="43766"/>
    <cellStyle name="Normal 5 8 2 3 2 2 3" xfId="58713"/>
    <cellStyle name="Normal 5 8 2 3 2 3" xfId="43767"/>
    <cellStyle name="Normal 5 8 2 3 2 4" xfId="43768"/>
    <cellStyle name="Normal 5 8 2 3 3" xfId="43769"/>
    <cellStyle name="Normal 5 8 2 3 3 2" xfId="43770"/>
    <cellStyle name="Normal 5 8 2 3 3 2 2" xfId="43771"/>
    <cellStyle name="Normal 5 8 2 3 3 2 3" xfId="58714"/>
    <cellStyle name="Normal 5 8 2 3 3 3" xfId="43772"/>
    <cellStyle name="Normal 5 8 2 3 3 4" xfId="43773"/>
    <cellStyle name="Normal 5 8 2 3 4" xfId="43774"/>
    <cellStyle name="Normal 5 8 2 3 4 2" xfId="43775"/>
    <cellStyle name="Normal 5 8 2 3 4 3" xfId="58715"/>
    <cellStyle name="Normal 5 8 2 3 5" xfId="43776"/>
    <cellStyle name="Normal 5 8 2 3 6" xfId="43777"/>
    <cellStyle name="Normal 5 8 2 4" xfId="43778"/>
    <cellStyle name="Normal 5 8 2 4 2" xfId="43779"/>
    <cellStyle name="Normal 5 8 2 4 2 2" xfId="43780"/>
    <cellStyle name="Normal 5 8 2 4 2 3" xfId="58716"/>
    <cellStyle name="Normal 5 8 2 4 3" xfId="43781"/>
    <cellStyle name="Normal 5 8 2 4 4" xfId="43782"/>
    <cellStyle name="Normal 5 8 2 5" xfId="43783"/>
    <cellStyle name="Normal 5 8 2 5 2" xfId="43784"/>
    <cellStyle name="Normal 5 8 2 5 2 2" xfId="43785"/>
    <cellStyle name="Normal 5 8 2 5 2 3" xfId="58717"/>
    <cellStyle name="Normal 5 8 2 5 3" xfId="43786"/>
    <cellStyle name="Normal 5 8 2 5 4" xfId="43787"/>
    <cellStyle name="Normal 5 8 2 6" xfId="43788"/>
    <cellStyle name="Normal 5 8 2 6 2" xfId="43789"/>
    <cellStyle name="Normal 5 8 2 6 3" xfId="58718"/>
    <cellStyle name="Normal 5 8 2 7" xfId="43790"/>
    <cellStyle name="Normal 5 8 2 8" xfId="43791"/>
    <cellStyle name="Normal 5 8 3" xfId="43792"/>
    <cellStyle name="Normal 5 8 3 2" xfId="43793"/>
    <cellStyle name="Normal 5 8 3 2 2" xfId="43794"/>
    <cellStyle name="Normal 5 8 3 2 2 2" xfId="43795"/>
    <cellStyle name="Normal 5 8 3 2 2 2 2" xfId="43796"/>
    <cellStyle name="Normal 5 8 3 2 2 2 3" xfId="58719"/>
    <cellStyle name="Normal 5 8 3 2 2 3" xfId="43797"/>
    <cellStyle name="Normal 5 8 3 2 2 4" xfId="43798"/>
    <cellStyle name="Normal 5 8 3 2 3" xfId="43799"/>
    <cellStyle name="Normal 5 8 3 2 3 2" xfId="43800"/>
    <cellStyle name="Normal 5 8 3 2 3 2 2" xfId="43801"/>
    <cellStyle name="Normal 5 8 3 2 3 2 3" xfId="58720"/>
    <cellStyle name="Normal 5 8 3 2 3 3" xfId="43802"/>
    <cellStyle name="Normal 5 8 3 2 3 4" xfId="43803"/>
    <cellStyle name="Normal 5 8 3 2 4" xfId="43804"/>
    <cellStyle name="Normal 5 8 3 2 4 2" xfId="43805"/>
    <cellStyle name="Normal 5 8 3 2 4 3" xfId="58721"/>
    <cellStyle name="Normal 5 8 3 2 5" xfId="43806"/>
    <cellStyle name="Normal 5 8 3 2 6" xfId="43807"/>
    <cellStyle name="Normal 5 8 3 3" xfId="43808"/>
    <cellStyle name="Normal 5 8 3 3 2" xfId="43809"/>
    <cellStyle name="Normal 5 8 3 3 2 2" xfId="43810"/>
    <cellStyle name="Normal 5 8 3 3 2 3" xfId="58722"/>
    <cellStyle name="Normal 5 8 3 3 3" xfId="43811"/>
    <cellStyle name="Normal 5 8 3 3 4" xfId="43812"/>
    <cellStyle name="Normal 5 8 3 4" xfId="43813"/>
    <cellStyle name="Normal 5 8 3 4 2" xfId="43814"/>
    <cellStyle name="Normal 5 8 3 4 2 2" xfId="43815"/>
    <cellStyle name="Normal 5 8 3 4 2 3" xfId="58723"/>
    <cellStyle name="Normal 5 8 3 4 3" xfId="43816"/>
    <cellStyle name="Normal 5 8 3 4 4" xfId="43817"/>
    <cellStyle name="Normal 5 8 3 5" xfId="43818"/>
    <cellStyle name="Normal 5 8 3 5 2" xfId="43819"/>
    <cellStyle name="Normal 5 8 3 5 3" xfId="58724"/>
    <cellStyle name="Normal 5 8 3 6" xfId="43820"/>
    <cellStyle name="Normal 5 8 3 7" xfId="43821"/>
    <cellStyle name="Normal 5 8 4" xfId="43822"/>
    <cellStyle name="Normal 5 8 4 2" xfId="43823"/>
    <cellStyle name="Normal 5 8 4 2 2" xfId="43824"/>
    <cellStyle name="Normal 5 8 4 2 2 2" xfId="43825"/>
    <cellStyle name="Normal 5 8 4 2 2 3" xfId="58725"/>
    <cellStyle name="Normal 5 8 4 2 3" xfId="43826"/>
    <cellStyle name="Normal 5 8 4 2 4" xfId="43827"/>
    <cellStyle name="Normal 5 8 4 3" xfId="43828"/>
    <cellStyle name="Normal 5 8 4 3 2" xfId="43829"/>
    <cellStyle name="Normal 5 8 4 3 2 2" xfId="43830"/>
    <cellStyle name="Normal 5 8 4 3 2 3" xfId="58726"/>
    <cellStyle name="Normal 5 8 4 3 3" xfId="43831"/>
    <cellStyle name="Normal 5 8 4 3 4" xfId="43832"/>
    <cellStyle name="Normal 5 8 4 4" xfId="43833"/>
    <cellStyle name="Normal 5 8 4 4 2" xfId="43834"/>
    <cellStyle name="Normal 5 8 4 4 3" xfId="58727"/>
    <cellStyle name="Normal 5 8 4 5" xfId="43835"/>
    <cellStyle name="Normal 5 8 4 6" xfId="43836"/>
    <cellStyle name="Normal 5 8 5" xfId="43837"/>
    <cellStyle name="Normal 5 8 5 2" xfId="43838"/>
    <cellStyle name="Normal 5 8 5 2 2" xfId="43839"/>
    <cellStyle name="Normal 5 8 5 2 2 2" xfId="43840"/>
    <cellStyle name="Normal 5 8 5 2 2 3" xfId="58728"/>
    <cellStyle name="Normal 5 8 5 2 3" xfId="43841"/>
    <cellStyle name="Normal 5 8 5 2 4" xfId="43842"/>
    <cellStyle name="Normal 5 8 5 3" xfId="43843"/>
    <cellStyle name="Normal 5 8 5 3 2" xfId="43844"/>
    <cellStyle name="Normal 5 8 5 3 3" xfId="58729"/>
    <cellStyle name="Normal 5 8 5 4" xfId="43845"/>
    <cellStyle name="Normal 5 8 5 5" xfId="43846"/>
    <cellStyle name="Normal 5 8 6" xfId="43847"/>
    <cellStyle name="Normal 5 8 6 2" xfId="43848"/>
    <cellStyle name="Normal 5 8 6 2 2" xfId="43849"/>
    <cellStyle name="Normal 5 8 6 2 3" xfId="58730"/>
    <cellStyle name="Normal 5 8 6 3" xfId="43850"/>
    <cellStyle name="Normal 5 8 6 4" xfId="43851"/>
    <cellStyle name="Normal 5 8 7" xfId="43852"/>
    <cellStyle name="Normal 5 8 7 2" xfId="43853"/>
    <cellStyle name="Normal 5 8 7 2 2" xfId="43854"/>
    <cellStyle name="Normal 5 8 7 2 3" xfId="58731"/>
    <cellStyle name="Normal 5 8 7 3" xfId="43855"/>
    <cellStyle name="Normal 5 8 7 4" xfId="43856"/>
    <cellStyle name="Normal 5 8 8" xfId="43857"/>
    <cellStyle name="Normal 5 8 8 2" xfId="43858"/>
    <cellStyle name="Normal 5 8 8 3" xfId="58732"/>
    <cellStyle name="Normal 5 8 9" xfId="43859"/>
    <cellStyle name="Normal 5 9" xfId="43860"/>
    <cellStyle name="Normal 5 9 10" xfId="43861"/>
    <cellStyle name="Normal 5 9 2" xfId="43862"/>
    <cellStyle name="Normal 5 9 2 2" xfId="43863"/>
    <cellStyle name="Normal 5 9 2 2 2" xfId="43864"/>
    <cellStyle name="Normal 5 9 2 2 2 2" xfId="43865"/>
    <cellStyle name="Normal 5 9 2 2 2 2 2" xfId="43866"/>
    <cellStyle name="Normal 5 9 2 2 2 2 2 2" xfId="43867"/>
    <cellStyle name="Normal 5 9 2 2 2 2 2 3" xfId="58733"/>
    <cellStyle name="Normal 5 9 2 2 2 2 3" xfId="43868"/>
    <cellStyle name="Normal 5 9 2 2 2 2 4" xfId="43869"/>
    <cellStyle name="Normal 5 9 2 2 2 3" xfId="43870"/>
    <cellStyle name="Normal 5 9 2 2 2 3 2" xfId="43871"/>
    <cellStyle name="Normal 5 9 2 2 2 3 2 2" xfId="43872"/>
    <cellStyle name="Normal 5 9 2 2 2 3 2 3" xfId="58734"/>
    <cellStyle name="Normal 5 9 2 2 2 3 3" xfId="43873"/>
    <cellStyle name="Normal 5 9 2 2 2 3 4" xfId="43874"/>
    <cellStyle name="Normal 5 9 2 2 2 4" xfId="43875"/>
    <cellStyle name="Normal 5 9 2 2 2 4 2" xfId="43876"/>
    <cellStyle name="Normal 5 9 2 2 2 4 3" xfId="58735"/>
    <cellStyle name="Normal 5 9 2 2 2 5" xfId="43877"/>
    <cellStyle name="Normal 5 9 2 2 2 6" xfId="43878"/>
    <cellStyle name="Normal 5 9 2 2 3" xfId="43879"/>
    <cellStyle name="Normal 5 9 2 2 3 2" xfId="43880"/>
    <cellStyle name="Normal 5 9 2 2 3 2 2" xfId="43881"/>
    <cellStyle name="Normal 5 9 2 2 3 2 3" xfId="58736"/>
    <cellStyle name="Normal 5 9 2 2 3 3" xfId="43882"/>
    <cellStyle name="Normal 5 9 2 2 3 4" xfId="43883"/>
    <cellStyle name="Normal 5 9 2 2 4" xfId="43884"/>
    <cellStyle name="Normal 5 9 2 2 4 2" xfId="43885"/>
    <cellStyle name="Normal 5 9 2 2 4 2 2" xfId="43886"/>
    <cellStyle name="Normal 5 9 2 2 4 2 3" xfId="58737"/>
    <cellStyle name="Normal 5 9 2 2 4 3" xfId="43887"/>
    <cellStyle name="Normal 5 9 2 2 4 4" xfId="43888"/>
    <cellStyle name="Normal 5 9 2 2 5" xfId="43889"/>
    <cellStyle name="Normal 5 9 2 2 5 2" xfId="43890"/>
    <cellStyle name="Normal 5 9 2 2 5 3" xfId="58738"/>
    <cellStyle name="Normal 5 9 2 2 6" xfId="43891"/>
    <cellStyle name="Normal 5 9 2 2 7" xfId="43892"/>
    <cellStyle name="Normal 5 9 2 3" xfId="43893"/>
    <cellStyle name="Normal 5 9 2 3 2" xfId="43894"/>
    <cellStyle name="Normal 5 9 2 3 2 2" xfId="43895"/>
    <cellStyle name="Normal 5 9 2 3 2 2 2" xfId="43896"/>
    <cellStyle name="Normal 5 9 2 3 2 2 3" xfId="58739"/>
    <cellStyle name="Normal 5 9 2 3 2 3" xfId="43897"/>
    <cellStyle name="Normal 5 9 2 3 2 4" xfId="43898"/>
    <cellStyle name="Normal 5 9 2 3 3" xfId="43899"/>
    <cellStyle name="Normal 5 9 2 3 3 2" xfId="43900"/>
    <cellStyle name="Normal 5 9 2 3 3 2 2" xfId="43901"/>
    <cellStyle name="Normal 5 9 2 3 3 2 3" xfId="58740"/>
    <cellStyle name="Normal 5 9 2 3 3 3" xfId="43902"/>
    <cellStyle name="Normal 5 9 2 3 3 4" xfId="43903"/>
    <cellStyle name="Normal 5 9 2 3 4" xfId="43904"/>
    <cellStyle name="Normal 5 9 2 3 4 2" xfId="43905"/>
    <cellStyle name="Normal 5 9 2 3 4 3" xfId="58741"/>
    <cellStyle name="Normal 5 9 2 3 5" xfId="43906"/>
    <cellStyle name="Normal 5 9 2 3 6" xfId="43907"/>
    <cellStyle name="Normal 5 9 2 4" xfId="43908"/>
    <cellStyle name="Normal 5 9 2 4 2" xfId="43909"/>
    <cellStyle name="Normal 5 9 2 4 2 2" xfId="43910"/>
    <cellStyle name="Normal 5 9 2 4 2 3" xfId="58742"/>
    <cellStyle name="Normal 5 9 2 4 3" xfId="43911"/>
    <cellStyle name="Normal 5 9 2 4 4" xfId="43912"/>
    <cellStyle name="Normal 5 9 2 5" xfId="43913"/>
    <cellStyle name="Normal 5 9 2 5 2" xfId="43914"/>
    <cellStyle name="Normal 5 9 2 5 2 2" xfId="43915"/>
    <cellStyle name="Normal 5 9 2 5 2 3" xfId="58743"/>
    <cellStyle name="Normal 5 9 2 5 3" xfId="43916"/>
    <cellStyle name="Normal 5 9 2 5 4" xfId="43917"/>
    <cellStyle name="Normal 5 9 2 6" xfId="43918"/>
    <cellStyle name="Normal 5 9 2 6 2" xfId="43919"/>
    <cellStyle name="Normal 5 9 2 6 3" xfId="58744"/>
    <cellStyle name="Normal 5 9 2 7" xfId="43920"/>
    <cellStyle name="Normal 5 9 2 8" xfId="43921"/>
    <cellStyle name="Normal 5 9 3" xfId="43922"/>
    <cellStyle name="Normal 5 9 3 2" xfId="43923"/>
    <cellStyle name="Normal 5 9 3 2 2" xfId="43924"/>
    <cellStyle name="Normal 5 9 3 2 2 2" xfId="43925"/>
    <cellStyle name="Normal 5 9 3 2 2 2 2" xfId="43926"/>
    <cellStyle name="Normal 5 9 3 2 2 2 3" xfId="58745"/>
    <cellStyle name="Normal 5 9 3 2 2 3" xfId="43927"/>
    <cellStyle name="Normal 5 9 3 2 2 4" xfId="43928"/>
    <cellStyle name="Normal 5 9 3 2 3" xfId="43929"/>
    <cellStyle name="Normal 5 9 3 2 3 2" xfId="43930"/>
    <cellStyle name="Normal 5 9 3 2 3 2 2" xfId="43931"/>
    <cellStyle name="Normal 5 9 3 2 3 2 3" xfId="58746"/>
    <cellStyle name="Normal 5 9 3 2 3 3" xfId="43932"/>
    <cellStyle name="Normal 5 9 3 2 3 4" xfId="43933"/>
    <cellStyle name="Normal 5 9 3 2 4" xfId="43934"/>
    <cellStyle name="Normal 5 9 3 2 4 2" xfId="43935"/>
    <cellStyle name="Normal 5 9 3 2 4 3" xfId="58747"/>
    <cellStyle name="Normal 5 9 3 2 5" xfId="43936"/>
    <cellStyle name="Normal 5 9 3 2 6" xfId="43937"/>
    <cellStyle name="Normal 5 9 3 3" xfId="43938"/>
    <cellStyle name="Normal 5 9 3 3 2" xfId="43939"/>
    <cellStyle name="Normal 5 9 3 3 2 2" xfId="43940"/>
    <cellStyle name="Normal 5 9 3 3 2 3" xfId="58748"/>
    <cellStyle name="Normal 5 9 3 3 3" xfId="43941"/>
    <cellStyle name="Normal 5 9 3 3 4" xfId="43942"/>
    <cellStyle name="Normal 5 9 3 4" xfId="43943"/>
    <cellStyle name="Normal 5 9 3 4 2" xfId="43944"/>
    <cellStyle name="Normal 5 9 3 4 2 2" xfId="43945"/>
    <cellStyle name="Normal 5 9 3 4 2 3" xfId="58749"/>
    <cellStyle name="Normal 5 9 3 4 3" xfId="43946"/>
    <cellStyle name="Normal 5 9 3 4 4" xfId="43947"/>
    <cellStyle name="Normal 5 9 3 5" xfId="43948"/>
    <cellStyle name="Normal 5 9 3 5 2" xfId="43949"/>
    <cellStyle name="Normal 5 9 3 5 3" xfId="58750"/>
    <cellStyle name="Normal 5 9 3 6" xfId="43950"/>
    <cellStyle name="Normal 5 9 3 7" xfId="43951"/>
    <cellStyle name="Normal 5 9 4" xfId="43952"/>
    <cellStyle name="Normal 5 9 4 2" xfId="43953"/>
    <cellStyle name="Normal 5 9 4 2 2" xfId="43954"/>
    <cellStyle name="Normal 5 9 4 2 2 2" xfId="43955"/>
    <cellStyle name="Normal 5 9 4 2 2 3" xfId="58751"/>
    <cellStyle name="Normal 5 9 4 2 3" xfId="43956"/>
    <cellStyle name="Normal 5 9 4 2 4" xfId="43957"/>
    <cellStyle name="Normal 5 9 4 3" xfId="43958"/>
    <cellStyle name="Normal 5 9 4 3 2" xfId="43959"/>
    <cellStyle name="Normal 5 9 4 3 2 2" xfId="43960"/>
    <cellStyle name="Normal 5 9 4 3 2 3" xfId="58752"/>
    <cellStyle name="Normal 5 9 4 3 3" xfId="43961"/>
    <cellStyle name="Normal 5 9 4 3 4" xfId="43962"/>
    <cellStyle name="Normal 5 9 4 4" xfId="43963"/>
    <cellStyle name="Normal 5 9 4 4 2" xfId="43964"/>
    <cellStyle name="Normal 5 9 4 4 3" xfId="58753"/>
    <cellStyle name="Normal 5 9 4 5" xfId="43965"/>
    <cellStyle name="Normal 5 9 4 6" xfId="43966"/>
    <cellStyle name="Normal 5 9 5" xfId="43967"/>
    <cellStyle name="Normal 5 9 5 2" xfId="43968"/>
    <cellStyle name="Normal 5 9 5 2 2" xfId="43969"/>
    <cellStyle name="Normal 5 9 5 2 2 2" xfId="43970"/>
    <cellStyle name="Normal 5 9 5 2 2 3" xfId="58754"/>
    <cellStyle name="Normal 5 9 5 2 3" xfId="43971"/>
    <cellStyle name="Normal 5 9 5 2 4" xfId="43972"/>
    <cellStyle name="Normal 5 9 5 3" xfId="43973"/>
    <cellStyle name="Normal 5 9 5 3 2" xfId="43974"/>
    <cellStyle name="Normal 5 9 5 3 3" xfId="58755"/>
    <cellStyle name="Normal 5 9 5 4" xfId="43975"/>
    <cellStyle name="Normal 5 9 5 5" xfId="43976"/>
    <cellStyle name="Normal 5 9 6" xfId="43977"/>
    <cellStyle name="Normal 5 9 6 2" xfId="43978"/>
    <cellStyle name="Normal 5 9 6 2 2" xfId="43979"/>
    <cellStyle name="Normal 5 9 6 2 3" xfId="58756"/>
    <cellStyle name="Normal 5 9 6 3" xfId="43980"/>
    <cellStyle name="Normal 5 9 6 4" xfId="43981"/>
    <cellStyle name="Normal 5 9 7" xfId="43982"/>
    <cellStyle name="Normal 5 9 7 2" xfId="43983"/>
    <cellStyle name="Normal 5 9 7 2 2" xfId="43984"/>
    <cellStyle name="Normal 5 9 7 2 3" xfId="58757"/>
    <cellStyle name="Normal 5 9 7 3" xfId="43985"/>
    <cellStyle name="Normal 5 9 7 4" xfId="43986"/>
    <cellStyle name="Normal 5 9 8" xfId="43987"/>
    <cellStyle name="Normal 5 9 8 2" xfId="43988"/>
    <cellStyle name="Normal 5 9 8 3" xfId="58758"/>
    <cellStyle name="Normal 5 9 9" xfId="43989"/>
    <cellStyle name="Normal 6" xfId="13"/>
    <cellStyle name="Normal 6 10" xfId="43990"/>
    <cellStyle name="Normal 6 10 2" xfId="43991"/>
    <cellStyle name="Normal 6 10 2 2" xfId="43992"/>
    <cellStyle name="Normal 6 10 2 2 2" xfId="43993"/>
    <cellStyle name="Normal 6 10 2 2 3" xfId="58759"/>
    <cellStyle name="Normal 6 10 2 3" xfId="43994"/>
    <cellStyle name="Normal 6 10 2 4" xfId="43995"/>
    <cellStyle name="Normal 6 10 3" xfId="43996"/>
    <cellStyle name="Normal 6 10 3 2" xfId="43997"/>
    <cellStyle name="Normal 6 10 3 2 2" xfId="43998"/>
    <cellStyle name="Normal 6 10 3 2 3" xfId="58760"/>
    <cellStyle name="Normal 6 10 3 3" xfId="43999"/>
    <cellStyle name="Normal 6 10 3 4" xfId="44000"/>
    <cellStyle name="Normal 6 10 4" xfId="44001"/>
    <cellStyle name="Normal 6 10 4 2" xfId="44002"/>
    <cellStyle name="Normal 6 10 4 3" xfId="58761"/>
    <cellStyle name="Normal 6 10 5" xfId="44003"/>
    <cellStyle name="Normal 6 10 6" xfId="44004"/>
    <cellStyle name="Normal 6 11" xfId="44005"/>
    <cellStyle name="Normal 6 11 2" xfId="44006"/>
    <cellStyle name="Normal 6 11 2 2" xfId="44007"/>
    <cellStyle name="Normal 6 11 2 2 2" xfId="44008"/>
    <cellStyle name="Normal 6 11 2 2 3" xfId="58762"/>
    <cellStyle name="Normal 6 11 2 3" xfId="44009"/>
    <cellStyle name="Normal 6 11 2 4" xfId="44010"/>
    <cellStyle name="Normal 6 11 3" xfId="44011"/>
    <cellStyle name="Normal 6 11 3 2" xfId="44012"/>
    <cellStyle name="Normal 6 11 3 3" xfId="58763"/>
    <cellStyle name="Normal 6 11 4" xfId="44013"/>
    <cellStyle name="Normal 6 11 5" xfId="44014"/>
    <cellStyle name="Normal 6 12" xfId="44015"/>
    <cellStyle name="Normal 6 12 2" xfId="44016"/>
    <cellStyle name="Normal 6 12 2 2" xfId="44017"/>
    <cellStyle name="Normal 6 12 2 3" xfId="58764"/>
    <cellStyle name="Normal 6 12 3" xfId="44018"/>
    <cellStyle name="Normal 6 12 4" xfId="44019"/>
    <cellStyle name="Normal 6 13" xfId="44020"/>
    <cellStyle name="Normal 6 14" xfId="44021"/>
    <cellStyle name="Normal 6 14 2" xfId="44022"/>
    <cellStyle name="Normal 6 14 2 2" xfId="44023"/>
    <cellStyle name="Normal 6 14 2 3" xfId="58765"/>
    <cellStyle name="Normal 6 14 3" xfId="44024"/>
    <cellStyle name="Normal 6 14 4" xfId="44025"/>
    <cellStyle name="Normal 6 15" xfId="44026"/>
    <cellStyle name="Normal 6 15 2" xfId="44027"/>
    <cellStyle name="Normal 6 15 3" xfId="58766"/>
    <cellStyle name="Normal 6 16" xfId="44028"/>
    <cellStyle name="Normal 6 17" xfId="44029"/>
    <cellStyle name="Normal 6 18" xfId="60165"/>
    <cellStyle name="Normal 6 2" xfId="16"/>
    <cellStyle name="Normal 6 2 10" xfId="44030"/>
    <cellStyle name="Normal 6 2 10 2" xfId="44031"/>
    <cellStyle name="Normal 6 2 10 2 2" xfId="44032"/>
    <cellStyle name="Normal 6 2 10 2 2 2" xfId="44033"/>
    <cellStyle name="Normal 6 2 10 2 2 3" xfId="58767"/>
    <cellStyle name="Normal 6 2 10 2 3" xfId="44034"/>
    <cellStyle name="Normal 6 2 10 2 4" xfId="44035"/>
    <cellStyle name="Normal 6 2 10 3" xfId="44036"/>
    <cellStyle name="Normal 6 2 10 3 2" xfId="44037"/>
    <cellStyle name="Normal 6 2 10 3 3" xfId="58768"/>
    <cellStyle name="Normal 6 2 10 4" xfId="44038"/>
    <cellStyle name="Normal 6 2 10 5" xfId="44039"/>
    <cellStyle name="Normal 6 2 11" xfId="44040"/>
    <cellStyle name="Normal 6 2 11 2" xfId="44041"/>
    <cellStyle name="Normal 6 2 11 2 2" xfId="44042"/>
    <cellStyle name="Normal 6 2 11 2 3" xfId="58769"/>
    <cellStyle name="Normal 6 2 11 3" xfId="44043"/>
    <cellStyle name="Normal 6 2 11 4" xfId="44044"/>
    <cellStyle name="Normal 6 2 12" xfId="44045"/>
    <cellStyle name="Normal 6 2 12 2" xfId="44046"/>
    <cellStyle name="Normal 6 2 12 2 2" xfId="44047"/>
    <cellStyle name="Normal 6 2 12 2 3" xfId="58770"/>
    <cellStyle name="Normal 6 2 12 3" xfId="44048"/>
    <cellStyle name="Normal 6 2 12 4" xfId="44049"/>
    <cellStyle name="Normal 6 2 13" xfId="44050"/>
    <cellStyle name="Normal 6 2 13 2" xfId="44051"/>
    <cellStyle name="Normal 6 2 13 3" xfId="58771"/>
    <cellStyle name="Normal 6 2 14" xfId="44052"/>
    <cellStyle name="Normal 6 2 15" xfId="44053"/>
    <cellStyle name="Normal 6 2 16" xfId="60348"/>
    <cellStyle name="Normal 6 2 2" xfId="44054"/>
    <cellStyle name="Normal 6 2 2 10" xfId="44055"/>
    <cellStyle name="Normal 6 2 2 11" xfId="44056"/>
    <cellStyle name="Normal 6 2 2 12" xfId="60716"/>
    <cellStyle name="Normal 6 2 2 2" xfId="44057"/>
    <cellStyle name="Normal 6 2 2 2 10" xfId="44058"/>
    <cellStyle name="Normal 6 2 2 2 2" xfId="44059"/>
    <cellStyle name="Normal 6 2 2 2 2 2" xfId="44060"/>
    <cellStyle name="Normal 6 2 2 2 2 2 2" xfId="44061"/>
    <cellStyle name="Normal 6 2 2 2 2 2 2 2" xfId="44062"/>
    <cellStyle name="Normal 6 2 2 2 2 2 2 2 2" xfId="44063"/>
    <cellStyle name="Normal 6 2 2 2 2 2 2 2 2 2" xfId="44064"/>
    <cellStyle name="Normal 6 2 2 2 2 2 2 2 2 3" xfId="58772"/>
    <cellStyle name="Normal 6 2 2 2 2 2 2 2 3" xfId="44065"/>
    <cellStyle name="Normal 6 2 2 2 2 2 2 2 4" xfId="44066"/>
    <cellStyle name="Normal 6 2 2 2 2 2 2 3" xfId="44067"/>
    <cellStyle name="Normal 6 2 2 2 2 2 2 3 2" xfId="44068"/>
    <cellStyle name="Normal 6 2 2 2 2 2 2 3 2 2" xfId="44069"/>
    <cellStyle name="Normal 6 2 2 2 2 2 2 3 2 3" xfId="58773"/>
    <cellStyle name="Normal 6 2 2 2 2 2 2 3 3" xfId="44070"/>
    <cellStyle name="Normal 6 2 2 2 2 2 2 3 4" xfId="44071"/>
    <cellStyle name="Normal 6 2 2 2 2 2 2 4" xfId="44072"/>
    <cellStyle name="Normal 6 2 2 2 2 2 2 4 2" xfId="44073"/>
    <cellStyle name="Normal 6 2 2 2 2 2 2 4 3" xfId="58774"/>
    <cellStyle name="Normal 6 2 2 2 2 2 2 5" xfId="44074"/>
    <cellStyle name="Normal 6 2 2 2 2 2 2 6" xfId="44075"/>
    <cellStyle name="Normal 6 2 2 2 2 2 3" xfId="44076"/>
    <cellStyle name="Normal 6 2 2 2 2 2 3 2" xfId="44077"/>
    <cellStyle name="Normal 6 2 2 2 2 2 3 2 2" xfId="44078"/>
    <cellStyle name="Normal 6 2 2 2 2 2 3 2 3" xfId="58775"/>
    <cellStyle name="Normal 6 2 2 2 2 2 3 3" xfId="44079"/>
    <cellStyle name="Normal 6 2 2 2 2 2 3 4" xfId="44080"/>
    <cellStyle name="Normal 6 2 2 2 2 2 4" xfId="44081"/>
    <cellStyle name="Normal 6 2 2 2 2 2 4 2" xfId="44082"/>
    <cellStyle name="Normal 6 2 2 2 2 2 4 2 2" xfId="44083"/>
    <cellStyle name="Normal 6 2 2 2 2 2 4 2 3" xfId="58776"/>
    <cellStyle name="Normal 6 2 2 2 2 2 4 3" xfId="44084"/>
    <cellStyle name="Normal 6 2 2 2 2 2 4 4" xfId="44085"/>
    <cellStyle name="Normal 6 2 2 2 2 2 5" xfId="44086"/>
    <cellStyle name="Normal 6 2 2 2 2 2 5 2" xfId="44087"/>
    <cellStyle name="Normal 6 2 2 2 2 2 5 3" xfId="58777"/>
    <cellStyle name="Normal 6 2 2 2 2 2 6" xfId="44088"/>
    <cellStyle name="Normal 6 2 2 2 2 2 7" xfId="44089"/>
    <cellStyle name="Normal 6 2 2 2 2 3" xfId="44090"/>
    <cellStyle name="Normal 6 2 2 2 2 3 2" xfId="44091"/>
    <cellStyle name="Normal 6 2 2 2 2 3 2 2" xfId="44092"/>
    <cellStyle name="Normal 6 2 2 2 2 3 2 2 2" xfId="44093"/>
    <cellStyle name="Normal 6 2 2 2 2 3 2 2 3" xfId="58778"/>
    <cellStyle name="Normal 6 2 2 2 2 3 2 3" xfId="44094"/>
    <cellStyle name="Normal 6 2 2 2 2 3 2 4" xfId="44095"/>
    <cellStyle name="Normal 6 2 2 2 2 3 3" xfId="44096"/>
    <cellStyle name="Normal 6 2 2 2 2 3 3 2" xfId="44097"/>
    <cellStyle name="Normal 6 2 2 2 2 3 3 2 2" xfId="44098"/>
    <cellStyle name="Normal 6 2 2 2 2 3 3 2 3" xfId="58779"/>
    <cellStyle name="Normal 6 2 2 2 2 3 3 3" xfId="44099"/>
    <cellStyle name="Normal 6 2 2 2 2 3 3 4" xfId="44100"/>
    <cellStyle name="Normal 6 2 2 2 2 3 4" xfId="44101"/>
    <cellStyle name="Normal 6 2 2 2 2 3 4 2" xfId="44102"/>
    <cellStyle name="Normal 6 2 2 2 2 3 4 3" xfId="58780"/>
    <cellStyle name="Normal 6 2 2 2 2 3 5" xfId="44103"/>
    <cellStyle name="Normal 6 2 2 2 2 3 6" xfId="44104"/>
    <cellStyle name="Normal 6 2 2 2 2 4" xfId="44105"/>
    <cellStyle name="Normal 6 2 2 2 2 4 2" xfId="44106"/>
    <cellStyle name="Normal 6 2 2 2 2 4 2 2" xfId="44107"/>
    <cellStyle name="Normal 6 2 2 2 2 4 2 3" xfId="58781"/>
    <cellStyle name="Normal 6 2 2 2 2 4 3" xfId="44108"/>
    <cellStyle name="Normal 6 2 2 2 2 4 4" xfId="44109"/>
    <cellStyle name="Normal 6 2 2 2 2 5" xfId="44110"/>
    <cellStyle name="Normal 6 2 2 2 2 5 2" xfId="44111"/>
    <cellStyle name="Normal 6 2 2 2 2 5 2 2" xfId="44112"/>
    <cellStyle name="Normal 6 2 2 2 2 5 2 3" xfId="58782"/>
    <cellStyle name="Normal 6 2 2 2 2 5 3" xfId="44113"/>
    <cellStyle name="Normal 6 2 2 2 2 5 4" xfId="44114"/>
    <cellStyle name="Normal 6 2 2 2 2 6" xfId="44115"/>
    <cellStyle name="Normal 6 2 2 2 2 6 2" xfId="44116"/>
    <cellStyle name="Normal 6 2 2 2 2 6 3" xfId="58783"/>
    <cellStyle name="Normal 6 2 2 2 2 7" xfId="44117"/>
    <cellStyle name="Normal 6 2 2 2 2 8" xfId="44118"/>
    <cellStyle name="Normal 6 2 2 2 3" xfId="44119"/>
    <cellStyle name="Normal 6 2 2 2 3 2" xfId="44120"/>
    <cellStyle name="Normal 6 2 2 2 3 2 2" xfId="44121"/>
    <cellStyle name="Normal 6 2 2 2 3 2 2 2" xfId="44122"/>
    <cellStyle name="Normal 6 2 2 2 3 2 2 2 2" xfId="44123"/>
    <cellStyle name="Normal 6 2 2 2 3 2 2 2 3" xfId="58784"/>
    <cellStyle name="Normal 6 2 2 2 3 2 2 3" xfId="44124"/>
    <cellStyle name="Normal 6 2 2 2 3 2 2 4" xfId="44125"/>
    <cellStyle name="Normal 6 2 2 2 3 2 3" xfId="44126"/>
    <cellStyle name="Normal 6 2 2 2 3 2 3 2" xfId="44127"/>
    <cellStyle name="Normal 6 2 2 2 3 2 3 2 2" xfId="44128"/>
    <cellStyle name="Normal 6 2 2 2 3 2 3 2 3" xfId="58785"/>
    <cellStyle name="Normal 6 2 2 2 3 2 3 3" xfId="44129"/>
    <cellStyle name="Normal 6 2 2 2 3 2 3 4" xfId="44130"/>
    <cellStyle name="Normal 6 2 2 2 3 2 4" xfId="44131"/>
    <cellStyle name="Normal 6 2 2 2 3 2 4 2" xfId="44132"/>
    <cellStyle name="Normal 6 2 2 2 3 2 4 3" xfId="58786"/>
    <cellStyle name="Normal 6 2 2 2 3 2 5" xfId="44133"/>
    <cellStyle name="Normal 6 2 2 2 3 2 6" xfId="44134"/>
    <cellStyle name="Normal 6 2 2 2 3 3" xfId="44135"/>
    <cellStyle name="Normal 6 2 2 2 3 3 2" xfId="44136"/>
    <cellStyle name="Normal 6 2 2 2 3 3 2 2" xfId="44137"/>
    <cellStyle name="Normal 6 2 2 2 3 3 2 3" xfId="58787"/>
    <cellStyle name="Normal 6 2 2 2 3 3 3" xfId="44138"/>
    <cellStyle name="Normal 6 2 2 2 3 3 4" xfId="44139"/>
    <cellStyle name="Normal 6 2 2 2 3 4" xfId="44140"/>
    <cellStyle name="Normal 6 2 2 2 3 4 2" xfId="44141"/>
    <cellStyle name="Normal 6 2 2 2 3 4 2 2" xfId="44142"/>
    <cellStyle name="Normal 6 2 2 2 3 4 2 3" xfId="58788"/>
    <cellStyle name="Normal 6 2 2 2 3 4 3" xfId="44143"/>
    <cellStyle name="Normal 6 2 2 2 3 4 4" xfId="44144"/>
    <cellStyle name="Normal 6 2 2 2 3 5" xfId="44145"/>
    <cellStyle name="Normal 6 2 2 2 3 5 2" xfId="44146"/>
    <cellStyle name="Normal 6 2 2 2 3 5 3" xfId="58789"/>
    <cellStyle name="Normal 6 2 2 2 3 6" xfId="44147"/>
    <cellStyle name="Normal 6 2 2 2 3 7" xfId="44148"/>
    <cellStyle name="Normal 6 2 2 2 4" xfId="44149"/>
    <cellStyle name="Normal 6 2 2 2 4 2" xfId="44150"/>
    <cellStyle name="Normal 6 2 2 2 4 2 2" xfId="44151"/>
    <cellStyle name="Normal 6 2 2 2 4 2 2 2" xfId="44152"/>
    <cellStyle name="Normal 6 2 2 2 4 2 2 3" xfId="58790"/>
    <cellStyle name="Normal 6 2 2 2 4 2 3" xfId="44153"/>
    <cellStyle name="Normal 6 2 2 2 4 2 4" xfId="44154"/>
    <cellStyle name="Normal 6 2 2 2 4 3" xfId="44155"/>
    <cellStyle name="Normal 6 2 2 2 4 3 2" xfId="44156"/>
    <cellStyle name="Normal 6 2 2 2 4 3 2 2" xfId="44157"/>
    <cellStyle name="Normal 6 2 2 2 4 3 2 3" xfId="58791"/>
    <cellStyle name="Normal 6 2 2 2 4 3 3" xfId="44158"/>
    <cellStyle name="Normal 6 2 2 2 4 3 4" xfId="44159"/>
    <cellStyle name="Normal 6 2 2 2 4 4" xfId="44160"/>
    <cellStyle name="Normal 6 2 2 2 4 4 2" xfId="44161"/>
    <cellStyle name="Normal 6 2 2 2 4 4 3" xfId="58792"/>
    <cellStyle name="Normal 6 2 2 2 4 5" xfId="44162"/>
    <cellStyle name="Normal 6 2 2 2 4 6" xfId="44163"/>
    <cellStyle name="Normal 6 2 2 2 5" xfId="44164"/>
    <cellStyle name="Normal 6 2 2 2 5 2" xfId="44165"/>
    <cellStyle name="Normal 6 2 2 2 5 2 2" xfId="44166"/>
    <cellStyle name="Normal 6 2 2 2 5 2 2 2" xfId="44167"/>
    <cellStyle name="Normal 6 2 2 2 5 2 2 3" xfId="58793"/>
    <cellStyle name="Normal 6 2 2 2 5 2 3" xfId="44168"/>
    <cellStyle name="Normal 6 2 2 2 5 2 4" xfId="44169"/>
    <cellStyle name="Normal 6 2 2 2 5 3" xfId="44170"/>
    <cellStyle name="Normal 6 2 2 2 5 3 2" xfId="44171"/>
    <cellStyle name="Normal 6 2 2 2 5 3 3" xfId="58794"/>
    <cellStyle name="Normal 6 2 2 2 5 4" xfId="44172"/>
    <cellStyle name="Normal 6 2 2 2 5 5" xfId="44173"/>
    <cellStyle name="Normal 6 2 2 2 6" xfId="44174"/>
    <cellStyle name="Normal 6 2 2 2 6 2" xfId="44175"/>
    <cellStyle name="Normal 6 2 2 2 6 2 2" xfId="44176"/>
    <cellStyle name="Normal 6 2 2 2 6 2 3" xfId="58795"/>
    <cellStyle name="Normal 6 2 2 2 6 3" xfId="44177"/>
    <cellStyle name="Normal 6 2 2 2 6 4" xfId="44178"/>
    <cellStyle name="Normal 6 2 2 2 7" xfId="44179"/>
    <cellStyle name="Normal 6 2 2 2 7 2" xfId="44180"/>
    <cellStyle name="Normal 6 2 2 2 7 2 2" xfId="44181"/>
    <cellStyle name="Normal 6 2 2 2 7 2 3" xfId="58796"/>
    <cellStyle name="Normal 6 2 2 2 7 3" xfId="44182"/>
    <cellStyle name="Normal 6 2 2 2 7 4" xfId="44183"/>
    <cellStyle name="Normal 6 2 2 2 8" xfId="44184"/>
    <cellStyle name="Normal 6 2 2 2 8 2" xfId="44185"/>
    <cellStyle name="Normal 6 2 2 2 8 3" xfId="58797"/>
    <cellStyle name="Normal 6 2 2 2 9" xfId="44186"/>
    <cellStyle name="Normal 6 2 2 3" xfId="44187"/>
    <cellStyle name="Normal 6 2 2 3 2" xfId="44188"/>
    <cellStyle name="Normal 6 2 2 3 2 2" xfId="44189"/>
    <cellStyle name="Normal 6 2 2 3 2 2 2" xfId="44190"/>
    <cellStyle name="Normal 6 2 2 3 2 2 2 2" xfId="44191"/>
    <cellStyle name="Normal 6 2 2 3 2 2 2 2 2" xfId="44192"/>
    <cellStyle name="Normal 6 2 2 3 2 2 2 2 3" xfId="58798"/>
    <cellStyle name="Normal 6 2 2 3 2 2 2 3" xfId="44193"/>
    <cellStyle name="Normal 6 2 2 3 2 2 2 4" xfId="44194"/>
    <cellStyle name="Normal 6 2 2 3 2 2 3" xfId="44195"/>
    <cellStyle name="Normal 6 2 2 3 2 2 3 2" xfId="44196"/>
    <cellStyle name="Normal 6 2 2 3 2 2 3 2 2" xfId="44197"/>
    <cellStyle name="Normal 6 2 2 3 2 2 3 2 3" xfId="58799"/>
    <cellStyle name="Normal 6 2 2 3 2 2 3 3" xfId="44198"/>
    <cellStyle name="Normal 6 2 2 3 2 2 3 4" xfId="44199"/>
    <cellStyle name="Normal 6 2 2 3 2 2 4" xfId="44200"/>
    <cellStyle name="Normal 6 2 2 3 2 2 4 2" xfId="44201"/>
    <cellStyle name="Normal 6 2 2 3 2 2 4 3" xfId="58800"/>
    <cellStyle name="Normal 6 2 2 3 2 2 5" xfId="44202"/>
    <cellStyle name="Normal 6 2 2 3 2 2 6" xfId="44203"/>
    <cellStyle name="Normal 6 2 2 3 2 3" xfId="44204"/>
    <cellStyle name="Normal 6 2 2 3 2 3 2" xfId="44205"/>
    <cellStyle name="Normal 6 2 2 3 2 3 2 2" xfId="44206"/>
    <cellStyle name="Normal 6 2 2 3 2 3 2 3" xfId="58801"/>
    <cellStyle name="Normal 6 2 2 3 2 3 3" xfId="44207"/>
    <cellStyle name="Normal 6 2 2 3 2 3 4" xfId="44208"/>
    <cellStyle name="Normal 6 2 2 3 2 4" xfId="44209"/>
    <cellStyle name="Normal 6 2 2 3 2 4 2" xfId="44210"/>
    <cellStyle name="Normal 6 2 2 3 2 4 2 2" xfId="44211"/>
    <cellStyle name="Normal 6 2 2 3 2 4 2 3" xfId="58802"/>
    <cellStyle name="Normal 6 2 2 3 2 4 3" xfId="44212"/>
    <cellStyle name="Normal 6 2 2 3 2 4 4" xfId="44213"/>
    <cellStyle name="Normal 6 2 2 3 2 5" xfId="44214"/>
    <cellStyle name="Normal 6 2 2 3 2 5 2" xfId="44215"/>
    <cellStyle name="Normal 6 2 2 3 2 5 3" xfId="58803"/>
    <cellStyle name="Normal 6 2 2 3 2 6" xfId="44216"/>
    <cellStyle name="Normal 6 2 2 3 2 7" xfId="44217"/>
    <cellStyle name="Normal 6 2 2 3 3" xfId="44218"/>
    <cellStyle name="Normal 6 2 2 3 3 2" xfId="44219"/>
    <cellStyle name="Normal 6 2 2 3 3 2 2" xfId="44220"/>
    <cellStyle name="Normal 6 2 2 3 3 2 2 2" xfId="44221"/>
    <cellStyle name="Normal 6 2 2 3 3 2 2 3" xfId="58804"/>
    <cellStyle name="Normal 6 2 2 3 3 2 3" xfId="44222"/>
    <cellStyle name="Normal 6 2 2 3 3 2 4" xfId="44223"/>
    <cellStyle name="Normal 6 2 2 3 3 3" xfId="44224"/>
    <cellStyle name="Normal 6 2 2 3 3 3 2" xfId="44225"/>
    <cellStyle name="Normal 6 2 2 3 3 3 2 2" xfId="44226"/>
    <cellStyle name="Normal 6 2 2 3 3 3 2 3" xfId="58805"/>
    <cellStyle name="Normal 6 2 2 3 3 3 3" xfId="44227"/>
    <cellStyle name="Normal 6 2 2 3 3 3 4" xfId="44228"/>
    <cellStyle name="Normal 6 2 2 3 3 4" xfId="44229"/>
    <cellStyle name="Normal 6 2 2 3 3 4 2" xfId="44230"/>
    <cellStyle name="Normal 6 2 2 3 3 4 3" xfId="58806"/>
    <cellStyle name="Normal 6 2 2 3 3 5" xfId="44231"/>
    <cellStyle name="Normal 6 2 2 3 3 6" xfId="44232"/>
    <cellStyle name="Normal 6 2 2 3 4" xfId="44233"/>
    <cellStyle name="Normal 6 2 2 3 4 2" xfId="44234"/>
    <cellStyle name="Normal 6 2 2 3 4 2 2" xfId="44235"/>
    <cellStyle name="Normal 6 2 2 3 4 2 2 2" xfId="44236"/>
    <cellStyle name="Normal 6 2 2 3 4 2 2 3" xfId="58807"/>
    <cellStyle name="Normal 6 2 2 3 4 2 3" xfId="44237"/>
    <cellStyle name="Normal 6 2 2 3 4 2 4" xfId="44238"/>
    <cellStyle name="Normal 6 2 2 3 4 3" xfId="44239"/>
    <cellStyle name="Normal 6 2 2 3 4 3 2" xfId="44240"/>
    <cellStyle name="Normal 6 2 2 3 4 3 3" xfId="58808"/>
    <cellStyle name="Normal 6 2 2 3 4 4" xfId="44241"/>
    <cellStyle name="Normal 6 2 2 3 4 5" xfId="44242"/>
    <cellStyle name="Normal 6 2 2 3 5" xfId="44243"/>
    <cellStyle name="Normal 6 2 2 3 5 2" xfId="44244"/>
    <cellStyle name="Normal 6 2 2 3 5 2 2" xfId="44245"/>
    <cellStyle name="Normal 6 2 2 3 5 2 3" xfId="58809"/>
    <cellStyle name="Normal 6 2 2 3 5 3" xfId="44246"/>
    <cellStyle name="Normal 6 2 2 3 5 4" xfId="44247"/>
    <cellStyle name="Normal 6 2 2 3 6" xfId="44248"/>
    <cellStyle name="Normal 6 2 2 3 6 2" xfId="44249"/>
    <cellStyle name="Normal 6 2 2 3 6 2 2" xfId="44250"/>
    <cellStyle name="Normal 6 2 2 3 6 2 3" xfId="58810"/>
    <cellStyle name="Normal 6 2 2 3 6 3" xfId="44251"/>
    <cellStyle name="Normal 6 2 2 3 6 4" xfId="44252"/>
    <cellStyle name="Normal 6 2 2 3 7" xfId="44253"/>
    <cellStyle name="Normal 6 2 2 3 7 2" xfId="44254"/>
    <cellStyle name="Normal 6 2 2 3 7 3" xfId="58811"/>
    <cellStyle name="Normal 6 2 2 3 8" xfId="44255"/>
    <cellStyle name="Normal 6 2 2 3 9" xfId="44256"/>
    <cellStyle name="Normal 6 2 2 4" xfId="44257"/>
    <cellStyle name="Normal 6 2 2 4 2" xfId="44258"/>
    <cellStyle name="Normal 6 2 2 4 2 2" xfId="44259"/>
    <cellStyle name="Normal 6 2 2 4 2 2 2" xfId="44260"/>
    <cellStyle name="Normal 6 2 2 4 2 2 2 2" xfId="44261"/>
    <cellStyle name="Normal 6 2 2 4 2 2 2 3" xfId="58812"/>
    <cellStyle name="Normal 6 2 2 4 2 2 3" xfId="44262"/>
    <cellStyle name="Normal 6 2 2 4 2 2 4" xfId="44263"/>
    <cellStyle name="Normal 6 2 2 4 2 3" xfId="44264"/>
    <cellStyle name="Normal 6 2 2 4 2 3 2" xfId="44265"/>
    <cellStyle name="Normal 6 2 2 4 2 3 2 2" xfId="44266"/>
    <cellStyle name="Normal 6 2 2 4 2 3 2 3" xfId="58813"/>
    <cellStyle name="Normal 6 2 2 4 2 3 3" xfId="44267"/>
    <cellStyle name="Normal 6 2 2 4 2 3 4" xfId="44268"/>
    <cellStyle name="Normal 6 2 2 4 2 4" xfId="44269"/>
    <cellStyle name="Normal 6 2 2 4 2 4 2" xfId="44270"/>
    <cellStyle name="Normal 6 2 2 4 2 4 3" xfId="58814"/>
    <cellStyle name="Normal 6 2 2 4 2 5" xfId="44271"/>
    <cellStyle name="Normal 6 2 2 4 2 6" xfId="44272"/>
    <cellStyle name="Normal 6 2 2 4 3" xfId="44273"/>
    <cellStyle name="Normal 6 2 2 4 3 2" xfId="44274"/>
    <cellStyle name="Normal 6 2 2 4 3 2 2" xfId="44275"/>
    <cellStyle name="Normal 6 2 2 4 3 2 3" xfId="58815"/>
    <cellStyle name="Normal 6 2 2 4 3 3" xfId="44276"/>
    <cellStyle name="Normal 6 2 2 4 3 4" xfId="44277"/>
    <cellStyle name="Normal 6 2 2 4 4" xfId="44278"/>
    <cellStyle name="Normal 6 2 2 4 4 2" xfId="44279"/>
    <cellStyle name="Normal 6 2 2 4 4 2 2" xfId="44280"/>
    <cellStyle name="Normal 6 2 2 4 4 2 3" xfId="58816"/>
    <cellStyle name="Normal 6 2 2 4 4 3" xfId="44281"/>
    <cellStyle name="Normal 6 2 2 4 4 4" xfId="44282"/>
    <cellStyle name="Normal 6 2 2 4 5" xfId="44283"/>
    <cellStyle name="Normal 6 2 2 4 5 2" xfId="44284"/>
    <cellStyle name="Normal 6 2 2 4 5 3" xfId="58817"/>
    <cellStyle name="Normal 6 2 2 4 6" xfId="44285"/>
    <cellStyle name="Normal 6 2 2 4 7" xfId="44286"/>
    <cellStyle name="Normal 6 2 2 5" xfId="44287"/>
    <cellStyle name="Normal 6 2 2 5 2" xfId="44288"/>
    <cellStyle name="Normal 6 2 2 5 2 2" xfId="44289"/>
    <cellStyle name="Normal 6 2 2 5 2 2 2" xfId="44290"/>
    <cellStyle name="Normal 6 2 2 5 2 2 3" xfId="58818"/>
    <cellStyle name="Normal 6 2 2 5 2 3" xfId="44291"/>
    <cellStyle name="Normal 6 2 2 5 2 4" xfId="44292"/>
    <cellStyle name="Normal 6 2 2 5 3" xfId="44293"/>
    <cellStyle name="Normal 6 2 2 5 3 2" xfId="44294"/>
    <cellStyle name="Normal 6 2 2 5 3 2 2" xfId="44295"/>
    <cellStyle name="Normal 6 2 2 5 3 2 3" xfId="58819"/>
    <cellStyle name="Normal 6 2 2 5 3 3" xfId="44296"/>
    <cellStyle name="Normal 6 2 2 5 3 4" xfId="44297"/>
    <cellStyle name="Normal 6 2 2 5 4" xfId="44298"/>
    <cellStyle name="Normal 6 2 2 5 4 2" xfId="44299"/>
    <cellStyle name="Normal 6 2 2 5 4 3" xfId="58820"/>
    <cellStyle name="Normal 6 2 2 5 5" xfId="44300"/>
    <cellStyle name="Normal 6 2 2 5 6" xfId="44301"/>
    <cellStyle name="Normal 6 2 2 6" xfId="44302"/>
    <cellStyle name="Normal 6 2 2 6 2" xfId="44303"/>
    <cellStyle name="Normal 6 2 2 6 2 2" xfId="44304"/>
    <cellStyle name="Normal 6 2 2 6 2 2 2" xfId="44305"/>
    <cellStyle name="Normal 6 2 2 6 2 2 3" xfId="58821"/>
    <cellStyle name="Normal 6 2 2 6 2 3" xfId="44306"/>
    <cellStyle name="Normal 6 2 2 6 2 4" xfId="44307"/>
    <cellStyle name="Normal 6 2 2 6 3" xfId="44308"/>
    <cellStyle name="Normal 6 2 2 6 3 2" xfId="44309"/>
    <cellStyle name="Normal 6 2 2 6 3 3" xfId="58822"/>
    <cellStyle name="Normal 6 2 2 6 4" xfId="44310"/>
    <cellStyle name="Normal 6 2 2 6 5" xfId="44311"/>
    <cellStyle name="Normal 6 2 2 7" xfId="44312"/>
    <cellStyle name="Normal 6 2 2 7 2" xfId="44313"/>
    <cellStyle name="Normal 6 2 2 7 2 2" xfId="44314"/>
    <cellStyle name="Normal 6 2 2 7 2 3" xfId="58823"/>
    <cellStyle name="Normal 6 2 2 7 3" xfId="44315"/>
    <cellStyle name="Normal 6 2 2 7 4" xfId="44316"/>
    <cellStyle name="Normal 6 2 2 8" xfId="44317"/>
    <cellStyle name="Normal 6 2 2 8 2" xfId="44318"/>
    <cellStyle name="Normal 6 2 2 8 2 2" xfId="44319"/>
    <cellStyle name="Normal 6 2 2 8 2 3" xfId="58824"/>
    <cellStyle name="Normal 6 2 2 8 3" xfId="44320"/>
    <cellStyle name="Normal 6 2 2 8 4" xfId="44321"/>
    <cellStyle name="Normal 6 2 2 9" xfId="44322"/>
    <cellStyle name="Normal 6 2 2 9 2" xfId="44323"/>
    <cellStyle name="Normal 6 2 2 9 3" xfId="58825"/>
    <cellStyle name="Normal 6 2 3" xfId="44324"/>
    <cellStyle name="Normal 6 2 3 10" xfId="44325"/>
    <cellStyle name="Normal 6 2 3 11" xfId="44326"/>
    <cellStyle name="Normal 6 2 3 2" xfId="44327"/>
    <cellStyle name="Normal 6 2 3 2 10" xfId="44328"/>
    <cellStyle name="Normal 6 2 3 2 2" xfId="44329"/>
    <cellStyle name="Normal 6 2 3 2 2 2" xfId="44330"/>
    <cellStyle name="Normal 6 2 3 2 2 2 2" xfId="44331"/>
    <cellStyle name="Normal 6 2 3 2 2 2 2 2" xfId="44332"/>
    <cellStyle name="Normal 6 2 3 2 2 2 2 2 2" xfId="44333"/>
    <cellStyle name="Normal 6 2 3 2 2 2 2 2 2 2" xfId="44334"/>
    <cellStyle name="Normal 6 2 3 2 2 2 2 2 2 3" xfId="58826"/>
    <cellStyle name="Normal 6 2 3 2 2 2 2 2 3" xfId="44335"/>
    <cellStyle name="Normal 6 2 3 2 2 2 2 2 4" xfId="44336"/>
    <cellStyle name="Normal 6 2 3 2 2 2 2 3" xfId="44337"/>
    <cellStyle name="Normal 6 2 3 2 2 2 2 3 2" xfId="44338"/>
    <cellStyle name="Normal 6 2 3 2 2 2 2 3 2 2" xfId="44339"/>
    <cellStyle name="Normal 6 2 3 2 2 2 2 3 2 3" xfId="58827"/>
    <cellStyle name="Normal 6 2 3 2 2 2 2 3 3" xfId="44340"/>
    <cellStyle name="Normal 6 2 3 2 2 2 2 3 4" xfId="44341"/>
    <cellStyle name="Normal 6 2 3 2 2 2 2 4" xfId="44342"/>
    <cellStyle name="Normal 6 2 3 2 2 2 2 4 2" xfId="44343"/>
    <cellStyle name="Normal 6 2 3 2 2 2 2 4 3" xfId="58828"/>
    <cellStyle name="Normal 6 2 3 2 2 2 2 5" xfId="44344"/>
    <cellStyle name="Normal 6 2 3 2 2 2 2 6" xfId="44345"/>
    <cellStyle name="Normal 6 2 3 2 2 2 3" xfId="44346"/>
    <cellStyle name="Normal 6 2 3 2 2 2 3 2" xfId="44347"/>
    <cellStyle name="Normal 6 2 3 2 2 2 3 2 2" xfId="44348"/>
    <cellStyle name="Normal 6 2 3 2 2 2 3 2 3" xfId="58829"/>
    <cellStyle name="Normal 6 2 3 2 2 2 3 3" xfId="44349"/>
    <cellStyle name="Normal 6 2 3 2 2 2 3 4" xfId="44350"/>
    <cellStyle name="Normal 6 2 3 2 2 2 4" xfId="44351"/>
    <cellStyle name="Normal 6 2 3 2 2 2 4 2" xfId="44352"/>
    <cellStyle name="Normal 6 2 3 2 2 2 4 2 2" xfId="44353"/>
    <cellStyle name="Normal 6 2 3 2 2 2 4 2 3" xfId="58830"/>
    <cellStyle name="Normal 6 2 3 2 2 2 4 3" xfId="44354"/>
    <cellStyle name="Normal 6 2 3 2 2 2 4 4" xfId="44355"/>
    <cellStyle name="Normal 6 2 3 2 2 2 5" xfId="44356"/>
    <cellStyle name="Normal 6 2 3 2 2 2 5 2" xfId="44357"/>
    <cellStyle name="Normal 6 2 3 2 2 2 5 3" xfId="58831"/>
    <cellStyle name="Normal 6 2 3 2 2 2 6" xfId="44358"/>
    <cellStyle name="Normal 6 2 3 2 2 2 7" xfId="44359"/>
    <cellStyle name="Normal 6 2 3 2 2 3" xfId="44360"/>
    <cellStyle name="Normal 6 2 3 2 2 3 2" xfId="44361"/>
    <cellStyle name="Normal 6 2 3 2 2 3 2 2" xfId="44362"/>
    <cellStyle name="Normal 6 2 3 2 2 3 2 2 2" xfId="44363"/>
    <cellStyle name="Normal 6 2 3 2 2 3 2 2 3" xfId="58832"/>
    <cellStyle name="Normal 6 2 3 2 2 3 2 3" xfId="44364"/>
    <cellStyle name="Normal 6 2 3 2 2 3 2 4" xfId="44365"/>
    <cellStyle name="Normal 6 2 3 2 2 3 3" xfId="44366"/>
    <cellStyle name="Normal 6 2 3 2 2 3 3 2" xfId="44367"/>
    <cellStyle name="Normal 6 2 3 2 2 3 3 2 2" xfId="44368"/>
    <cellStyle name="Normal 6 2 3 2 2 3 3 2 3" xfId="58833"/>
    <cellStyle name="Normal 6 2 3 2 2 3 3 3" xfId="44369"/>
    <cellStyle name="Normal 6 2 3 2 2 3 3 4" xfId="44370"/>
    <cellStyle name="Normal 6 2 3 2 2 3 4" xfId="44371"/>
    <cellStyle name="Normal 6 2 3 2 2 3 4 2" xfId="44372"/>
    <cellStyle name="Normal 6 2 3 2 2 3 4 3" xfId="58834"/>
    <cellStyle name="Normal 6 2 3 2 2 3 5" xfId="44373"/>
    <cellStyle name="Normal 6 2 3 2 2 3 6" xfId="44374"/>
    <cellStyle name="Normal 6 2 3 2 2 4" xfId="44375"/>
    <cellStyle name="Normal 6 2 3 2 2 4 2" xfId="44376"/>
    <cellStyle name="Normal 6 2 3 2 2 4 2 2" xfId="44377"/>
    <cellStyle name="Normal 6 2 3 2 2 4 2 3" xfId="58835"/>
    <cellStyle name="Normal 6 2 3 2 2 4 3" xfId="44378"/>
    <cellStyle name="Normal 6 2 3 2 2 4 4" xfId="44379"/>
    <cellStyle name="Normal 6 2 3 2 2 5" xfId="44380"/>
    <cellStyle name="Normal 6 2 3 2 2 5 2" xfId="44381"/>
    <cellStyle name="Normal 6 2 3 2 2 5 2 2" xfId="44382"/>
    <cellStyle name="Normal 6 2 3 2 2 5 2 3" xfId="58836"/>
    <cellStyle name="Normal 6 2 3 2 2 5 3" xfId="44383"/>
    <cellStyle name="Normal 6 2 3 2 2 5 4" xfId="44384"/>
    <cellStyle name="Normal 6 2 3 2 2 6" xfId="44385"/>
    <cellStyle name="Normal 6 2 3 2 2 6 2" xfId="44386"/>
    <cellStyle name="Normal 6 2 3 2 2 6 3" xfId="58837"/>
    <cellStyle name="Normal 6 2 3 2 2 7" xfId="44387"/>
    <cellStyle name="Normal 6 2 3 2 2 8" xfId="44388"/>
    <cellStyle name="Normal 6 2 3 2 3" xfId="44389"/>
    <cellStyle name="Normal 6 2 3 2 3 2" xfId="44390"/>
    <cellStyle name="Normal 6 2 3 2 3 2 2" xfId="44391"/>
    <cellStyle name="Normal 6 2 3 2 3 2 2 2" xfId="44392"/>
    <cellStyle name="Normal 6 2 3 2 3 2 2 2 2" xfId="44393"/>
    <cellStyle name="Normal 6 2 3 2 3 2 2 2 3" xfId="58838"/>
    <cellStyle name="Normal 6 2 3 2 3 2 2 3" xfId="44394"/>
    <cellStyle name="Normal 6 2 3 2 3 2 2 4" xfId="44395"/>
    <cellStyle name="Normal 6 2 3 2 3 2 3" xfId="44396"/>
    <cellStyle name="Normal 6 2 3 2 3 2 3 2" xfId="44397"/>
    <cellStyle name="Normal 6 2 3 2 3 2 3 2 2" xfId="44398"/>
    <cellStyle name="Normal 6 2 3 2 3 2 3 2 3" xfId="58839"/>
    <cellStyle name="Normal 6 2 3 2 3 2 3 3" xfId="44399"/>
    <cellStyle name="Normal 6 2 3 2 3 2 3 4" xfId="44400"/>
    <cellStyle name="Normal 6 2 3 2 3 2 4" xfId="44401"/>
    <cellStyle name="Normal 6 2 3 2 3 2 4 2" xfId="44402"/>
    <cellStyle name="Normal 6 2 3 2 3 2 4 3" xfId="58840"/>
    <cellStyle name="Normal 6 2 3 2 3 2 5" xfId="44403"/>
    <cellStyle name="Normal 6 2 3 2 3 2 6" xfId="44404"/>
    <cellStyle name="Normal 6 2 3 2 3 3" xfId="44405"/>
    <cellStyle name="Normal 6 2 3 2 3 3 2" xfId="44406"/>
    <cellStyle name="Normal 6 2 3 2 3 3 2 2" xfId="44407"/>
    <cellStyle name="Normal 6 2 3 2 3 3 2 3" xfId="58841"/>
    <cellStyle name="Normal 6 2 3 2 3 3 3" xfId="44408"/>
    <cellStyle name="Normal 6 2 3 2 3 3 4" xfId="44409"/>
    <cellStyle name="Normal 6 2 3 2 3 4" xfId="44410"/>
    <cellStyle name="Normal 6 2 3 2 3 4 2" xfId="44411"/>
    <cellStyle name="Normal 6 2 3 2 3 4 2 2" xfId="44412"/>
    <cellStyle name="Normal 6 2 3 2 3 4 2 3" xfId="58842"/>
    <cellStyle name="Normal 6 2 3 2 3 4 3" xfId="44413"/>
    <cellStyle name="Normal 6 2 3 2 3 4 4" xfId="44414"/>
    <cellStyle name="Normal 6 2 3 2 3 5" xfId="44415"/>
    <cellStyle name="Normal 6 2 3 2 3 5 2" xfId="44416"/>
    <cellStyle name="Normal 6 2 3 2 3 5 3" xfId="58843"/>
    <cellStyle name="Normal 6 2 3 2 3 6" xfId="44417"/>
    <cellStyle name="Normal 6 2 3 2 3 7" xfId="44418"/>
    <cellStyle name="Normal 6 2 3 2 4" xfId="44419"/>
    <cellStyle name="Normal 6 2 3 2 4 2" xfId="44420"/>
    <cellStyle name="Normal 6 2 3 2 4 2 2" xfId="44421"/>
    <cellStyle name="Normal 6 2 3 2 4 2 2 2" xfId="44422"/>
    <cellStyle name="Normal 6 2 3 2 4 2 2 3" xfId="58844"/>
    <cellStyle name="Normal 6 2 3 2 4 2 3" xfId="44423"/>
    <cellStyle name="Normal 6 2 3 2 4 2 4" xfId="44424"/>
    <cellStyle name="Normal 6 2 3 2 4 3" xfId="44425"/>
    <cellStyle name="Normal 6 2 3 2 4 3 2" xfId="44426"/>
    <cellStyle name="Normal 6 2 3 2 4 3 2 2" xfId="44427"/>
    <cellStyle name="Normal 6 2 3 2 4 3 2 3" xfId="58845"/>
    <cellStyle name="Normal 6 2 3 2 4 3 3" xfId="44428"/>
    <cellStyle name="Normal 6 2 3 2 4 3 4" xfId="44429"/>
    <cellStyle name="Normal 6 2 3 2 4 4" xfId="44430"/>
    <cellStyle name="Normal 6 2 3 2 4 4 2" xfId="44431"/>
    <cellStyle name="Normal 6 2 3 2 4 4 3" xfId="58846"/>
    <cellStyle name="Normal 6 2 3 2 4 5" xfId="44432"/>
    <cellStyle name="Normal 6 2 3 2 4 6" xfId="44433"/>
    <cellStyle name="Normal 6 2 3 2 5" xfId="44434"/>
    <cellStyle name="Normal 6 2 3 2 5 2" xfId="44435"/>
    <cellStyle name="Normal 6 2 3 2 5 2 2" xfId="44436"/>
    <cellStyle name="Normal 6 2 3 2 5 2 2 2" xfId="44437"/>
    <cellStyle name="Normal 6 2 3 2 5 2 2 3" xfId="58847"/>
    <cellStyle name="Normal 6 2 3 2 5 2 3" xfId="44438"/>
    <cellStyle name="Normal 6 2 3 2 5 2 4" xfId="44439"/>
    <cellStyle name="Normal 6 2 3 2 5 3" xfId="44440"/>
    <cellStyle name="Normal 6 2 3 2 5 3 2" xfId="44441"/>
    <cellStyle name="Normal 6 2 3 2 5 3 3" xfId="58848"/>
    <cellStyle name="Normal 6 2 3 2 5 4" xfId="44442"/>
    <cellStyle name="Normal 6 2 3 2 5 5" xfId="44443"/>
    <cellStyle name="Normal 6 2 3 2 6" xfId="44444"/>
    <cellStyle name="Normal 6 2 3 2 6 2" xfId="44445"/>
    <cellStyle name="Normal 6 2 3 2 6 2 2" xfId="44446"/>
    <cellStyle name="Normal 6 2 3 2 6 2 3" xfId="58849"/>
    <cellStyle name="Normal 6 2 3 2 6 3" xfId="44447"/>
    <cellStyle name="Normal 6 2 3 2 6 4" xfId="44448"/>
    <cellStyle name="Normal 6 2 3 2 7" xfId="44449"/>
    <cellStyle name="Normal 6 2 3 2 7 2" xfId="44450"/>
    <cellStyle name="Normal 6 2 3 2 7 2 2" xfId="44451"/>
    <cellStyle name="Normal 6 2 3 2 7 2 3" xfId="58850"/>
    <cellStyle name="Normal 6 2 3 2 7 3" xfId="44452"/>
    <cellStyle name="Normal 6 2 3 2 7 4" xfId="44453"/>
    <cellStyle name="Normal 6 2 3 2 8" xfId="44454"/>
    <cellStyle name="Normal 6 2 3 2 8 2" xfId="44455"/>
    <cellStyle name="Normal 6 2 3 2 8 3" xfId="58851"/>
    <cellStyle name="Normal 6 2 3 2 9" xfId="44456"/>
    <cellStyle name="Normal 6 2 3 3" xfId="44457"/>
    <cellStyle name="Normal 6 2 3 3 2" xfId="44458"/>
    <cellStyle name="Normal 6 2 3 3 2 2" xfId="44459"/>
    <cellStyle name="Normal 6 2 3 3 2 2 2" xfId="44460"/>
    <cellStyle name="Normal 6 2 3 3 2 2 2 2" xfId="44461"/>
    <cellStyle name="Normal 6 2 3 3 2 2 2 2 2" xfId="44462"/>
    <cellStyle name="Normal 6 2 3 3 2 2 2 2 3" xfId="58852"/>
    <cellStyle name="Normal 6 2 3 3 2 2 2 3" xfId="44463"/>
    <cellStyle name="Normal 6 2 3 3 2 2 2 4" xfId="44464"/>
    <cellStyle name="Normal 6 2 3 3 2 2 3" xfId="44465"/>
    <cellStyle name="Normal 6 2 3 3 2 2 3 2" xfId="44466"/>
    <cellStyle name="Normal 6 2 3 3 2 2 3 2 2" xfId="44467"/>
    <cellStyle name="Normal 6 2 3 3 2 2 3 2 3" xfId="58853"/>
    <cellStyle name="Normal 6 2 3 3 2 2 3 3" xfId="44468"/>
    <cellStyle name="Normal 6 2 3 3 2 2 3 4" xfId="44469"/>
    <cellStyle name="Normal 6 2 3 3 2 2 4" xfId="44470"/>
    <cellStyle name="Normal 6 2 3 3 2 2 4 2" xfId="44471"/>
    <cellStyle name="Normal 6 2 3 3 2 2 4 3" xfId="58854"/>
    <cellStyle name="Normal 6 2 3 3 2 2 5" xfId="44472"/>
    <cellStyle name="Normal 6 2 3 3 2 2 6" xfId="44473"/>
    <cellStyle name="Normal 6 2 3 3 2 3" xfId="44474"/>
    <cellStyle name="Normal 6 2 3 3 2 3 2" xfId="44475"/>
    <cellStyle name="Normal 6 2 3 3 2 3 2 2" xfId="44476"/>
    <cellStyle name="Normal 6 2 3 3 2 3 2 3" xfId="58855"/>
    <cellStyle name="Normal 6 2 3 3 2 3 3" xfId="44477"/>
    <cellStyle name="Normal 6 2 3 3 2 3 4" xfId="44478"/>
    <cellStyle name="Normal 6 2 3 3 2 4" xfId="44479"/>
    <cellStyle name="Normal 6 2 3 3 2 4 2" xfId="44480"/>
    <cellStyle name="Normal 6 2 3 3 2 4 2 2" xfId="44481"/>
    <cellStyle name="Normal 6 2 3 3 2 4 2 3" xfId="58856"/>
    <cellStyle name="Normal 6 2 3 3 2 4 3" xfId="44482"/>
    <cellStyle name="Normal 6 2 3 3 2 4 4" xfId="44483"/>
    <cellStyle name="Normal 6 2 3 3 2 5" xfId="44484"/>
    <cellStyle name="Normal 6 2 3 3 2 5 2" xfId="44485"/>
    <cellStyle name="Normal 6 2 3 3 2 5 3" xfId="58857"/>
    <cellStyle name="Normal 6 2 3 3 2 6" xfId="44486"/>
    <cellStyle name="Normal 6 2 3 3 2 7" xfId="44487"/>
    <cellStyle name="Normal 6 2 3 3 3" xfId="44488"/>
    <cellStyle name="Normal 6 2 3 3 3 2" xfId="44489"/>
    <cellStyle name="Normal 6 2 3 3 3 2 2" xfId="44490"/>
    <cellStyle name="Normal 6 2 3 3 3 2 2 2" xfId="44491"/>
    <cellStyle name="Normal 6 2 3 3 3 2 2 3" xfId="58858"/>
    <cellStyle name="Normal 6 2 3 3 3 2 3" xfId="44492"/>
    <cellStyle name="Normal 6 2 3 3 3 2 4" xfId="44493"/>
    <cellStyle name="Normal 6 2 3 3 3 3" xfId="44494"/>
    <cellStyle name="Normal 6 2 3 3 3 3 2" xfId="44495"/>
    <cellStyle name="Normal 6 2 3 3 3 3 2 2" xfId="44496"/>
    <cellStyle name="Normal 6 2 3 3 3 3 2 3" xfId="58859"/>
    <cellStyle name="Normal 6 2 3 3 3 3 3" xfId="44497"/>
    <cellStyle name="Normal 6 2 3 3 3 3 4" xfId="44498"/>
    <cellStyle name="Normal 6 2 3 3 3 4" xfId="44499"/>
    <cellStyle name="Normal 6 2 3 3 3 4 2" xfId="44500"/>
    <cellStyle name="Normal 6 2 3 3 3 4 3" xfId="58860"/>
    <cellStyle name="Normal 6 2 3 3 3 5" xfId="44501"/>
    <cellStyle name="Normal 6 2 3 3 3 6" xfId="44502"/>
    <cellStyle name="Normal 6 2 3 3 4" xfId="44503"/>
    <cellStyle name="Normal 6 2 3 3 4 2" xfId="44504"/>
    <cellStyle name="Normal 6 2 3 3 4 2 2" xfId="44505"/>
    <cellStyle name="Normal 6 2 3 3 4 2 3" xfId="58861"/>
    <cellStyle name="Normal 6 2 3 3 4 3" xfId="44506"/>
    <cellStyle name="Normal 6 2 3 3 4 4" xfId="44507"/>
    <cellStyle name="Normal 6 2 3 3 5" xfId="44508"/>
    <cellStyle name="Normal 6 2 3 3 5 2" xfId="44509"/>
    <cellStyle name="Normal 6 2 3 3 5 2 2" xfId="44510"/>
    <cellStyle name="Normal 6 2 3 3 5 2 3" xfId="58862"/>
    <cellStyle name="Normal 6 2 3 3 5 3" xfId="44511"/>
    <cellStyle name="Normal 6 2 3 3 5 4" xfId="44512"/>
    <cellStyle name="Normal 6 2 3 3 6" xfId="44513"/>
    <cellStyle name="Normal 6 2 3 3 6 2" xfId="44514"/>
    <cellStyle name="Normal 6 2 3 3 6 3" xfId="58863"/>
    <cellStyle name="Normal 6 2 3 3 7" xfId="44515"/>
    <cellStyle name="Normal 6 2 3 3 8" xfId="44516"/>
    <cellStyle name="Normal 6 2 3 4" xfId="44517"/>
    <cellStyle name="Normal 6 2 3 4 2" xfId="44518"/>
    <cellStyle name="Normal 6 2 3 4 2 2" xfId="44519"/>
    <cellStyle name="Normal 6 2 3 4 2 2 2" xfId="44520"/>
    <cellStyle name="Normal 6 2 3 4 2 2 2 2" xfId="44521"/>
    <cellStyle name="Normal 6 2 3 4 2 2 2 3" xfId="58864"/>
    <cellStyle name="Normal 6 2 3 4 2 2 3" xfId="44522"/>
    <cellStyle name="Normal 6 2 3 4 2 2 4" xfId="44523"/>
    <cellStyle name="Normal 6 2 3 4 2 3" xfId="44524"/>
    <cellStyle name="Normal 6 2 3 4 2 3 2" xfId="44525"/>
    <cellStyle name="Normal 6 2 3 4 2 3 2 2" xfId="44526"/>
    <cellStyle name="Normal 6 2 3 4 2 3 2 3" xfId="58865"/>
    <cellStyle name="Normal 6 2 3 4 2 3 3" xfId="44527"/>
    <cellStyle name="Normal 6 2 3 4 2 3 4" xfId="44528"/>
    <cellStyle name="Normal 6 2 3 4 2 4" xfId="44529"/>
    <cellStyle name="Normal 6 2 3 4 2 4 2" xfId="44530"/>
    <cellStyle name="Normal 6 2 3 4 2 4 3" xfId="58866"/>
    <cellStyle name="Normal 6 2 3 4 2 5" xfId="44531"/>
    <cellStyle name="Normal 6 2 3 4 2 6" xfId="44532"/>
    <cellStyle name="Normal 6 2 3 4 3" xfId="44533"/>
    <cellStyle name="Normal 6 2 3 4 3 2" xfId="44534"/>
    <cellStyle name="Normal 6 2 3 4 3 2 2" xfId="44535"/>
    <cellStyle name="Normal 6 2 3 4 3 2 3" xfId="58867"/>
    <cellStyle name="Normal 6 2 3 4 3 3" xfId="44536"/>
    <cellStyle name="Normal 6 2 3 4 3 4" xfId="44537"/>
    <cellStyle name="Normal 6 2 3 4 4" xfId="44538"/>
    <cellStyle name="Normal 6 2 3 4 4 2" xfId="44539"/>
    <cellStyle name="Normal 6 2 3 4 4 2 2" xfId="44540"/>
    <cellStyle name="Normal 6 2 3 4 4 2 3" xfId="58868"/>
    <cellStyle name="Normal 6 2 3 4 4 3" xfId="44541"/>
    <cellStyle name="Normal 6 2 3 4 4 4" xfId="44542"/>
    <cellStyle name="Normal 6 2 3 4 5" xfId="44543"/>
    <cellStyle name="Normal 6 2 3 4 5 2" xfId="44544"/>
    <cellStyle name="Normal 6 2 3 4 5 3" xfId="58869"/>
    <cellStyle name="Normal 6 2 3 4 6" xfId="44545"/>
    <cellStyle name="Normal 6 2 3 4 7" xfId="44546"/>
    <cellStyle name="Normal 6 2 3 5" xfId="44547"/>
    <cellStyle name="Normal 6 2 3 5 2" xfId="44548"/>
    <cellStyle name="Normal 6 2 3 5 2 2" xfId="44549"/>
    <cellStyle name="Normal 6 2 3 5 2 2 2" xfId="44550"/>
    <cellStyle name="Normal 6 2 3 5 2 2 3" xfId="58870"/>
    <cellStyle name="Normal 6 2 3 5 2 3" xfId="44551"/>
    <cellStyle name="Normal 6 2 3 5 2 4" xfId="44552"/>
    <cellStyle name="Normal 6 2 3 5 3" xfId="44553"/>
    <cellStyle name="Normal 6 2 3 5 3 2" xfId="44554"/>
    <cellStyle name="Normal 6 2 3 5 3 2 2" xfId="44555"/>
    <cellStyle name="Normal 6 2 3 5 3 2 3" xfId="58871"/>
    <cellStyle name="Normal 6 2 3 5 3 3" xfId="44556"/>
    <cellStyle name="Normal 6 2 3 5 3 4" xfId="44557"/>
    <cellStyle name="Normal 6 2 3 5 4" xfId="44558"/>
    <cellStyle name="Normal 6 2 3 5 4 2" xfId="44559"/>
    <cellStyle name="Normal 6 2 3 5 4 3" xfId="58872"/>
    <cellStyle name="Normal 6 2 3 5 5" xfId="44560"/>
    <cellStyle name="Normal 6 2 3 5 6" xfId="44561"/>
    <cellStyle name="Normal 6 2 3 6" xfId="44562"/>
    <cellStyle name="Normal 6 2 3 6 2" xfId="44563"/>
    <cellStyle name="Normal 6 2 3 6 2 2" xfId="44564"/>
    <cellStyle name="Normal 6 2 3 6 2 2 2" xfId="44565"/>
    <cellStyle name="Normal 6 2 3 6 2 2 3" xfId="58873"/>
    <cellStyle name="Normal 6 2 3 6 2 3" xfId="44566"/>
    <cellStyle name="Normal 6 2 3 6 2 4" xfId="44567"/>
    <cellStyle name="Normal 6 2 3 6 3" xfId="44568"/>
    <cellStyle name="Normal 6 2 3 6 3 2" xfId="44569"/>
    <cellStyle name="Normal 6 2 3 6 3 3" xfId="58874"/>
    <cellStyle name="Normal 6 2 3 6 4" xfId="44570"/>
    <cellStyle name="Normal 6 2 3 6 5" xfId="44571"/>
    <cellStyle name="Normal 6 2 3 7" xfId="44572"/>
    <cellStyle name="Normal 6 2 3 7 2" xfId="44573"/>
    <cellStyle name="Normal 6 2 3 7 2 2" xfId="44574"/>
    <cellStyle name="Normal 6 2 3 7 2 3" xfId="58875"/>
    <cellStyle name="Normal 6 2 3 7 3" xfId="44575"/>
    <cellStyle name="Normal 6 2 3 7 4" xfId="44576"/>
    <cellStyle name="Normal 6 2 3 8" xfId="44577"/>
    <cellStyle name="Normal 6 2 3 8 2" xfId="44578"/>
    <cellStyle name="Normal 6 2 3 8 2 2" xfId="44579"/>
    <cellStyle name="Normal 6 2 3 8 2 3" xfId="58876"/>
    <cellStyle name="Normal 6 2 3 8 3" xfId="44580"/>
    <cellStyle name="Normal 6 2 3 8 4" xfId="44581"/>
    <cellStyle name="Normal 6 2 3 9" xfId="44582"/>
    <cellStyle name="Normal 6 2 3 9 2" xfId="44583"/>
    <cellStyle name="Normal 6 2 3 9 3" xfId="58877"/>
    <cellStyle name="Normal 6 2 4" xfId="44584"/>
    <cellStyle name="Normal 6 2 4 10" xfId="44585"/>
    <cellStyle name="Normal 6 2 4 2" xfId="44586"/>
    <cellStyle name="Normal 6 2 4 2 2" xfId="44587"/>
    <cellStyle name="Normal 6 2 4 2 2 2" xfId="44588"/>
    <cellStyle name="Normal 6 2 4 2 2 2 2" xfId="44589"/>
    <cellStyle name="Normal 6 2 4 2 2 2 2 2" xfId="44590"/>
    <cellStyle name="Normal 6 2 4 2 2 2 2 2 2" xfId="44591"/>
    <cellStyle name="Normal 6 2 4 2 2 2 2 2 3" xfId="58878"/>
    <cellStyle name="Normal 6 2 4 2 2 2 2 3" xfId="44592"/>
    <cellStyle name="Normal 6 2 4 2 2 2 2 4" xfId="44593"/>
    <cellStyle name="Normal 6 2 4 2 2 2 3" xfId="44594"/>
    <cellStyle name="Normal 6 2 4 2 2 2 3 2" xfId="44595"/>
    <cellStyle name="Normal 6 2 4 2 2 2 3 2 2" xfId="44596"/>
    <cellStyle name="Normal 6 2 4 2 2 2 3 2 3" xfId="58879"/>
    <cellStyle name="Normal 6 2 4 2 2 2 3 3" xfId="44597"/>
    <cellStyle name="Normal 6 2 4 2 2 2 3 4" xfId="44598"/>
    <cellStyle name="Normal 6 2 4 2 2 2 4" xfId="44599"/>
    <cellStyle name="Normal 6 2 4 2 2 2 4 2" xfId="44600"/>
    <cellStyle name="Normal 6 2 4 2 2 2 4 3" xfId="58880"/>
    <cellStyle name="Normal 6 2 4 2 2 2 5" xfId="44601"/>
    <cellStyle name="Normal 6 2 4 2 2 2 6" xfId="44602"/>
    <cellStyle name="Normal 6 2 4 2 2 3" xfId="44603"/>
    <cellStyle name="Normal 6 2 4 2 2 3 2" xfId="44604"/>
    <cellStyle name="Normal 6 2 4 2 2 3 2 2" xfId="44605"/>
    <cellStyle name="Normal 6 2 4 2 2 3 2 3" xfId="58881"/>
    <cellStyle name="Normal 6 2 4 2 2 3 3" xfId="44606"/>
    <cellStyle name="Normal 6 2 4 2 2 3 4" xfId="44607"/>
    <cellStyle name="Normal 6 2 4 2 2 4" xfId="44608"/>
    <cellStyle name="Normal 6 2 4 2 2 4 2" xfId="44609"/>
    <cellStyle name="Normal 6 2 4 2 2 4 2 2" xfId="44610"/>
    <cellStyle name="Normal 6 2 4 2 2 4 2 3" xfId="58882"/>
    <cellStyle name="Normal 6 2 4 2 2 4 3" xfId="44611"/>
    <cellStyle name="Normal 6 2 4 2 2 4 4" xfId="44612"/>
    <cellStyle name="Normal 6 2 4 2 2 5" xfId="44613"/>
    <cellStyle name="Normal 6 2 4 2 2 5 2" xfId="44614"/>
    <cellStyle name="Normal 6 2 4 2 2 5 3" xfId="58883"/>
    <cellStyle name="Normal 6 2 4 2 2 6" xfId="44615"/>
    <cellStyle name="Normal 6 2 4 2 2 7" xfId="44616"/>
    <cellStyle name="Normal 6 2 4 2 3" xfId="44617"/>
    <cellStyle name="Normal 6 2 4 2 3 2" xfId="44618"/>
    <cellStyle name="Normal 6 2 4 2 3 2 2" xfId="44619"/>
    <cellStyle name="Normal 6 2 4 2 3 2 2 2" xfId="44620"/>
    <cellStyle name="Normal 6 2 4 2 3 2 2 3" xfId="58884"/>
    <cellStyle name="Normal 6 2 4 2 3 2 3" xfId="44621"/>
    <cellStyle name="Normal 6 2 4 2 3 2 4" xfId="44622"/>
    <cellStyle name="Normal 6 2 4 2 3 3" xfId="44623"/>
    <cellStyle name="Normal 6 2 4 2 3 3 2" xfId="44624"/>
    <cellStyle name="Normal 6 2 4 2 3 3 2 2" xfId="44625"/>
    <cellStyle name="Normal 6 2 4 2 3 3 2 3" xfId="58885"/>
    <cellStyle name="Normal 6 2 4 2 3 3 3" xfId="44626"/>
    <cellStyle name="Normal 6 2 4 2 3 3 4" xfId="44627"/>
    <cellStyle name="Normal 6 2 4 2 3 4" xfId="44628"/>
    <cellStyle name="Normal 6 2 4 2 3 4 2" xfId="44629"/>
    <cellStyle name="Normal 6 2 4 2 3 4 3" xfId="58886"/>
    <cellStyle name="Normal 6 2 4 2 3 5" xfId="44630"/>
    <cellStyle name="Normal 6 2 4 2 3 6" xfId="44631"/>
    <cellStyle name="Normal 6 2 4 2 4" xfId="44632"/>
    <cellStyle name="Normal 6 2 4 2 4 2" xfId="44633"/>
    <cellStyle name="Normal 6 2 4 2 4 2 2" xfId="44634"/>
    <cellStyle name="Normal 6 2 4 2 4 2 3" xfId="58887"/>
    <cellStyle name="Normal 6 2 4 2 4 3" xfId="44635"/>
    <cellStyle name="Normal 6 2 4 2 4 4" xfId="44636"/>
    <cellStyle name="Normal 6 2 4 2 5" xfId="44637"/>
    <cellStyle name="Normal 6 2 4 2 5 2" xfId="44638"/>
    <cellStyle name="Normal 6 2 4 2 5 2 2" xfId="44639"/>
    <cellStyle name="Normal 6 2 4 2 5 2 3" xfId="58888"/>
    <cellStyle name="Normal 6 2 4 2 5 3" xfId="44640"/>
    <cellStyle name="Normal 6 2 4 2 5 4" xfId="44641"/>
    <cellStyle name="Normal 6 2 4 2 6" xfId="44642"/>
    <cellStyle name="Normal 6 2 4 2 6 2" xfId="44643"/>
    <cellStyle name="Normal 6 2 4 2 6 3" xfId="58889"/>
    <cellStyle name="Normal 6 2 4 2 7" xfId="44644"/>
    <cellStyle name="Normal 6 2 4 2 8" xfId="44645"/>
    <cellStyle name="Normal 6 2 4 3" xfId="44646"/>
    <cellStyle name="Normal 6 2 4 3 2" xfId="44647"/>
    <cellStyle name="Normal 6 2 4 3 2 2" xfId="44648"/>
    <cellStyle name="Normal 6 2 4 3 2 2 2" xfId="44649"/>
    <cellStyle name="Normal 6 2 4 3 2 2 2 2" xfId="44650"/>
    <cellStyle name="Normal 6 2 4 3 2 2 2 3" xfId="58890"/>
    <cellStyle name="Normal 6 2 4 3 2 2 3" xfId="44651"/>
    <cellStyle name="Normal 6 2 4 3 2 2 4" xfId="44652"/>
    <cellStyle name="Normal 6 2 4 3 2 3" xfId="44653"/>
    <cellStyle name="Normal 6 2 4 3 2 3 2" xfId="44654"/>
    <cellStyle name="Normal 6 2 4 3 2 3 2 2" xfId="44655"/>
    <cellStyle name="Normal 6 2 4 3 2 3 2 3" xfId="58891"/>
    <cellStyle name="Normal 6 2 4 3 2 3 3" xfId="44656"/>
    <cellStyle name="Normal 6 2 4 3 2 3 4" xfId="44657"/>
    <cellStyle name="Normal 6 2 4 3 2 4" xfId="44658"/>
    <cellStyle name="Normal 6 2 4 3 2 4 2" xfId="44659"/>
    <cellStyle name="Normal 6 2 4 3 2 4 3" xfId="58892"/>
    <cellStyle name="Normal 6 2 4 3 2 5" xfId="44660"/>
    <cellStyle name="Normal 6 2 4 3 2 6" xfId="44661"/>
    <cellStyle name="Normal 6 2 4 3 3" xfId="44662"/>
    <cellStyle name="Normal 6 2 4 3 3 2" xfId="44663"/>
    <cellStyle name="Normal 6 2 4 3 3 2 2" xfId="44664"/>
    <cellStyle name="Normal 6 2 4 3 3 2 3" xfId="58893"/>
    <cellStyle name="Normal 6 2 4 3 3 3" xfId="44665"/>
    <cellStyle name="Normal 6 2 4 3 3 4" xfId="44666"/>
    <cellStyle name="Normal 6 2 4 3 4" xfId="44667"/>
    <cellStyle name="Normal 6 2 4 3 4 2" xfId="44668"/>
    <cellStyle name="Normal 6 2 4 3 4 2 2" xfId="44669"/>
    <cellStyle name="Normal 6 2 4 3 4 2 3" xfId="58894"/>
    <cellStyle name="Normal 6 2 4 3 4 3" xfId="44670"/>
    <cellStyle name="Normal 6 2 4 3 4 4" xfId="44671"/>
    <cellStyle name="Normal 6 2 4 3 5" xfId="44672"/>
    <cellStyle name="Normal 6 2 4 3 5 2" xfId="44673"/>
    <cellStyle name="Normal 6 2 4 3 5 3" xfId="58895"/>
    <cellStyle name="Normal 6 2 4 3 6" xfId="44674"/>
    <cellStyle name="Normal 6 2 4 3 7" xfId="44675"/>
    <cellStyle name="Normal 6 2 4 4" xfId="44676"/>
    <cellStyle name="Normal 6 2 4 4 2" xfId="44677"/>
    <cellStyle name="Normal 6 2 4 4 2 2" xfId="44678"/>
    <cellStyle name="Normal 6 2 4 4 2 2 2" xfId="44679"/>
    <cellStyle name="Normal 6 2 4 4 2 2 3" xfId="58896"/>
    <cellStyle name="Normal 6 2 4 4 2 3" xfId="44680"/>
    <cellStyle name="Normal 6 2 4 4 2 4" xfId="44681"/>
    <cellStyle name="Normal 6 2 4 4 3" xfId="44682"/>
    <cellStyle name="Normal 6 2 4 4 3 2" xfId="44683"/>
    <cellStyle name="Normal 6 2 4 4 3 2 2" xfId="44684"/>
    <cellStyle name="Normal 6 2 4 4 3 2 3" xfId="58897"/>
    <cellStyle name="Normal 6 2 4 4 3 3" xfId="44685"/>
    <cellStyle name="Normal 6 2 4 4 3 4" xfId="44686"/>
    <cellStyle name="Normal 6 2 4 4 4" xfId="44687"/>
    <cellStyle name="Normal 6 2 4 4 4 2" xfId="44688"/>
    <cellStyle name="Normal 6 2 4 4 4 3" xfId="58898"/>
    <cellStyle name="Normal 6 2 4 4 5" xfId="44689"/>
    <cellStyle name="Normal 6 2 4 4 6" xfId="44690"/>
    <cellStyle name="Normal 6 2 4 5" xfId="44691"/>
    <cellStyle name="Normal 6 2 4 5 2" xfId="44692"/>
    <cellStyle name="Normal 6 2 4 5 2 2" xfId="44693"/>
    <cellStyle name="Normal 6 2 4 5 2 2 2" xfId="44694"/>
    <cellStyle name="Normal 6 2 4 5 2 2 3" xfId="58899"/>
    <cellStyle name="Normal 6 2 4 5 2 3" xfId="44695"/>
    <cellStyle name="Normal 6 2 4 5 2 4" xfId="44696"/>
    <cellStyle name="Normal 6 2 4 5 3" xfId="44697"/>
    <cellStyle name="Normal 6 2 4 5 3 2" xfId="44698"/>
    <cellStyle name="Normal 6 2 4 5 3 3" xfId="58900"/>
    <cellStyle name="Normal 6 2 4 5 4" xfId="44699"/>
    <cellStyle name="Normal 6 2 4 5 5" xfId="44700"/>
    <cellStyle name="Normal 6 2 4 6" xfId="44701"/>
    <cellStyle name="Normal 6 2 4 6 2" xfId="44702"/>
    <cellStyle name="Normal 6 2 4 6 2 2" xfId="44703"/>
    <cellStyle name="Normal 6 2 4 6 2 3" xfId="58901"/>
    <cellStyle name="Normal 6 2 4 6 3" xfId="44704"/>
    <cellStyle name="Normal 6 2 4 6 4" xfId="44705"/>
    <cellStyle name="Normal 6 2 4 7" xfId="44706"/>
    <cellStyle name="Normal 6 2 4 7 2" xfId="44707"/>
    <cellStyle name="Normal 6 2 4 7 2 2" xfId="44708"/>
    <cellStyle name="Normal 6 2 4 7 2 3" xfId="58902"/>
    <cellStyle name="Normal 6 2 4 7 3" xfId="44709"/>
    <cellStyle name="Normal 6 2 4 7 4" xfId="44710"/>
    <cellStyle name="Normal 6 2 4 8" xfId="44711"/>
    <cellStyle name="Normal 6 2 4 8 2" xfId="44712"/>
    <cellStyle name="Normal 6 2 4 8 3" xfId="58903"/>
    <cellStyle name="Normal 6 2 4 9" xfId="44713"/>
    <cellStyle name="Normal 6 2 5" xfId="44714"/>
    <cellStyle name="Normal 6 2 5 10" xfId="44715"/>
    <cellStyle name="Normal 6 2 5 2" xfId="44716"/>
    <cellStyle name="Normal 6 2 5 2 2" xfId="44717"/>
    <cellStyle name="Normal 6 2 5 2 2 2" xfId="44718"/>
    <cellStyle name="Normal 6 2 5 2 2 2 2" xfId="44719"/>
    <cellStyle name="Normal 6 2 5 2 2 2 2 2" xfId="44720"/>
    <cellStyle name="Normal 6 2 5 2 2 2 2 2 2" xfId="44721"/>
    <cellStyle name="Normal 6 2 5 2 2 2 2 2 3" xfId="58904"/>
    <cellStyle name="Normal 6 2 5 2 2 2 2 3" xfId="44722"/>
    <cellStyle name="Normal 6 2 5 2 2 2 2 4" xfId="44723"/>
    <cellStyle name="Normal 6 2 5 2 2 2 3" xfId="44724"/>
    <cellStyle name="Normal 6 2 5 2 2 2 3 2" xfId="44725"/>
    <cellStyle name="Normal 6 2 5 2 2 2 3 2 2" xfId="44726"/>
    <cellStyle name="Normal 6 2 5 2 2 2 3 2 3" xfId="58905"/>
    <cellStyle name="Normal 6 2 5 2 2 2 3 3" xfId="44727"/>
    <cellStyle name="Normal 6 2 5 2 2 2 3 4" xfId="44728"/>
    <cellStyle name="Normal 6 2 5 2 2 2 4" xfId="44729"/>
    <cellStyle name="Normal 6 2 5 2 2 2 4 2" xfId="44730"/>
    <cellStyle name="Normal 6 2 5 2 2 2 4 3" xfId="58906"/>
    <cellStyle name="Normal 6 2 5 2 2 2 5" xfId="44731"/>
    <cellStyle name="Normal 6 2 5 2 2 2 6" xfId="44732"/>
    <cellStyle name="Normal 6 2 5 2 2 3" xfId="44733"/>
    <cellStyle name="Normal 6 2 5 2 2 3 2" xfId="44734"/>
    <cellStyle name="Normal 6 2 5 2 2 3 2 2" xfId="44735"/>
    <cellStyle name="Normal 6 2 5 2 2 3 2 3" xfId="58907"/>
    <cellStyle name="Normal 6 2 5 2 2 3 3" xfId="44736"/>
    <cellStyle name="Normal 6 2 5 2 2 3 4" xfId="44737"/>
    <cellStyle name="Normal 6 2 5 2 2 4" xfId="44738"/>
    <cellStyle name="Normal 6 2 5 2 2 4 2" xfId="44739"/>
    <cellStyle name="Normal 6 2 5 2 2 4 2 2" xfId="44740"/>
    <cellStyle name="Normal 6 2 5 2 2 4 2 3" xfId="58908"/>
    <cellStyle name="Normal 6 2 5 2 2 4 3" xfId="44741"/>
    <cellStyle name="Normal 6 2 5 2 2 4 4" xfId="44742"/>
    <cellStyle name="Normal 6 2 5 2 2 5" xfId="44743"/>
    <cellStyle name="Normal 6 2 5 2 2 5 2" xfId="44744"/>
    <cellStyle name="Normal 6 2 5 2 2 5 3" xfId="58909"/>
    <cellStyle name="Normal 6 2 5 2 2 6" xfId="44745"/>
    <cellStyle name="Normal 6 2 5 2 2 7" xfId="44746"/>
    <cellStyle name="Normal 6 2 5 2 3" xfId="44747"/>
    <cellStyle name="Normal 6 2 5 2 3 2" xfId="44748"/>
    <cellStyle name="Normal 6 2 5 2 3 2 2" xfId="44749"/>
    <cellStyle name="Normal 6 2 5 2 3 2 2 2" xfId="44750"/>
    <cellStyle name="Normal 6 2 5 2 3 2 2 3" xfId="58910"/>
    <cellStyle name="Normal 6 2 5 2 3 2 3" xfId="44751"/>
    <cellStyle name="Normal 6 2 5 2 3 2 4" xfId="44752"/>
    <cellStyle name="Normal 6 2 5 2 3 3" xfId="44753"/>
    <cellStyle name="Normal 6 2 5 2 3 3 2" xfId="44754"/>
    <cellStyle name="Normal 6 2 5 2 3 3 2 2" xfId="44755"/>
    <cellStyle name="Normal 6 2 5 2 3 3 2 3" xfId="58911"/>
    <cellStyle name="Normal 6 2 5 2 3 3 3" xfId="44756"/>
    <cellStyle name="Normal 6 2 5 2 3 3 4" xfId="44757"/>
    <cellStyle name="Normal 6 2 5 2 3 4" xfId="44758"/>
    <cellStyle name="Normal 6 2 5 2 3 4 2" xfId="44759"/>
    <cellStyle name="Normal 6 2 5 2 3 4 3" xfId="58912"/>
    <cellStyle name="Normal 6 2 5 2 3 5" xfId="44760"/>
    <cellStyle name="Normal 6 2 5 2 3 6" xfId="44761"/>
    <cellStyle name="Normal 6 2 5 2 4" xfId="44762"/>
    <cellStyle name="Normal 6 2 5 2 4 2" xfId="44763"/>
    <cellStyle name="Normal 6 2 5 2 4 2 2" xfId="44764"/>
    <cellStyle name="Normal 6 2 5 2 4 2 3" xfId="58913"/>
    <cellStyle name="Normal 6 2 5 2 4 3" xfId="44765"/>
    <cellStyle name="Normal 6 2 5 2 4 4" xfId="44766"/>
    <cellStyle name="Normal 6 2 5 2 5" xfId="44767"/>
    <cellStyle name="Normal 6 2 5 2 5 2" xfId="44768"/>
    <cellStyle name="Normal 6 2 5 2 5 2 2" xfId="44769"/>
    <cellStyle name="Normal 6 2 5 2 5 2 3" xfId="58914"/>
    <cellStyle name="Normal 6 2 5 2 5 3" xfId="44770"/>
    <cellStyle name="Normal 6 2 5 2 5 4" xfId="44771"/>
    <cellStyle name="Normal 6 2 5 2 6" xfId="44772"/>
    <cellStyle name="Normal 6 2 5 2 6 2" xfId="44773"/>
    <cellStyle name="Normal 6 2 5 2 6 3" xfId="58915"/>
    <cellStyle name="Normal 6 2 5 2 7" xfId="44774"/>
    <cellStyle name="Normal 6 2 5 2 8" xfId="44775"/>
    <cellStyle name="Normal 6 2 5 3" xfId="44776"/>
    <cellStyle name="Normal 6 2 5 3 2" xfId="44777"/>
    <cellStyle name="Normal 6 2 5 3 2 2" xfId="44778"/>
    <cellStyle name="Normal 6 2 5 3 2 2 2" xfId="44779"/>
    <cellStyle name="Normal 6 2 5 3 2 2 2 2" xfId="44780"/>
    <cellStyle name="Normal 6 2 5 3 2 2 2 3" xfId="58916"/>
    <cellStyle name="Normal 6 2 5 3 2 2 3" xfId="44781"/>
    <cellStyle name="Normal 6 2 5 3 2 2 4" xfId="44782"/>
    <cellStyle name="Normal 6 2 5 3 2 3" xfId="44783"/>
    <cellStyle name="Normal 6 2 5 3 2 3 2" xfId="44784"/>
    <cellStyle name="Normal 6 2 5 3 2 3 2 2" xfId="44785"/>
    <cellStyle name="Normal 6 2 5 3 2 3 2 3" xfId="58917"/>
    <cellStyle name="Normal 6 2 5 3 2 3 3" xfId="44786"/>
    <cellStyle name="Normal 6 2 5 3 2 3 4" xfId="44787"/>
    <cellStyle name="Normal 6 2 5 3 2 4" xfId="44788"/>
    <cellStyle name="Normal 6 2 5 3 2 4 2" xfId="44789"/>
    <cellStyle name="Normal 6 2 5 3 2 4 3" xfId="58918"/>
    <cellStyle name="Normal 6 2 5 3 2 5" xfId="44790"/>
    <cellStyle name="Normal 6 2 5 3 2 6" xfId="44791"/>
    <cellStyle name="Normal 6 2 5 3 3" xfId="44792"/>
    <cellStyle name="Normal 6 2 5 3 3 2" xfId="44793"/>
    <cellStyle name="Normal 6 2 5 3 3 2 2" xfId="44794"/>
    <cellStyle name="Normal 6 2 5 3 3 2 3" xfId="58919"/>
    <cellStyle name="Normal 6 2 5 3 3 3" xfId="44795"/>
    <cellStyle name="Normal 6 2 5 3 3 4" xfId="44796"/>
    <cellStyle name="Normal 6 2 5 3 4" xfId="44797"/>
    <cellStyle name="Normal 6 2 5 3 4 2" xfId="44798"/>
    <cellStyle name="Normal 6 2 5 3 4 2 2" xfId="44799"/>
    <cellStyle name="Normal 6 2 5 3 4 2 3" xfId="58920"/>
    <cellStyle name="Normal 6 2 5 3 4 3" xfId="44800"/>
    <cellStyle name="Normal 6 2 5 3 4 4" xfId="44801"/>
    <cellStyle name="Normal 6 2 5 3 5" xfId="44802"/>
    <cellStyle name="Normal 6 2 5 3 5 2" xfId="44803"/>
    <cellStyle name="Normal 6 2 5 3 5 3" xfId="58921"/>
    <cellStyle name="Normal 6 2 5 3 6" xfId="44804"/>
    <cellStyle name="Normal 6 2 5 3 7" xfId="44805"/>
    <cellStyle name="Normal 6 2 5 4" xfId="44806"/>
    <cellStyle name="Normal 6 2 5 4 2" xfId="44807"/>
    <cellStyle name="Normal 6 2 5 4 2 2" xfId="44808"/>
    <cellStyle name="Normal 6 2 5 4 2 2 2" xfId="44809"/>
    <cellStyle name="Normal 6 2 5 4 2 2 3" xfId="58922"/>
    <cellStyle name="Normal 6 2 5 4 2 3" xfId="44810"/>
    <cellStyle name="Normal 6 2 5 4 2 4" xfId="44811"/>
    <cellStyle name="Normal 6 2 5 4 3" xfId="44812"/>
    <cellStyle name="Normal 6 2 5 4 3 2" xfId="44813"/>
    <cellStyle name="Normal 6 2 5 4 3 2 2" xfId="44814"/>
    <cellStyle name="Normal 6 2 5 4 3 2 3" xfId="58923"/>
    <cellStyle name="Normal 6 2 5 4 3 3" xfId="44815"/>
    <cellStyle name="Normal 6 2 5 4 3 4" xfId="44816"/>
    <cellStyle name="Normal 6 2 5 4 4" xfId="44817"/>
    <cellStyle name="Normal 6 2 5 4 4 2" xfId="44818"/>
    <cellStyle name="Normal 6 2 5 4 4 3" xfId="58924"/>
    <cellStyle name="Normal 6 2 5 4 5" xfId="44819"/>
    <cellStyle name="Normal 6 2 5 4 6" xfId="44820"/>
    <cellStyle name="Normal 6 2 5 5" xfId="44821"/>
    <cellStyle name="Normal 6 2 5 5 2" xfId="44822"/>
    <cellStyle name="Normal 6 2 5 5 2 2" xfId="44823"/>
    <cellStyle name="Normal 6 2 5 5 2 2 2" xfId="44824"/>
    <cellStyle name="Normal 6 2 5 5 2 2 3" xfId="58925"/>
    <cellStyle name="Normal 6 2 5 5 2 3" xfId="44825"/>
    <cellStyle name="Normal 6 2 5 5 2 4" xfId="44826"/>
    <cellStyle name="Normal 6 2 5 5 3" xfId="44827"/>
    <cellStyle name="Normal 6 2 5 5 3 2" xfId="44828"/>
    <cellStyle name="Normal 6 2 5 5 3 3" xfId="58926"/>
    <cellStyle name="Normal 6 2 5 5 4" xfId="44829"/>
    <cellStyle name="Normal 6 2 5 5 5" xfId="44830"/>
    <cellStyle name="Normal 6 2 5 6" xfId="44831"/>
    <cellStyle name="Normal 6 2 5 6 2" xfId="44832"/>
    <cellStyle name="Normal 6 2 5 6 2 2" xfId="44833"/>
    <cellStyle name="Normal 6 2 5 6 2 3" xfId="58927"/>
    <cellStyle name="Normal 6 2 5 6 3" xfId="44834"/>
    <cellStyle name="Normal 6 2 5 6 4" xfId="44835"/>
    <cellStyle name="Normal 6 2 5 7" xfId="44836"/>
    <cellStyle name="Normal 6 2 5 7 2" xfId="44837"/>
    <cellStyle name="Normal 6 2 5 7 2 2" xfId="44838"/>
    <cellStyle name="Normal 6 2 5 7 2 3" xfId="58928"/>
    <cellStyle name="Normal 6 2 5 7 3" xfId="44839"/>
    <cellStyle name="Normal 6 2 5 7 4" xfId="44840"/>
    <cellStyle name="Normal 6 2 5 8" xfId="44841"/>
    <cellStyle name="Normal 6 2 5 8 2" xfId="44842"/>
    <cellStyle name="Normal 6 2 5 8 3" xfId="58929"/>
    <cellStyle name="Normal 6 2 5 9" xfId="44843"/>
    <cellStyle name="Normal 6 2 6" xfId="44844"/>
    <cellStyle name="Normal 6 2 6 10" xfId="44845"/>
    <cellStyle name="Normal 6 2 6 2" xfId="44846"/>
    <cellStyle name="Normal 6 2 6 2 2" xfId="44847"/>
    <cellStyle name="Normal 6 2 6 2 2 2" xfId="44848"/>
    <cellStyle name="Normal 6 2 6 2 2 2 2" xfId="44849"/>
    <cellStyle name="Normal 6 2 6 2 2 2 2 2" xfId="44850"/>
    <cellStyle name="Normal 6 2 6 2 2 2 2 2 2" xfId="44851"/>
    <cellStyle name="Normal 6 2 6 2 2 2 2 2 3" xfId="58930"/>
    <cellStyle name="Normal 6 2 6 2 2 2 2 3" xfId="44852"/>
    <cellStyle name="Normal 6 2 6 2 2 2 2 4" xfId="44853"/>
    <cellStyle name="Normal 6 2 6 2 2 2 3" xfId="44854"/>
    <cellStyle name="Normal 6 2 6 2 2 2 3 2" xfId="44855"/>
    <cellStyle name="Normal 6 2 6 2 2 2 3 2 2" xfId="44856"/>
    <cellStyle name="Normal 6 2 6 2 2 2 3 2 3" xfId="58931"/>
    <cellStyle name="Normal 6 2 6 2 2 2 3 3" xfId="44857"/>
    <cellStyle name="Normal 6 2 6 2 2 2 3 4" xfId="44858"/>
    <cellStyle name="Normal 6 2 6 2 2 2 4" xfId="44859"/>
    <cellStyle name="Normal 6 2 6 2 2 2 4 2" xfId="44860"/>
    <cellStyle name="Normal 6 2 6 2 2 2 4 3" xfId="58932"/>
    <cellStyle name="Normal 6 2 6 2 2 2 5" xfId="44861"/>
    <cellStyle name="Normal 6 2 6 2 2 2 6" xfId="44862"/>
    <cellStyle name="Normal 6 2 6 2 2 3" xfId="44863"/>
    <cellStyle name="Normal 6 2 6 2 2 3 2" xfId="44864"/>
    <cellStyle name="Normal 6 2 6 2 2 3 2 2" xfId="44865"/>
    <cellStyle name="Normal 6 2 6 2 2 3 2 3" xfId="58933"/>
    <cellStyle name="Normal 6 2 6 2 2 3 3" xfId="44866"/>
    <cellStyle name="Normal 6 2 6 2 2 3 4" xfId="44867"/>
    <cellStyle name="Normal 6 2 6 2 2 4" xfId="44868"/>
    <cellStyle name="Normal 6 2 6 2 2 4 2" xfId="44869"/>
    <cellStyle name="Normal 6 2 6 2 2 4 2 2" xfId="44870"/>
    <cellStyle name="Normal 6 2 6 2 2 4 2 3" xfId="58934"/>
    <cellStyle name="Normal 6 2 6 2 2 4 3" xfId="44871"/>
    <cellStyle name="Normal 6 2 6 2 2 4 4" xfId="44872"/>
    <cellStyle name="Normal 6 2 6 2 2 5" xfId="44873"/>
    <cellStyle name="Normal 6 2 6 2 2 5 2" xfId="44874"/>
    <cellStyle name="Normal 6 2 6 2 2 5 3" xfId="58935"/>
    <cellStyle name="Normal 6 2 6 2 2 6" xfId="44875"/>
    <cellStyle name="Normal 6 2 6 2 2 7" xfId="44876"/>
    <cellStyle name="Normal 6 2 6 2 3" xfId="44877"/>
    <cellStyle name="Normal 6 2 6 2 3 2" xfId="44878"/>
    <cellStyle name="Normal 6 2 6 2 3 2 2" xfId="44879"/>
    <cellStyle name="Normal 6 2 6 2 3 2 2 2" xfId="44880"/>
    <cellStyle name="Normal 6 2 6 2 3 2 2 3" xfId="58936"/>
    <cellStyle name="Normal 6 2 6 2 3 2 3" xfId="44881"/>
    <cellStyle name="Normal 6 2 6 2 3 2 4" xfId="44882"/>
    <cellStyle name="Normal 6 2 6 2 3 3" xfId="44883"/>
    <cellStyle name="Normal 6 2 6 2 3 3 2" xfId="44884"/>
    <cellStyle name="Normal 6 2 6 2 3 3 2 2" xfId="44885"/>
    <cellStyle name="Normal 6 2 6 2 3 3 2 3" xfId="58937"/>
    <cellStyle name="Normal 6 2 6 2 3 3 3" xfId="44886"/>
    <cellStyle name="Normal 6 2 6 2 3 3 4" xfId="44887"/>
    <cellStyle name="Normal 6 2 6 2 3 4" xfId="44888"/>
    <cellStyle name="Normal 6 2 6 2 3 4 2" xfId="44889"/>
    <cellStyle name="Normal 6 2 6 2 3 4 3" xfId="58938"/>
    <cellStyle name="Normal 6 2 6 2 3 5" xfId="44890"/>
    <cellStyle name="Normal 6 2 6 2 3 6" xfId="44891"/>
    <cellStyle name="Normal 6 2 6 2 4" xfId="44892"/>
    <cellStyle name="Normal 6 2 6 2 4 2" xfId="44893"/>
    <cellStyle name="Normal 6 2 6 2 4 2 2" xfId="44894"/>
    <cellStyle name="Normal 6 2 6 2 4 2 3" xfId="58939"/>
    <cellStyle name="Normal 6 2 6 2 4 3" xfId="44895"/>
    <cellStyle name="Normal 6 2 6 2 4 4" xfId="44896"/>
    <cellStyle name="Normal 6 2 6 2 5" xfId="44897"/>
    <cellStyle name="Normal 6 2 6 2 5 2" xfId="44898"/>
    <cellStyle name="Normal 6 2 6 2 5 2 2" xfId="44899"/>
    <cellStyle name="Normal 6 2 6 2 5 2 3" xfId="58940"/>
    <cellStyle name="Normal 6 2 6 2 5 3" xfId="44900"/>
    <cellStyle name="Normal 6 2 6 2 5 4" xfId="44901"/>
    <cellStyle name="Normal 6 2 6 2 6" xfId="44902"/>
    <cellStyle name="Normal 6 2 6 2 6 2" xfId="44903"/>
    <cellStyle name="Normal 6 2 6 2 6 3" xfId="58941"/>
    <cellStyle name="Normal 6 2 6 2 7" xfId="44904"/>
    <cellStyle name="Normal 6 2 6 2 8" xfId="44905"/>
    <cellStyle name="Normal 6 2 6 3" xfId="44906"/>
    <cellStyle name="Normal 6 2 6 3 2" xfId="44907"/>
    <cellStyle name="Normal 6 2 6 3 2 2" xfId="44908"/>
    <cellStyle name="Normal 6 2 6 3 2 2 2" xfId="44909"/>
    <cellStyle name="Normal 6 2 6 3 2 2 2 2" xfId="44910"/>
    <cellStyle name="Normal 6 2 6 3 2 2 2 3" xfId="58942"/>
    <cellStyle name="Normal 6 2 6 3 2 2 3" xfId="44911"/>
    <cellStyle name="Normal 6 2 6 3 2 2 4" xfId="44912"/>
    <cellStyle name="Normal 6 2 6 3 2 3" xfId="44913"/>
    <cellStyle name="Normal 6 2 6 3 2 3 2" xfId="44914"/>
    <cellStyle name="Normal 6 2 6 3 2 3 2 2" xfId="44915"/>
    <cellStyle name="Normal 6 2 6 3 2 3 2 3" xfId="58943"/>
    <cellStyle name="Normal 6 2 6 3 2 3 3" xfId="44916"/>
    <cellStyle name="Normal 6 2 6 3 2 3 4" xfId="44917"/>
    <cellStyle name="Normal 6 2 6 3 2 4" xfId="44918"/>
    <cellStyle name="Normal 6 2 6 3 2 4 2" xfId="44919"/>
    <cellStyle name="Normal 6 2 6 3 2 4 3" xfId="58944"/>
    <cellStyle name="Normal 6 2 6 3 2 5" xfId="44920"/>
    <cellStyle name="Normal 6 2 6 3 2 6" xfId="44921"/>
    <cellStyle name="Normal 6 2 6 3 3" xfId="44922"/>
    <cellStyle name="Normal 6 2 6 3 3 2" xfId="44923"/>
    <cellStyle name="Normal 6 2 6 3 3 2 2" xfId="44924"/>
    <cellStyle name="Normal 6 2 6 3 3 2 3" xfId="58945"/>
    <cellStyle name="Normal 6 2 6 3 3 3" xfId="44925"/>
    <cellStyle name="Normal 6 2 6 3 3 4" xfId="44926"/>
    <cellStyle name="Normal 6 2 6 3 4" xfId="44927"/>
    <cellStyle name="Normal 6 2 6 3 4 2" xfId="44928"/>
    <cellStyle name="Normal 6 2 6 3 4 2 2" xfId="44929"/>
    <cellStyle name="Normal 6 2 6 3 4 2 3" xfId="58946"/>
    <cellStyle name="Normal 6 2 6 3 4 3" xfId="44930"/>
    <cellStyle name="Normal 6 2 6 3 4 4" xfId="44931"/>
    <cellStyle name="Normal 6 2 6 3 5" xfId="44932"/>
    <cellStyle name="Normal 6 2 6 3 5 2" xfId="44933"/>
    <cellStyle name="Normal 6 2 6 3 5 3" xfId="58947"/>
    <cellStyle name="Normal 6 2 6 3 6" xfId="44934"/>
    <cellStyle name="Normal 6 2 6 3 7" xfId="44935"/>
    <cellStyle name="Normal 6 2 6 4" xfId="44936"/>
    <cellStyle name="Normal 6 2 6 4 2" xfId="44937"/>
    <cellStyle name="Normal 6 2 6 4 2 2" xfId="44938"/>
    <cellStyle name="Normal 6 2 6 4 2 2 2" xfId="44939"/>
    <cellStyle name="Normal 6 2 6 4 2 2 3" xfId="58948"/>
    <cellStyle name="Normal 6 2 6 4 2 3" xfId="44940"/>
    <cellStyle name="Normal 6 2 6 4 2 4" xfId="44941"/>
    <cellStyle name="Normal 6 2 6 4 3" xfId="44942"/>
    <cellStyle name="Normal 6 2 6 4 3 2" xfId="44943"/>
    <cellStyle name="Normal 6 2 6 4 3 2 2" xfId="44944"/>
    <cellStyle name="Normal 6 2 6 4 3 2 3" xfId="58949"/>
    <cellStyle name="Normal 6 2 6 4 3 3" xfId="44945"/>
    <cellStyle name="Normal 6 2 6 4 3 4" xfId="44946"/>
    <cellStyle name="Normal 6 2 6 4 4" xfId="44947"/>
    <cellStyle name="Normal 6 2 6 4 4 2" xfId="44948"/>
    <cellStyle name="Normal 6 2 6 4 4 3" xfId="58950"/>
    <cellStyle name="Normal 6 2 6 4 5" xfId="44949"/>
    <cellStyle name="Normal 6 2 6 4 6" xfId="44950"/>
    <cellStyle name="Normal 6 2 6 5" xfId="44951"/>
    <cellStyle name="Normal 6 2 6 5 2" xfId="44952"/>
    <cellStyle name="Normal 6 2 6 5 2 2" xfId="44953"/>
    <cellStyle name="Normal 6 2 6 5 2 2 2" xfId="44954"/>
    <cellStyle name="Normal 6 2 6 5 2 2 3" xfId="58951"/>
    <cellStyle name="Normal 6 2 6 5 2 3" xfId="44955"/>
    <cellStyle name="Normal 6 2 6 5 2 4" xfId="44956"/>
    <cellStyle name="Normal 6 2 6 5 3" xfId="44957"/>
    <cellStyle name="Normal 6 2 6 5 3 2" xfId="44958"/>
    <cellStyle name="Normal 6 2 6 5 3 3" xfId="58952"/>
    <cellStyle name="Normal 6 2 6 5 4" xfId="44959"/>
    <cellStyle name="Normal 6 2 6 5 5" xfId="44960"/>
    <cellStyle name="Normal 6 2 6 6" xfId="44961"/>
    <cellStyle name="Normal 6 2 6 6 2" xfId="44962"/>
    <cellStyle name="Normal 6 2 6 6 2 2" xfId="44963"/>
    <cellStyle name="Normal 6 2 6 6 2 3" xfId="58953"/>
    <cellStyle name="Normal 6 2 6 6 3" xfId="44964"/>
    <cellStyle name="Normal 6 2 6 6 4" xfId="44965"/>
    <cellStyle name="Normal 6 2 6 7" xfId="44966"/>
    <cellStyle name="Normal 6 2 6 7 2" xfId="44967"/>
    <cellStyle name="Normal 6 2 6 7 2 2" xfId="44968"/>
    <cellStyle name="Normal 6 2 6 7 2 3" xfId="58954"/>
    <cellStyle name="Normal 6 2 6 7 3" xfId="44969"/>
    <cellStyle name="Normal 6 2 6 7 4" xfId="44970"/>
    <cellStyle name="Normal 6 2 6 8" xfId="44971"/>
    <cellStyle name="Normal 6 2 6 8 2" xfId="44972"/>
    <cellStyle name="Normal 6 2 6 8 3" xfId="58955"/>
    <cellStyle name="Normal 6 2 6 9" xfId="44973"/>
    <cellStyle name="Normal 6 2 7" xfId="44974"/>
    <cellStyle name="Normal 6 2 7 2" xfId="44975"/>
    <cellStyle name="Normal 6 2 7 2 2" xfId="44976"/>
    <cellStyle name="Normal 6 2 7 2 2 2" xfId="44977"/>
    <cellStyle name="Normal 6 2 7 2 2 2 2" xfId="44978"/>
    <cellStyle name="Normal 6 2 7 2 2 2 2 2" xfId="44979"/>
    <cellStyle name="Normal 6 2 7 2 2 2 2 3" xfId="58956"/>
    <cellStyle name="Normal 6 2 7 2 2 2 3" xfId="44980"/>
    <cellStyle name="Normal 6 2 7 2 2 2 4" xfId="44981"/>
    <cellStyle name="Normal 6 2 7 2 2 3" xfId="44982"/>
    <cellStyle name="Normal 6 2 7 2 2 3 2" xfId="44983"/>
    <cellStyle name="Normal 6 2 7 2 2 3 2 2" xfId="44984"/>
    <cellStyle name="Normal 6 2 7 2 2 3 2 3" xfId="58957"/>
    <cellStyle name="Normal 6 2 7 2 2 3 3" xfId="44985"/>
    <cellStyle name="Normal 6 2 7 2 2 3 4" xfId="44986"/>
    <cellStyle name="Normal 6 2 7 2 2 4" xfId="44987"/>
    <cellStyle name="Normal 6 2 7 2 2 4 2" xfId="44988"/>
    <cellStyle name="Normal 6 2 7 2 2 4 3" xfId="58958"/>
    <cellStyle name="Normal 6 2 7 2 2 5" xfId="44989"/>
    <cellStyle name="Normal 6 2 7 2 2 6" xfId="44990"/>
    <cellStyle name="Normal 6 2 7 2 3" xfId="44991"/>
    <cellStyle name="Normal 6 2 7 2 3 2" xfId="44992"/>
    <cellStyle name="Normal 6 2 7 2 3 2 2" xfId="44993"/>
    <cellStyle name="Normal 6 2 7 2 3 2 3" xfId="58959"/>
    <cellStyle name="Normal 6 2 7 2 3 3" xfId="44994"/>
    <cellStyle name="Normal 6 2 7 2 3 4" xfId="44995"/>
    <cellStyle name="Normal 6 2 7 2 4" xfId="44996"/>
    <cellStyle name="Normal 6 2 7 2 4 2" xfId="44997"/>
    <cellStyle name="Normal 6 2 7 2 4 2 2" xfId="44998"/>
    <cellStyle name="Normal 6 2 7 2 4 2 3" xfId="58960"/>
    <cellStyle name="Normal 6 2 7 2 4 3" xfId="44999"/>
    <cellStyle name="Normal 6 2 7 2 4 4" xfId="45000"/>
    <cellStyle name="Normal 6 2 7 2 5" xfId="45001"/>
    <cellStyle name="Normal 6 2 7 2 5 2" xfId="45002"/>
    <cellStyle name="Normal 6 2 7 2 5 3" xfId="58961"/>
    <cellStyle name="Normal 6 2 7 2 6" xfId="45003"/>
    <cellStyle name="Normal 6 2 7 2 7" xfId="45004"/>
    <cellStyle name="Normal 6 2 7 3" xfId="45005"/>
    <cellStyle name="Normal 6 2 7 3 2" xfId="45006"/>
    <cellStyle name="Normal 6 2 7 3 2 2" xfId="45007"/>
    <cellStyle name="Normal 6 2 7 3 2 2 2" xfId="45008"/>
    <cellStyle name="Normal 6 2 7 3 2 2 3" xfId="58962"/>
    <cellStyle name="Normal 6 2 7 3 2 3" xfId="45009"/>
    <cellStyle name="Normal 6 2 7 3 2 4" xfId="45010"/>
    <cellStyle name="Normal 6 2 7 3 3" xfId="45011"/>
    <cellStyle name="Normal 6 2 7 3 3 2" xfId="45012"/>
    <cellStyle name="Normal 6 2 7 3 3 2 2" xfId="45013"/>
    <cellStyle name="Normal 6 2 7 3 3 2 3" xfId="58963"/>
    <cellStyle name="Normal 6 2 7 3 3 3" xfId="45014"/>
    <cellStyle name="Normal 6 2 7 3 3 4" xfId="45015"/>
    <cellStyle name="Normal 6 2 7 3 4" xfId="45016"/>
    <cellStyle name="Normal 6 2 7 3 4 2" xfId="45017"/>
    <cellStyle name="Normal 6 2 7 3 4 3" xfId="58964"/>
    <cellStyle name="Normal 6 2 7 3 5" xfId="45018"/>
    <cellStyle name="Normal 6 2 7 3 6" xfId="45019"/>
    <cellStyle name="Normal 6 2 7 4" xfId="45020"/>
    <cellStyle name="Normal 6 2 7 4 2" xfId="45021"/>
    <cellStyle name="Normal 6 2 7 4 2 2" xfId="45022"/>
    <cellStyle name="Normal 6 2 7 4 2 3" xfId="58965"/>
    <cellStyle name="Normal 6 2 7 4 3" xfId="45023"/>
    <cellStyle name="Normal 6 2 7 4 4" xfId="45024"/>
    <cellStyle name="Normal 6 2 7 5" xfId="45025"/>
    <cellStyle name="Normal 6 2 7 5 2" xfId="45026"/>
    <cellStyle name="Normal 6 2 7 5 2 2" xfId="45027"/>
    <cellStyle name="Normal 6 2 7 5 2 3" xfId="58966"/>
    <cellStyle name="Normal 6 2 7 5 3" xfId="45028"/>
    <cellStyle name="Normal 6 2 7 5 4" xfId="45029"/>
    <cellStyle name="Normal 6 2 7 6" xfId="45030"/>
    <cellStyle name="Normal 6 2 7 6 2" xfId="45031"/>
    <cellStyle name="Normal 6 2 7 6 3" xfId="58967"/>
    <cellStyle name="Normal 6 2 7 7" xfId="45032"/>
    <cellStyle name="Normal 6 2 7 8" xfId="45033"/>
    <cellStyle name="Normal 6 2 8" xfId="45034"/>
    <cellStyle name="Normal 6 2 8 2" xfId="45035"/>
    <cellStyle name="Normal 6 2 8 2 2" xfId="45036"/>
    <cellStyle name="Normal 6 2 8 2 2 2" xfId="45037"/>
    <cellStyle name="Normal 6 2 8 2 2 2 2" xfId="45038"/>
    <cellStyle name="Normal 6 2 8 2 2 2 3" xfId="58968"/>
    <cellStyle name="Normal 6 2 8 2 2 3" xfId="45039"/>
    <cellStyle name="Normal 6 2 8 2 2 4" xfId="45040"/>
    <cellStyle name="Normal 6 2 8 2 3" xfId="45041"/>
    <cellStyle name="Normal 6 2 8 2 3 2" xfId="45042"/>
    <cellStyle name="Normal 6 2 8 2 3 2 2" xfId="45043"/>
    <cellStyle name="Normal 6 2 8 2 3 2 3" xfId="58969"/>
    <cellStyle name="Normal 6 2 8 2 3 3" xfId="45044"/>
    <cellStyle name="Normal 6 2 8 2 3 4" xfId="45045"/>
    <cellStyle name="Normal 6 2 8 2 4" xfId="45046"/>
    <cellStyle name="Normal 6 2 8 2 4 2" xfId="45047"/>
    <cellStyle name="Normal 6 2 8 2 4 3" xfId="58970"/>
    <cellStyle name="Normal 6 2 8 2 5" xfId="45048"/>
    <cellStyle name="Normal 6 2 8 2 6" xfId="45049"/>
    <cellStyle name="Normal 6 2 8 3" xfId="45050"/>
    <cellStyle name="Normal 6 2 8 3 2" xfId="45051"/>
    <cellStyle name="Normal 6 2 8 3 2 2" xfId="45052"/>
    <cellStyle name="Normal 6 2 8 3 2 3" xfId="58971"/>
    <cellStyle name="Normal 6 2 8 3 3" xfId="45053"/>
    <cellStyle name="Normal 6 2 8 3 4" xfId="45054"/>
    <cellStyle name="Normal 6 2 8 4" xfId="45055"/>
    <cellStyle name="Normal 6 2 8 4 2" xfId="45056"/>
    <cellStyle name="Normal 6 2 8 4 2 2" xfId="45057"/>
    <cellStyle name="Normal 6 2 8 4 2 3" xfId="58972"/>
    <cellStyle name="Normal 6 2 8 4 3" xfId="45058"/>
    <cellStyle name="Normal 6 2 8 4 4" xfId="45059"/>
    <cellStyle name="Normal 6 2 8 5" xfId="45060"/>
    <cellStyle name="Normal 6 2 8 5 2" xfId="45061"/>
    <cellStyle name="Normal 6 2 8 5 3" xfId="58973"/>
    <cellStyle name="Normal 6 2 8 6" xfId="45062"/>
    <cellStyle name="Normal 6 2 8 7" xfId="45063"/>
    <cellStyle name="Normal 6 2 9" xfId="45064"/>
    <cellStyle name="Normal 6 2 9 2" xfId="45065"/>
    <cellStyle name="Normal 6 2 9 2 2" xfId="45066"/>
    <cellStyle name="Normal 6 2 9 2 2 2" xfId="45067"/>
    <cellStyle name="Normal 6 2 9 2 2 3" xfId="58974"/>
    <cellStyle name="Normal 6 2 9 2 3" xfId="45068"/>
    <cellStyle name="Normal 6 2 9 2 4" xfId="45069"/>
    <cellStyle name="Normal 6 2 9 3" xfId="45070"/>
    <cellStyle name="Normal 6 2 9 3 2" xfId="45071"/>
    <cellStyle name="Normal 6 2 9 3 2 2" xfId="45072"/>
    <cellStyle name="Normal 6 2 9 3 2 3" xfId="58975"/>
    <cellStyle name="Normal 6 2 9 3 3" xfId="45073"/>
    <cellStyle name="Normal 6 2 9 3 4" xfId="45074"/>
    <cellStyle name="Normal 6 2 9 4" xfId="45075"/>
    <cellStyle name="Normal 6 2 9 4 2" xfId="45076"/>
    <cellStyle name="Normal 6 2 9 4 3" xfId="58976"/>
    <cellStyle name="Normal 6 2 9 5" xfId="45077"/>
    <cellStyle name="Normal 6 2 9 6" xfId="45078"/>
    <cellStyle name="Normal 6 3" xfId="45079"/>
    <cellStyle name="Normal 6 3 10" xfId="45080"/>
    <cellStyle name="Normal 6 3 11" xfId="45081"/>
    <cellStyle name="Normal 6 3 12" xfId="60533"/>
    <cellStyle name="Normal 6 3 2" xfId="45082"/>
    <cellStyle name="Normal 6 3 2 10" xfId="45083"/>
    <cellStyle name="Normal 6 3 2 2" xfId="45084"/>
    <cellStyle name="Normal 6 3 2 2 2" xfId="45085"/>
    <cellStyle name="Normal 6 3 2 2 2 2" xfId="45086"/>
    <cellStyle name="Normal 6 3 2 2 2 2 2" xfId="45087"/>
    <cellStyle name="Normal 6 3 2 2 2 2 2 2" xfId="45088"/>
    <cellStyle name="Normal 6 3 2 2 2 2 2 2 2" xfId="45089"/>
    <cellStyle name="Normal 6 3 2 2 2 2 2 2 3" xfId="58977"/>
    <cellStyle name="Normal 6 3 2 2 2 2 2 3" xfId="45090"/>
    <cellStyle name="Normal 6 3 2 2 2 2 2 4" xfId="45091"/>
    <cellStyle name="Normal 6 3 2 2 2 2 3" xfId="45092"/>
    <cellStyle name="Normal 6 3 2 2 2 2 3 2" xfId="45093"/>
    <cellStyle name="Normal 6 3 2 2 2 2 3 2 2" xfId="45094"/>
    <cellStyle name="Normal 6 3 2 2 2 2 3 2 3" xfId="58978"/>
    <cellStyle name="Normal 6 3 2 2 2 2 3 3" xfId="45095"/>
    <cellStyle name="Normal 6 3 2 2 2 2 3 4" xfId="45096"/>
    <cellStyle name="Normal 6 3 2 2 2 2 4" xfId="45097"/>
    <cellStyle name="Normal 6 3 2 2 2 2 4 2" xfId="45098"/>
    <cellStyle name="Normal 6 3 2 2 2 2 4 3" xfId="58979"/>
    <cellStyle name="Normal 6 3 2 2 2 2 5" xfId="45099"/>
    <cellStyle name="Normal 6 3 2 2 2 2 6" xfId="45100"/>
    <cellStyle name="Normal 6 3 2 2 2 3" xfId="45101"/>
    <cellStyle name="Normal 6 3 2 2 2 3 2" xfId="45102"/>
    <cellStyle name="Normal 6 3 2 2 2 3 2 2" xfId="45103"/>
    <cellStyle name="Normal 6 3 2 2 2 3 2 3" xfId="58980"/>
    <cellStyle name="Normal 6 3 2 2 2 3 3" xfId="45104"/>
    <cellStyle name="Normal 6 3 2 2 2 3 4" xfId="45105"/>
    <cellStyle name="Normal 6 3 2 2 2 4" xfId="45106"/>
    <cellStyle name="Normal 6 3 2 2 2 4 2" xfId="45107"/>
    <cellStyle name="Normal 6 3 2 2 2 4 2 2" xfId="45108"/>
    <cellStyle name="Normal 6 3 2 2 2 4 2 3" xfId="58981"/>
    <cellStyle name="Normal 6 3 2 2 2 4 3" xfId="45109"/>
    <cellStyle name="Normal 6 3 2 2 2 4 4" xfId="45110"/>
    <cellStyle name="Normal 6 3 2 2 2 5" xfId="45111"/>
    <cellStyle name="Normal 6 3 2 2 2 5 2" xfId="45112"/>
    <cellStyle name="Normal 6 3 2 2 2 5 3" xfId="58982"/>
    <cellStyle name="Normal 6 3 2 2 2 6" xfId="45113"/>
    <cellStyle name="Normal 6 3 2 2 2 7" xfId="45114"/>
    <cellStyle name="Normal 6 3 2 2 3" xfId="45115"/>
    <cellStyle name="Normal 6 3 2 2 3 2" xfId="45116"/>
    <cellStyle name="Normal 6 3 2 2 3 2 2" xfId="45117"/>
    <cellStyle name="Normal 6 3 2 2 3 2 2 2" xfId="45118"/>
    <cellStyle name="Normal 6 3 2 2 3 2 2 3" xfId="58983"/>
    <cellStyle name="Normal 6 3 2 2 3 2 3" xfId="45119"/>
    <cellStyle name="Normal 6 3 2 2 3 2 4" xfId="45120"/>
    <cellStyle name="Normal 6 3 2 2 3 3" xfId="45121"/>
    <cellStyle name="Normal 6 3 2 2 3 3 2" xfId="45122"/>
    <cellStyle name="Normal 6 3 2 2 3 3 2 2" xfId="45123"/>
    <cellStyle name="Normal 6 3 2 2 3 3 2 3" xfId="58984"/>
    <cellStyle name="Normal 6 3 2 2 3 3 3" xfId="45124"/>
    <cellStyle name="Normal 6 3 2 2 3 3 4" xfId="45125"/>
    <cellStyle name="Normal 6 3 2 2 3 4" xfId="45126"/>
    <cellStyle name="Normal 6 3 2 2 3 4 2" xfId="45127"/>
    <cellStyle name="Normal 6 3 2 2 3 4 3" xfId="58985"/>
    <cellStyle name="Normal 6 3 2 2 3 5" xfId="45128"/>
    <cellStyle name="Normal 6 3 2 2 3 6" xfId="45129"/>
    <cellStyle name="Normal 6 3 2 2 4" xfId="45130"/>
    <cellStyle name="Normal 6 3 2 2 4 2" xfId="45131"/>
    <cellStyle name="Normal 6 3 2 2 4 2 2" xfId="45132"/>
    <cellStyle name="Normal 6 3 2 2 4 2 3" xfId="58986"/>
    <cellStyle name="Normal 6 3 2 2 4 3" xfId="45133"/>
    <cellStyle name="Normal 6 3 2 2 4 4" xfId="45134"/>
    <cellStyle name="Normal 6 3 2 2 5" xfId="45135"/>
    <cellStyle name="Normal 6 3 2 2 5 2" xfId="45136"/>
    <cellStyle name="Normal 6 3 2 2 5 2 2" xfId="45137"/>
    <cellStyle name="Normal 6 3 2 2 5 2 3" xfId="58987"/>
    <cellStyle name="Normal 6 3 2 2 5 3" xfId="45138"/>
    <cellStyle name="Normal 6 3 2 2 5 4" xfId="45139"/>
    <cellStyle name="Normal 6 3 2 2 6" xfId="45140"/>
    <cellStyle name="Normal 6 3 2 2 6 2" xfId="45141"/>
    <cellStyle name="Normal 6 3 2 2 6 3" xfId="58988"/>
    <cellStyle name="Normal 6 3 2 2 7" xfId="45142"/>
    <cellStyle name="Normal 6 3 2 2 8" xfId="45143"/>
    <cellStyle name="Normal 6 3 2 3" xfId="45144"/>
    <cellStyle name="Normal 6 3 2 3 2" xfId="45145"/>
    <cellStyle name="Normal 6 3 2 3 2 2" xfId="45146"/>
    <cellStyle name="Normal 6 3 2 3 2 2 2" xfId="45147"/>
    <cellStyle name="Normal 6 3 2 3 2 2 2 2" xfId="45148"/>
    <cellStyle name="Normal 6 3 2 3 2 2 2 3" xfId="58989"/>
    <cellStyle name="Normal 6 3 2 3 2 2 3" xfId="45149"/>
    <cellStyle name="Normal 6 3 2 3 2 2 4" xfId="45150"/>
    <cellStyle name="Normal 6 3 2 3 2 3" xfId="45151"/>
    <cellStyle name="Normal 6 3 2 3 2 3 2" xfId="45152"/>
    <cellStyle name="Normal 6 3 2 3 2 3 2 2" xfId="45153"/>
    <cellStyle name="Normal 6 3 2 3 2 3 2 3" xfId="58990"/>
    <cellStyle name="Normal 6 3 2 3 2 3 3" xfId="45154"/>
    <cellStyle name="Normal 6 3 2 3 2 3 4" xfId="45155"/>
    <cellStyle name="Normal 6 3 2 3 2 4" xfId="45156"/>
    <cellStyle name="Normal 6 3 2 3 2 4 2" xfId="45157"/>
    <cellStyle name="Normal 6 3 2 3 2 4 3" xfId="58991"/>
    <cellStyle name="Normal 6 3 2 3 2 5" xfId="45158"/>
    <cellStyle name="Normal 6 3 2 3 2 6" xfId="45159"/>
    <cellStyle name="Normal 6 3 2 3 3" xfId="45160"/>
    <cellStyle name="Normal 6 3 2 3 3 2" xfId="45161"/>
    <cellStyle name="Normal 6 3 2 3 3 2 2" xfId="45162"/>
    <cellStyle name="Normal 6 3 2 3 3 2 3" xfId="58992"/>
    <cellStyle name="Normal 6 3 2 3 3 3" xfId="45163"/>
    <cellStyle name="Normal 6 3 2 3 3 4" xfId="45164"/>
    <cellStyle name="Normal 6 3 2 3 4" xfId="45165"/>
    <cellStyle name="Normal 6 3 2 3 4 2" xfId="45166"/>
    <cellStyle name="Normal 6 3 2 3 4 2 2" xfId="45167"/>
    <cellStyle name="Normal 6 3 2 3 4 2 3" xfId="58993"/>
    <cellStyle name="Normal 6 3 2 3 4 3" xfId="45168"/>
    <cellStyle name="Normal 6 3 2 3 4 4" xfId="45169"/>
    <cellStyle name="Normal 6 3 2 3 5" xfId="45170"/>
    <cellStyle name="Normal 6 3 2 3 5 2" xfId="45171"/>
    <cellStyle name="Normal 6 3 2 3 5 3" xfId="58994"/>
    <cellStyle name="Normal 6 3 2 3 6" xfId="45172"/>
    <cellStyle name="Normal 6 3 2 3 7" xfId="45173"/>
    <cellStyle name="Normal 6 3 2 4" xfId="45174"/>
    <cellStyle name="Normal 6 3 2 4 2" xfId="45175"/>
    <cellStyle name="Normal 6 3 2 4 2 2" xfId="45176"/>
    <cellStyle name="Normal 6 3 2 4 2 2 2" xfId="45177"/>
    <cellStyle name="Normal 6 3 2 4 2 2 3" xfId="58995"/>
    <cellStyle name="Normal 6 3 2 4 2 3" xfId="45178"/>
    <cellStyle name="Normal 6 3 2 4 2 4" xfId="45179"/>
    <cellStyle name="Normal 6 3 2 4 3" xfId="45180"/>
    <cellStyle name="Normal 6 3 2 4 3 2" xfId="45181"/>
    <cellStyle name="Normal 6 3 2 4 3 2 2" xfId="45182"/>
    <cellStyle name="Normal 6 3 2 4 3 2 3" xfId="58996"/>
    <cellStyle name="Normal 6 3 2 4 3 3" xfId="45183"/>
    <cellStyle name="Normal 6 3 2 4 3 4" xfId="45184"/>
    <cellStyle name="Normal 6 3 2 4 4" xfId="45185"/>
    <cellStyle name="Normal 6 3 2 4 4 2" xfId="45186"/>
    <cellStyle name="Normal 6 3 2 4 4 3" xfId="58997"/>
    <cellStyle name="Normal 6 3 2 4 5" xfId="45187"/>
    <cellStyle name="Normal 6 3 2 4 6" xfId="45188"/>
    <cellStyle name="Normal 6 3 2 5" xfId="45189"/>
    <cellStyle name="Normal 6 3 2 5 2" xfId="45190"/>
    <cellStyle name="Normal 6 3 2 5 2 2" xfId="45191"/>
    <cellStyle name="Normal 6 3 2 5 2 2 2" xfId="45192"/>
    <cellStyle name="Normal 6 3 2 5 2 2 3" xfId="58998"/>
    <cellStyle name="Normal 6 3 2 5 2 3" xfId="45193"/>
    <cellStyle name="Normal 6 3 2 5 2 4" xfId="45194"/>
    <cellStyle name="Normal 6 3 2 5 3" xfId="45195"/>
    <cellStyle name="Normal 6 3 2 5 3 2" xfId="45196"/>
    <cellStyle name="Normal 6 3 2 5 3 3" xfId="58999"/>
    <cellStyle name="Normal 6 3 2 5 4" xfId="45197"/>
    <cellStyle name="Normal 6 3 2 5 5" xfId="45198"/>
    <cellStyle name="Normal 6 3 2 6" xfId="45199"/>
    <cellStyle name="Normal 6 3 2 6 2" xfId="45200"/>
    <cellStyle name="Normal 6 3 2 6 2 2" xfId="45201"/>
    <cellStyle name="Normal 6 3 2 6 2 3" xfId="59000"/>
    <cellStyle name="Normal 6 3 2 6 3" xfId="45202"/>
    <cellStyle name="Normal 6 3 2 6 4" xfId="45203"/>
    <cellStyle name="Normal 6 3 2 7" xfId="45204"/>
    <cellStyle name="Normal 6 3 2 7 2" xfId="45205"/>
    <cellStyle name="Normal 6 3 2 7 2 2" xfId="45206"/>
    <cellStyle name="Normal 6 3 2 7 2 3" xfId="59001"/>
    <cellStyle name="Normal 6 3 2 7 3" xfId="45207"/>
    <cellStyle name="Normal 6 3 2 7 4" xfId="45208"/>
    <cellStyle name="Normal 6 3 2 8" xfId="45209"/>
    <cellStyle name="Normal 6 3 2 8 2" xfId="45210"/>
    <cellStyle name="Normal 6 3 2 8 3" xfId="59002"/>
    <cellStyle name="Normal 6 3 2 9" xfId="45211"/>
    <cellStyle name="Normal 6 3 3" xfId="45212"/>
    <cellStyle name="Normal 6 3 3 2" xfId="45213"/>
    <cellStyle name="Normal 6 3 3 2 2" xfId="45214"/>
    <cellStyle name="Normal 6 3 3 2 2 2" xfId="45215"/>
    <cellStyle name="Normal 6 3 3 2 2 2 2" xfId="45216"/>
    <cellStyle name="Normal 6 3 3 2 2 2 2 2" xfId="45217"/>
    <cellStyle name="Normal 6 3 3 2 2 2 2 3" xfId="59003"/>
    <cellStyle name="Normal 6 3 3 2 2 2 3" xfId="45218"/>
    <cellStyle name="Normal 6 3 3 2 2 2 4" xfId="45219"/>
    <cellStyle name="Normal 6 3 3 2 2 3" xfId="45220"/>
    <cellStyle name="Normal 6 3 3 2 2 3 2" xfId="45221"/>
    <cellStyle name="Normal 6 3 3 2 2 3 2 2" xfId="45222"/>
    <cellStyle name="Normal 6 3 3 2 2 3 2 3" xfId="59004"/>
    <cellStyle name="Normal 6 3 3 2 2 3 3" xfId="45223"/>
    <cellStyle name="Normal 6 3 3 2 2 3 4" xfId="45224"/>
    <cellStyle name="Normal 6 3 3 2 2 4" xfId="45225"/>
    <cellStyle name="Normal 6 3 3 2 2 4 2" xfId="45226"/>
    <cellStyle name="Normal 6 3 3 2 2 4 3" xfId="59005"/>
    <cellStyle name="Normal 6 3 3 2 2 5" xfId="45227"/>
    <cellStyle name="Normal 6 3 3 2 2 6" xfId="45228"/>
    <cellStyle name="Normal 6 3 3 2 3" xfId="45229"/>
    <cellStyle name="Normal 6 3 3 2 3 2" xfId="45230"/>
    <cellStyle name="Normal 6 3 3 2 3 2 2" xfId="45231"/>
    <cellStyle name="Normal 6 3 3 2 3 2 3" xfId="59006"/>
    <cellStyle name="Normal 6 3 3 2 3 3" xfId="45232"/>
    <cellStyle name="Normal 6 3 3 2 3 4" xfId="45233"/>
    <cellStyle name="Normal 6 3 3 2 4" xfId="45234"/>
    <cellStyle name="Normal 6 3 3 2 4 2" xfId="45235"/>
    <cellStyle name="Normal 6 3 3 2 4 2 2" xfId="45236"/>
    <cellStyle name="Normal 6 3 3 2 4 2 3" xfId="59007"/>
    <cellStyle name="Normal 6 3 3 2 4 3" xfId="45237"/>
    <cellStyle name="Normal 6 3 3 2 4 4" xfId="45238"/>
    <cellStyle name="Normal 6 3 3 2 5" xfId="45239"/>
    <cellStyle name="Normal 6 3 3 2 5 2" xfId="45240"/>
    <cellStyle name="Normal 6 3 3 2 5 3" xfId="59008"/>
    <cellStyle name="Normal 6 3 3 2 6" xfId="45241"/>
    <cellStyle name="Normal 6 3 3 2 7" xfId="45242"/>
    <cellStyle name="Normal 6 3 3 3" xfId="45243"/>
    <cellStyle name="Normal 6 3 3 3 2" xfId="45244"/>
    <cellStyle name="Normal 6 3 3 3 2 2" xfId="45245"/>
    <cellStyle name="Normal 6 3 3 3 2 2 2" xfId="45246"/>
    <cellStyle name="Normal 6 3 3 3 2 2 3" xfId="59009"/>
    <cellStyle name="Normal 6 3 3 3 2 3" xfId="45247"/>
    <cellStyle name="Normal 6 3 3 3 2 4" xfId="45248"/>
    <cellStyle name="Normal 6 3 3 3 3" xfId="45249"/>
    <cellStyle name="Normal 6 3 3 3 3 2" xfId="45250"/>
    <cellStyle name="Normal 6 3 3 3 3 2 2" xfId="45251"/>
    <cellStyle name="Normal 6 3 3 3 3 2 3" xfId="59010"/>
    <cellStyle name="Normal 6 3 3 3 3 3" xfId="45252"/>
    <cellStyle name="Normal 6 3 3 3 3 4" xfId="45253"/>
    <cellStyle name="Normal 6 3 3 3 4" xfId="45254"/>
    <cellStyle name="Normal 6 3 3 3 4 2" xfId="45255"/>
    <cellStyle name="Normal 6 3 3 3 4 3" xfId="59011"/>
    <cellStyle name="Normal 6 3 3 3 5" xfId="45256"/>
    <cellStyle name="Normal 6 3 3 3 6" xfId="45257"/>
    <cellStyle name="Normal 6 3 3 4" xfId="45258"/>
    <cellStyle name="Normal 6 3 3 4 2" xfId="45259"/>
    <cellStyle name="Normal 6 3 3 4 2 2" xfId="45260"/>
    <cellStyle name="Normal 6 3 3 4 2 2 2" xfId="45261"/>
    <cellStyle name="Normal 6 3 3 4 2 2 3" xfId="59012"/>
    <cellStyle name="Normal 6 3 3 4 2 3" xfId="45262"/>
    <cellStyle name="Normal 6 3 3 4 2 4" xfId="45263"/>
    <cellStyle name="Normal 6 3 3 4 3" xfId="45264"/>
    <cellStyle name="Normal 6 3 3 4 3 2" xfId="45265"/>
    <cellStyle name="Normal 6 3 3 4 3 3" xfId="59013"/>
    <cellStyle name="Normal 6 3 3 4 4" xfId="45266"/>
    <cellStyle name="Normal 6 3 3 4 5" xfId="45267"/>
    <cellStyle name="Normal 6 3 3 5" xfId="45268"/>
    <cellStyle name="Normal 6 3 3 5 2" xfId="45269"/>
    <cellStyle name="Normal 6 3 3 5 2 2" xfId="45270"/>
    <cellStyle name="Normal 6 3 3 5 2 3" xfId="59014"/>
    <cellStyle name="Normal 6 3 3 5 3" xfId="45271"/>
    <cellStyle name="Normal 6 3 3 5 4" xfId="45272"/>
    <cellStyle name="Normal 6 3 3 6" xfId="45273"/>
    <cellStyle name="Normal 6 3 3 6 2" xfId="45274"/>
    <cellStyle name="Normal 6 3 3 6 2 2" xfId="45275"/>
    <cellStyle name="Normal 6 3 3 6 2 3" xfId="59015"/>
    <cellStyle name="Normal 6 3 3 6 3" xfId="45276"/>
    <cellStyle name="Normal 6 3 3 6 4" xfId="45277"/>
    <cellStyle name="Normal 6 3 3 7" xfId="45278"/>
    <cellStyle name="Normal 6 3 3 7 2" xfId="45279"/>
    <cellStyle name="Normal 6 3 3 7 3" xfId="59016"/>
    <cellStyle name="Normal 6 3 3 8" xfId="45280"/>
    <cellStyle name="Normal 6 3 3 9" xfId="45281"/>
    <cellStyle name="Normal 6 3 4" xfId="45282"/>
    <cellStyle name="Normal 6 3 4 2" xfId="45283"/>
    <cellStyle name="Normal 6 3 4 2 2" xfId="45284"/>
    <cellStyle name="Normal 6 3 4 2 2 2" xfId="45285"/>
    <cellStyle name="Normal 6 3 4 2 2 2 2" xfId="45286"/>
    <cellStyle name="Normal 6 3 4 2 2 2 3" xfId="59017"/>
    <cellStyle name="Normal 6 3 4 2 2 3" xfId="45287"/>
    <cellStyle name="Normal 6 3 4 2 2 4" xfId="45288"/>
    <cellStyle name="Normal 6 3 4 2 3" xfId="45289"/>
    <cellStyle name="Normal 6 3 4 2 3 2" xfId="45290"/>
    <cellStyle name="Normal 6 3 4 2 3 2 2" xfId="45291"/>
    <cellStyle name="Normal 6 3 4 2 3 2 3" xfId="59018"/>
    <cellStyle name="Normal 6 3 4 2 3 3" xfId="45292"/>
    <cellStyle name="Normal 6 3 4 2 3 4" xfId="45293"/>
    <cellStyle name="Normal 6 3 4 2 4" xfId="45294"/>
    <cellStyle name="Normal 6 3 4 2 4 2" xfId="45295"/>
    <cellStyle name="Normal 6 3 4 2 4 3" xfId="59019"/>
    <cellStyle name="Normal 6 3 4 2 5" xfId="45296"/>
    <cellStyle name="Normal 6 3 4 2 6" xfId="45297"/>
    <cellStyle name="Normal 6 3 4 3" xfId="45298"/>
    <cellStyle name="Normal 6 3 4 3 2" xfId="45299"/>
    <cellStyle name="Normal 6 3 4 3 2 2" xfId="45300"/>
    <cellStyle name="Normal 6 3 4 3 2 3" xfId="59020"/>
    <cellStyle name="Normal 6 3 4 3 3" xfId="45301"/>
    <cellStyle name="Normal 6 3 4 3 4" xfId="45302"/>
    <cellStyle name="Normal 6 3 4 4" xfId="45303"/>
    <cellStyle name="Normal 6 3 4 4 2" xfId="45304"/>
    <cellStyle name="Normal 6 3 4 4 2 2" xfId="45305"/>
    <cellStyle name="Normal 6 3 4 4 2 3" xfId="59021"/>
    <cellStyle name="Normal 6 3 4 4 3" xfId="45306"/>
    <cellStyle name="Normal 6 3 4 4 4" xfId="45307"/>
    <cellStyle name="Normal 6 3 4 5" xfId="45308"/>
    <cellStyle name="Normal 6 3 4 5 2" xfId="45309"/>
    <cellStyle name="Normal 6 3 4 5 3" xfId="59022"/>
    <cellStyle name="Normal 6 3 4 6" xfId="45310"/>
    <cellStyle name="Normal 6 3 4 7" xfId="45311"/>
    <cellStyle name="Normal 6 3 5" xfId="45312"/>
    <cellStyle name="Normal 6 3 5 2" xfId="45313"/>
    <cellStyle name="Normal 6 3 5 2 2" xfId="45314"/>
    <cellStyle name="Normal 6 3 5 2 2 2" xfId="45315"/>
    <cellStyle name="Normal 6 3 5 2 2 3" xfId="59023"/>
    <cellStyle name="Normal 6 3 5 2 3" xfId="45316"/>
    <cellStyle name="Normal 6 3 5 2 4" xfId="45317"/>
    <cellStyle name="Normal 6 3 5 3" xfId="45318"/>
    <cellStyle name="Normal 6 3 5 3 2" xfId="45319"/>
    <cellStyle name="Normal 6 3 5 3 2 2" xfId="45320"/>
    <cellStyle name="Normal 6 3 5 3 2 3" xfId="59024"/>
    <cellStyle name="Normal 6 3 5 3 3" xfId="45321"/>
    <cellStyle name="Normal 6 3 5 3 4" xfId="45322"/>
    <cellStyle name="Normal 6 3 5 4" xfId="45323"/>
    <cellStyle name="Normal 6 3 5 4 2" xfId="45324"/>
    <cellStyle name="Normal 6 3 5 4 3" xfId="59025"/>
    <cellStyle name="Normal 6 3 5 5" xfId="45325"/>
    <cellStyle name="Normal 6 3 5 6" xfId="45326"/>
    <cellStyle name="Normal 6 3 6" xfId="45327"/>
    <cellStyle name="Normal 6 3 6 2" xfId="45328"/>
    <cellStyle name="Normal 6 3 6 2 2" xfId="45329"/>
    <cellStyle name="Normal 6 3 6 2 2 2" xfId="45330"/>
    <cellStyle name="Normal 6 3 6 2 2 3" xfId="59026"/>
    <cellStyle name="Normal 6 3 6 2 3" xfId="45331"/>
    <cellStyle name="Normal 6 3 6 2 4" xfId="45332"/>
    <cellStyle name="Normal 6 3 6 3" xfId="45333"/>
    <cellStyle name="Normal 6 3 6 3 2" xfId="45334"/>
    <cellStyle name="Normal 6 3 6 3 3" xfId="59027"/>
    <cellStyle name="Normal 6 3 6 4" xfId="45335"/>
    <cellStyle name="Normal 6 3 6 5" xfId="45336"/>
    <cellStyle name="Normal 6 3 7" xfId="45337"/>
    <cellStyle name="Normal 6 3 7 2" xfId="45338"/>
    <cellStyle name="Normal 6 3 7 2 2" xfId="45339"/>
    <cellStyle name="Normal 6 3 7 2 3" xfId="59028"/>
    <cellStyle name="Normal 6 3 7 3" xfId="45340"/>
    <cellStyle name="Normal 6 3 7 4" xfId="45341"/>
    <cellStyle name="Normal 6 3 8" xfId="45342"/>
    <cellStyle name="Normal 6 3 8 2" xfId="45343"/>
    <cellStyle name="Normal 6 3 8 2 2" xfId="45344"/>
    <cellStyle name="Normal 6 3 8 2 3" xfId="59029"/>
    <cellStyle name="Normal 6 3 8 3" xfId="45345"/>
    <cellStyle name="Normal 6 3 8 4" xfId="45346"/>
    <cellStyle name="Normal 6 3 9" xfId="45347"/>
    <cellStyle name="Normal 6 3 9 2" xfId="45348"/>
    <cellStyle name="Normal 6 3 9 3" xfId="59030"/>
    <cellStyle name="Normal 6 4" xfId="45349"/>
    <cellStyle name="Normal 6 4 10" xfId="45350"/>
    <cellStyle name="Normal 6 4 11" xfId="45351"/>
    <cellStyle name="Normal 6 4 2" xfId="45352"/>
    <cellStyle name="Normal 6 4 2 10" xfId="45353"/>
    <cellStyle name="Normal 6 4 2 2" xfId="45354"/>
    <cellStyle name="Normal 6 4 2 2 2" xfId="45355"/>
    <cellStyle name="Normal 6 4 2 2 2 2" xfId="45356"/>
    <cellStyle name="Normal 6 4 2 2 2 2 2" xfId="45357"/>
    <cellStyle name="Normal 6 4 2 2 2 2 2 2" xfId="45358"/>
    <cellStyle name="Normal 6 4 2 2 2 2 2 2 2" xfId="45359"/>
    <cellStyle name="Normal 6 4 2 2 2 2 2 2 3" xfId="59031"/>
    <cellStyle name="Normal 6 4 2 2 2 2 2 3" xfId="45360"/>
    <cellStyle name="Normal 6 4 2 2 2 2 2 4" xfId="45361"/>
    <cellStyle name="Normal 6 4 2 2 2 2 3" xfId="45362"/>
    <cellStyle name="Normal 6 4 2 2 2 2 3 2" xfId="45363"/>
    <cellStyle name="Normal 6 4 2 2 2 2 3 2 2" xfId="45364"/>
    <cellStyle name="Normal 6 4 2 2 2 2 3 2 3" xfId="59032"/>
    <cellStyle name="Normal 6 4 2 2 2 2 3 3" xfId="45365"/>
    <cellStyle name="Normal 6 4 2 2 2 2 3 4" xfId="45366"/>
    <cellStyle name="Normal 6 4 2 2 2 2 4" xfId="45367"/>
    <cellStyle name="Normal 6 4 2 2 2 2 4 2" xfId="45368"/>
    <cellStyle name="Normal 6 4 2 2 2 2 4 3" xfId="59033"/>
    <cellStyle name="Normal 6 4 2 2 2 2 5" xfId="45369"/>
    <cellStyle name="Normal 6 4 2 2 2 2 6" xfId="45370"/>
    <cellStyle name="Normal 6 4 2 2 2 3" xfId="45371"/>
    <cellStyle name="Normal 6 4 2 2 2 3 2" xfId="45372"/>
    <cellStyle name="Normal 6 4 2 2 2 3 2 2" xfId="45373"/>
    <cellStyle name="Normal 6 4 2 2 2 3 2 3" xfId="59034"/>
    <cellStyle name="Normal 6 4 2 2 2 3 3" xfId="45374"/>
    <cellStyle name="Normal 6 4 2 2 2 3 4" xfId="45375"/>
    <cellStyle name="Normal 6 4 2 2 2 4" xfId="45376"/>
    <cellStyle name="Normal 6 4 2 2 2 4 2" xfId="45377"/>
    <cellStyle name="Normal 6 4 2 2 2 4 2 2" xfId="45378"/>
    <cellStyle name="Normal 6 4 2 2 2 4 2 3" xfId="59035"/>
    <cellStyle name="Normal 6 4 2 2 2 4 3" xfId="45379"/>
    <cellStyle name="Normal 6 4 2 2 2 4 4" xfId="45380"/>
    <cellStyle name="Normal 6 4 2 2 2 5" xfId="45381"/>
    <cellStyle name="Normal 6 4 2 2 2 5 2" xfId="45382"/>
    <cellStyle name="Normal 6 4 2 2 2 5 3" xfId="59036"/>
    <cellStyle name="Normal 6 4 2 2 2 6" xfId="45383"/>
    <cellStyle name="Normal 6 4 2 2 2 7" xfId="45384"/>
    <cellStyle name="Normal 6 4 2 2 3" xfId="45385"/>
    <cellStyle name="Normal 6 4 2 2 3 2" xfId="45386"/>
    <cellStyle name="Normal 6 4 2 2 3 2 2" xfId="45387"/>
    <cellStyle name="Normal 6 4 2 2 3 2 2 2" xfId="45388"/>
    <cellStyle name="Normal 6 4 2 2 3 2 2 3" xfId="59037"/>
    <cellStyle name="Normal 6 4 2 2 3 2 3" xfId="45389"/>
    <cellStyle name="Normal 6 4 2 2 3 2 4" xfId="45390"/>
    <cellStyle name="Normal 6 4 2 2 3 3" xfId="45391"/>
    <cellStyle name="Normal 6 4 2 2 3 3 2" xfId="45392"/>
    <cellStyle name="Normal 6 4 2 2 3 3 2 2" xfId="45393"/>
    <cellStyle name="Normal 6 4 2 2 3 3 2 3" xfId="59038"/>
    <cellStyle name="Normal 6 4 2 2 3 3 3" xfId="45394"/>
    <cellStyle name="Normal 6 4 2 2 3 3 4" xfId="45395"/>
    <cellStyle name="Normal 6 4 2 2 3 4" xfId="45396"/>
    <cellStyle name="Normal 6 4 2 2 3 4 2" xfId="45397"/>
    <cellStyle name="Normal 6 4 2 2 3 4 3" xfId="59039"/>
    <cellStyle name="Normal 6 4 2 2 3 5" xfId="45398"/>
    <cellStyle name="Normal 6 4 2 2 3 6" xfId="45399"/>
    <cellStyle name="Normal 6 4 2 2 4" xfId="45400"/>
    <cellStyle name="Normal 6 4 2 2 4 2" xfId="45401"/>
    <cellStyle name="Normal 6 4 2 2 4 2 2" xfId="45402"/>
    <cellStyle name="Normal 6 4 2 2 4 2 3" xfId="59040"/>
    <cellStyle name="Normal 6 4 2 2 4 3" xfId="45403"/>
    <cellStyle name="Normal 6 4 2 2 4 4" xfId="45404"/>
    <cellStyle name="Normal 6 4 2 2 5" xfId="45405"/>
    <cellStyle name="Normal 6 4 2 2 5 2" xfId="45406"/>
    <cellStyle name="Normal 6 4 2 2 5 2 2" xfId="45407"/>
    <cellStyle name="Normal 6 4 2 2 5 2 3" xfId="59041"/>
    <cellStyle name="Normal 6 4 2 2 5 3" xfId="45408"/>
    <cellStyle name="Normal 6 4 2 2 5 4" xfId="45409"/>
    <cellStyle name="Normal 6 4 2 2 6" xfId="45410"/>
    <cellStyle name="Normal 6 4 2 2 6 2" xfId="45411"/>
    <cellStyle name="Normal 6 4 2 2 6 3" xfId="59042"/>
    <cellStyle name="Normal 6 4 2 2 7" xfId="45412"/>
    <cellStyle name="Normal 6 4 2 2 8" xfId="45413"/>
    <cellStyle name="Normal 6 4 2 3" xfId="45414"/>
    <cellStyle name="Normal 6 4 2 3 2" xfId="45415"/>
    <cellStyle name="Normal 6 4 2 3 2 2" xfId="45416"/>
    <cellStyle name="Normal 6 4 2 3 2 2 2" xfId="45417"/>
    <cellStyle name="Normal 6 4 2 3 2 2 2 2" xfId="45418"/>
    <cellStyle name="Normal 6 4 2 3 2 2 2 3" xfId="59043"/>
    <cellStyle name="Normal 6 4 2 3 2 2 3" xfId="45419"/>
    <cellStyle name="Normal 6 4 2 3 2 2 4" xfId="45420"/>
    <cellStyle name="Normal 6 4 2 3 2 3" xfId="45421"/>
    <cellStyle name="Normal 6 4 2 3 2 3 2" xfId="45422"/>
    <cellStyle name="Normal 6 4 2 3 2 3 2 2" xfId="45423"/>
    <cellStyle name="Normal 6 4 2 3 2 3 2 3" xfId="59044"/>
    <cellStyle name="Normal 6 4 2 3 2 3 3" xfId="45424"/>
    <cellStyle name="Normal 6 4 2 3 2 3 4" xfId="45425"/>
    <cellStyle name="Normal 6 4 2 3 2 4" xfId="45426"/>
    <cellStyle name="Normal 6 4 2 3 2 4 2" xfId="45427"/>
    <cellStyle name="Normal 6 4 2 3 2 4 3" xfId="59045"/>
    <cellStyle name="Normal 6 4 2 3 2 5" xfId="45428"/>
    <cellStyle name="Normal 6 4 2 3 2 6" xfId="45429"/>
    <cellStyle name="Normal 6 4 2 3 3" xfId="45430"/>
    <cellStyle name="Normal 6 4 2 3 3 2" xfId="45431"/>
    <cellStyle name="Normal 6 4 2 3 3 2 2" xfId="45432"/>
    <cellStyle name="Normal 6 4 2 3 3 2 3" xfId="59046"/>
    <cellStyle name="Normal 6 4 2 3 3 3" xfId="45433"/>
    <cellStyle name="Normal 6 4 2 3 3 4" xfId="45434"/>
    <cellStyle name="Normal 6 4 2 3 4" xfId="45435"/>
    <cellStyle name="Normal 6 4 2 3 4 2" xfId="45436"/>
    <cellStyle name="Normal 6 4 2 3 4 2 2" xfId="45437"/>
    <cellStyle name="Normal 6 4 2 3 4 2 3" xfId="59047"/>
    <cellStyle name="Normal 6 4 2 3 4 3" xfId="45438"/>
    <cellStyle name="Normal 6 4 2 3 4 4" xfId="45439"/>
    <cellStyle name="Normal 6 4 2 3 5" xfId="45440"/>
    <cellStyle name="Normal 6 4 2 3 5 2" xfId="45441"/>
    <cellStyle name="Normal 6 4 2 3 5 3" xfId="59048"/>
    <cellStyle name="Normal 6 4 2 3 6" xfId="45442"/>
    <cellStyle name="Normal 6 4 2 3 7" xfId="45443"/>
    <cellStyle name="Normal 6 4 2 4" xfId="45444"/>
    <cellStyle name="Normal 6 4 2 4 2" xfId="45445"/>
    <cellStyle name="Normal 6 4 2 4 2 2" xfId="45446"/>
    <cellStyle name="Normal 6 4 2 4 2 2 2" xfId="45447"/>
    <cellStyle name="Normal 6 4 2 4 2 2 3" xfId="59049"/>
    <cellStyle name="Normal 6 4 2 4 2 3" xfId="45448"/>
    <cellStyle name="Normal 6 4 2 4 2 4" xfId="45449"/>
    <cellStyle name="Normal 6 4 2 4 3" xfId="45450"/>
    <cellStyle name="Normal 6 4 2 4 3 2" xfId="45451"/>
    <cellStyle name="Normal 6 4 2 4 3 2 2" xfId="45452"/>
    <cellStyle name="Normal 6 4 2 4 3 2 3" xfId="59050"/>
    <cellStyle name="Normal 6 4 2 4 3 3" xfId="45453"/>
    <cellStyle name="Normal 6 4 2 4 3 4" xfId="45454"/>
    <cellStyle name="Normal 6 4 2 4 4" xfId="45455"/>
    <cellStyle name="Normal 6 4 2 4 4 2" xfId="45456"/>
    <cellStyle name="Normal 6 4 2 4 4 3" xfId="59051"/>
    <cellStyle name="Normal 6 4 2 4 5" xfId="45457"/>
    <cellStyle name="Normal 6 4 2 4 6" xfId="45458"/>
    <cellStyle name="Normal 6 4 2 5" xfId="45459"/>
    <cellStyle name="Normal 6 4 2 5 2" xfId="45460"/>
    <cellStyle name="Normal 6 4 2 5 2 2" xfId="45461"/>
    <cellStyle name="Normal 6 4 2 5 2 2 2" xfId="45462"/>
    <cellStyle name="Normal 6 4 2 5 2 2 3" xfId="59052"/>
    <cellStyle name="Normal 6 4 2 5 2 3" xfId="45463"/>
    <cellStyle name="Normal 6 4 2 5 2 4" xfId="45464"/>
    <cellStyle name="Normal 6 4 2 5 3" xfId="45465"/>
    <cellStyle name="Normal 6 4 2 5 3 2" xfId="45466"/>
    <cellStyle name="Normal 6 4 2 5 3 3" xfId="59053"/>
    <cellStyle name="Normal 6 4 2 5 4" xfId="45467"/>
    <cellStyle name="Normal 6 4 2 5 5" xfId="45468"/>
    <cellStyle name="Normal 6 4 2 6" xfId="45469"/>
    <cellStyle name="Normal 6 4 2 6 2" xfId="45470"/>
    <cellStyle name="Normal 6 4 2 6 2 2" xfId="45471"/>
    <cellStyle name="Normal 6 4 2 6 2 3" xfId="59054"/>
    <cellStyle name="Normal 6 4 2 6 3" xfId="45472"/>
    <cellStyle name="Normal 6 4 2 6 4" xfId="45473"/>
    <cellStyle name="Normal 6 4 2 7" xfId="45474"/>
    <cellStyle name="Normal 6 4 2 7 2" xfId="45475"/>
    <cellStyle name="Normal 6 4 2 7 2 2" xfId="45476"/>
    <cellStyle name="Normal 6 4 2 7 2 3" xfId="59055"/>
    <cellStyle name="Normal 6 4 2 7 3" xfId="45477"/>
    <cellStyle name="Normal 6 4 2 7 4" xfId="45478"/>
    <cellStyle name="Normal 6 4 2 8" xfId="45479"/>
    <cellStyle name="Normal 6 4 2 8 2" xfId="45480"/>
    <cellStyle name="Normal 6 4 2 8 3" xfId="59056"/>
    <cellStyle name="Normal 6 4 2 9" xfId="45481"/>
    <cellStyle name="Normal 6 4 3" xfId="45482"/>
    <cellStyle name="Normal 6 4 3 2" xfId="45483"/>
    <cellStyle name="Normal 6 4 3 2 2" xfId="45484"/>
    <cellStyle name="Normal 6 4 3 2 2 2" xfId="45485"/>
    <cellStyle name="Normal 6 4 3 2 2 2 2" xfId="45486"/>
    <cellStyle name="Normal 6 4 3 2 2 2 2 2" xfId="45487"/>
    <cellStyle name="Normal 6 4 3 2 2 2 2 3" xfId="59057"/>
    <cellStyle name="Normal 6 4 3 2 2 2 3" xfId="45488"/>
    <cellStyle name="Normal 6 4 3 2 2 2 4" xfId="45489"/>
    <cellStyle name="Normal 6 4 3 2 2 3" xfId="45490"/>
    <cellStyle name="Normal 6 4 3 2 2 3 2" xfId="45491"/>
    <cellStyle name="Normal 6 4 3 2 2 3 2 2" xfId="45492"/>
    <cellStyle name="Normal 6 4 3 2 2 3 2 3" xfId="59058"/>
    <cellStyle name="Normal 6 4 3 2 2 3 3" xfId="45493"/>
    <cellStyle name="Normal 6 4 3 2 2 3 4" xfId="45494"/>
    <cellStyle name="Normal 6 4 3 2 2 4" xfId="45495"/>
    <cellStyle name="Normal 6 4 3 2 2 4 2" xfId="45496"/>
    <cellStyle name="Normal 6 4 3 2 2 4 3" xfId="59059"/>
    <cellStyle name="Normal 6 4 3 2 2 5" xfId="45497"/>
    <cellStyle name="Normal 6 4 3 2 2 6" xfId="45498"/>
    <cellStyle name="Normal 6 4 3 2 3" xfId="45499"/>
    <cellStyle name="Normal 6 4 3 2 3 2" xfId="45500"/>
    <cellStyle name="Normal 6 4 3 2 3 2 2" xfId="45501"/>
    <cellStyle name="Normal 6 4 3 2 3 2 3" xfId="59060"/>
    <cellStyle name="Normal 6 4 3 2 3 3" xfId="45502"/>
    <cellStyle name="Normal 6 4 3 2 3 4" xfId="45503"/>
    <cellStyle name="Normal 6 4 3 2 4" xfId="45504"/>
    <cellStyle name="Normal 6 4 3 2 4 2" xfId="45505"/>
    <cellStyle name="Normal 6 4 3 2 4 2 2" xfId="45506"/>
    <cellStyle name="Normal 6 4 3 2 4 2 3" xfId="59061"/>
    <cellStyle name="Normal 6 4 3 2 4 3" xfId="45507"/>
    <cellStyle name="Normal 6 4 3 2 4 4" xfId="45508"/>
    <cellStyle name="Normal 6 4 3 2 5" xfId="45509"/>
    <cellStyle name="Normal 6 4 3 2 5 2" xfId="45510"/>
    <cellStyle name="Normal 6 4 3 2 5 3" xfId="59062"/>
    <cellStyle name="Normal 6 4 3 2 6" xfId="45511"/>
    <cellStyle name="Normal 6 4 3 2 7" xfId="45512"/>
    <cellStyle name="Normal 6 4 3 3" xfId="45513"/>
    <cellStyle name="Normal 6 4 3 3 2" xfId="45514"/>
    <cellStyle name="Normal 6 4 3 3 2 2" xfId="45515"/>
    <cellStyle name="Normal 6 4 3 3 2 2 2" xfId="45516"/>
    <cellStyle name="Normal 6 4 3 3 2 2 3" xfId="59063"/>
    <cellStyle name="Normal 6 4 3 3 2 3" xfId="45517"/>
    <cellStyle name="Normal 6 4 3 3 2 4" xfId="45518"/>
    <cellStyle name="Normal 6 4 3 3 3" xfId="45519"/>
    <cellStyle name="Normal 6 4 3 3 3 2" xfId="45520"/>
    <cellStyle name="Normal 6 4 3 3 3 2 2" xfId="45521"/>
    <cellStyle name="Normal 6 4 3 3 3 2 3" xfId="59064"/>
    <cellStyle name="Normal 6 4 3 3 3 3" xfId="45522"/>
    <cellStyle name="Normal 6 4 3 3 3 4" xfId="45523"/>
    <cellStyle name="Normal 6 4 3 3 4" xfId="45524"/>
    <cellStyle name="Normal 6 4 3 3 4 2" xfId="45525"/>
    <cellStyle name="Normal 6 4 3 3 4 3" xfId="59065"/>
    <cellStyle name="Normal 6 4 3 3 5" xfId="45526"/>
    <cellStyle name="Normal 6 4 3 3 6" xfId="45527"/>
    <cellStyle name="Normal 6 4 3 4" xfId="45528"/>
    <cellStyle name="Normal 6 4 3 4 2" xfId="45529"/>
    <cellStyle name="Normal 6 4 3 4 2 2" xfId="45530"/>
    <cellStyle name="Normal 6 4 3 4 2 2 2" xfId="45531"/>
    <cellStyle name="Normal 6 4 3 4 2 2 3" xfId="59066"/>
    <cellStyle name="Normal 6 4 3 4 2 3" xfId="45532"/>
    <cellStyle name="Normal 6 4 3 4 2 4" xfId="45533"/>
    <cellStyle name="Normal 6 4 3 4 3" xfId="45534"/>
    <cellStyle name="Normal 6 4 3 4 3 2" xfId="45535"/>
    <cellStyle name="Normal 6 4 3 4 3 3" xfId="59067"/>
    <cellStyle name="Normal 6 4 3 4 4" xfId="45536"/>
    <cellStyle name="Normal 6 4 3 4 5" xfId="45537"/>
    <cellStyle name="Normal 6 4 3 5" xfId="45538"/>
    <cellStyle name="Normal 6 4 3 5 2" xfId="45539"/>
    <cellStyle name="Normal 6 4 3 5 2 2" xfId="45540"/>
    <cellStyle name="Normal 6 4 3 5 2 3" xfId="59068"/>
    <cellStyle name="Normal 6 4 3 5 3" xfId="45541"/>
    <cellStyle name="Normal 6 4 3 5 4" xfId="45542"/>
    <cellStyle name="Normal 6 4 3 6" xfId="45543"/>
    <cellStyle name="Normal 6 4 3 6 2" xfId="45544"/>
    <cellStyle name="Normal 6 4 3 6 2 2" xfId="45545"/>
    <cellStyle name="Normal 6 4 3 6 2 3" xfId="59069"/>
    <cellStyle name="Normal 6 4 3 6 3" xfId="45546"/>
    <cellStyle name="Normal 6 4 3 6 4" xfId="45547"/>
    <cellStyle name="Normal 6 4 3 7" xfId="45548"/>
    <cellStyle name="Normal 6 4 3 7 2" xfId="45549"/>
    <cellStyle name="Normal 6 4 3 7 3" xfId="59070"/>
    <cellStyle name="Normal 6 4 3 8" xfId="45550"/>
    <cellStyle name="Normal 6 4 3 9" xfId="45551"/>
    <cellStyle name="Normal 6 4 4" xfId="45552"/>
    <cellStyle name="Normal 6 4 4 2" xfId="45553"/>
    <cellStyle name="Normal 6 4 4 2 2" xfId="45554"/>
    <cellStyle name="Normal 6 4 4 2 2 2" xfId="45555"/>
    <cellStyle name="Normal 6 4 4 2 2 2 2" xfId="45556"/>
    <cellStyle name="Normal 6 4 4 2 2 2 3" xfId="59071"/>
    <cellStyle name="Normal 6 4 4 2 2 3" xfId="45557"/>
    <cellStyle name="Normal 6 4 4 2 2 4" xfId="45558"/>
    <cellStyle name="Normal 6 4 4 2 3" xfId="45559"/>
    <cellStyle name="Normal 6 4 4 2 3 2" xfId="45560"/>
    <cellStyle name="Normal 6 4 4 2 3 2 2" xfId="45561"/>
    <cellStyle name="Normal 6 4 4 2 3 2 3" xfId="59072"/>
    <cellStyle name="Normal 6 4 4 2 3 3" xfId="45562"/>
    <cellStyle name="Normal 6 4 4 2 3 4" xfId="45563"/>
    <cellStyle name="Normal 6 4 4 2 4" xfId="45564"/>
    <cellStyle name="Normal 6 4 4 2 4 2" xfId="45565"/>
    <cellStyle name="Normal 6 4 4 2 4 3" xfId="59073"/>
    <cellStyle name="Normal 6 4 4 2 5" xfId="45566"/>
    <cellStyle name="Normal 6 4 4 2 6" xfId="45567"/>
    <cellStyle name="Normal 6 4 4 3" xfId="45568"/>
    <cellStyle name="Normal 6 4 4 3 2" xfId="45569"/>
    <cellStyle name="Normal 6 4 4 3 2 2" xfId="45570"/>
    <cellStyle name="Normal 6 4 4 3 2 3" xfId="59074"/>
    <cellStyle name="Normal 6 4 4 3 3" xfId="45571"/>
    <cellStyle name="Normal 6 4 4 3 4" xfId="45572"/>
    <cellStyle name="Normal 6 4 4 4" xfId="45573"/>
    <cellStyle name="Normal 6 4 4 4 2" xfId="45574"/>
    <cellStyle name="Normal 6 4 4 4 2 2" xfId="45575"/>
    <cellStyle name="Normal 6 4 4 4 2 3" xfId="59075"/>
    <cellStyle name="Normal 6 4 4 4 3" xfId="45576"/>
    <cellStyle name="Normal 6 4 4 4 4" xfId="45577"/>
    <cellStyle name="Normal 6 4 4 5" xfId="45578"/>
    <cellStyle name="Normal 6 4 4 5 2" xfId="45579"/>
    <cellStyle name="Normal 6 4 4 5 3" xfId="59076"/>
    <cellStyle name="Normal 6 4 4 6" xfId="45580"/>
    <cellStyle name="Normal 6 4 4 7" xfId="45581"/>
    <cellStyle name="Normal 6 4 5" xfId="45582"/>
    <cellStyle name="Normal 6 4 5 2" xfId="45583"/>
    <cellStyle name="Normal 6 4 5 2 2" xfId="45584"/>
    <cellStyle name="Normal 6 4 5 2 2 2" xfId="45585"/>
    <cellStyle name="Normal 6 4 5 2 2 3" xfId="59077"/>
    <cellStyle name="Normal 6 4 5 2 3" xfId="45586"/>
    <cellStyle name="Normal 6 4 5 2 4" xfId="45587"/>
    <cellStyle name="Normal 6 4 5 3" xfId="45588"/>
    <cellStyle name="Normal 6 4 5 3 2" xfId="45589"/>
    <cellStyle name="Normal 6 4 5 3 2 2" xfId="45590"/>
    <cellStyle name="Normal 6 4 5 3 2 3" xfId="59078"/>
    <cellStyle name="Normal 6 4 5 3 3" xfId="45591"/>
    <cellStyle name="Normal 6 4 5 3 4" xfId="45592"/>
    <cellStyle name="Normal 6 4 5 4" xfId="45593"/>
    <cellStyle name="Normal 6 4 5 4 2" xfId="45594"/>
    <cellStyle name="Normal 6 4 5 4 3" xfId="59079"/>
    <cellStyle name="Normal 6 4 5 5" xfId="45595"/>
    <cellStyle name="Normal 6 4 5 6" xfId="45596"/>
    <cellStyle name="Normal 6 4 6" xfId="45597"/>
    <cellStyle name="Normal 6 4 6 2" xfId="45598"/>
    <cellStyle name="Normal 6 4 6 2 2" xfId="45599"/>
    <cellStyle name="Normal 6 4 6 2 2 2" xfId="45600"/>
    <cellStyle name="Normal 6 4 6 2 2 3" xfId="59080"/>
    <cellStyle name="Normal 6 4 6 2 3" xfId="45601"/>
    <cellStyle name="Normal 6 4 6 2 4" xfId="45602"/>
    <cellStyle name="Normal 6 4 6 3" xfId="45603"/>
    <cellStyle name="Normal 6 4 6 3 2" xfId="45604"/>
    <cellStyle name="Normal 6 4 6 3 3" xfId="59081"/>
    <cellStyle name="Normal 6 4 6 4" xfId="45605"/>
    <cellStyle name="Normal 6 4 6 5" xfId="45606"/>
    <cellStyle name="Normal 6 4 7" xfId="45607"/>
    <cellStyle name="Normal 6 4 7 2" xfId="45608"/>
    <cellStyle name="Normal 6 4 7 2 2" xfId="45609"/>
    <cellStyle name="Normal 6 4 7 2 3" xfId="59082"/>
    <cellStyle name="Normal 6 4 7 3" xfId="45610"/>
    <cellStyle name="Normal 6 4 7 4" xfId="45611"/>
    <cellStyle name="Normal 6 4 8" xfId="45612"/>
    <cellStyle name="Normal 6 4 8 2" xfId="45613"/>
    <cellStyle name="Normal 6 4 8 2 2" xfId="45614"/>
    <cellStyle name="Normal 6 4 8 2 3" xfId="59083"/>
    <cellStyle name="Normal 6 4 8 3" xfId="45615"/>
    <cellStyle name="Normal 6 4 8 4" xfId="45616"/>
    <cellStyle name="Normal 6 4 9" xfId="45617"/>
    <cellStyle name="Normal 6 4 9 2" xfId="45618"/>
    <cellStyle name="Normal 6 4 9 3" xfId="59084"/>
    <cellStyle name="Normal 6 5" xfId="45619"/>
    <cellStyle name="Normal 6 5 10" xfId="45620"/>
    <cellStyle name="Normal 6 5 2" xfId="45621"/>
    <cellStyle name="Normal 6 5 2 2" xfId="45622"/>
    <cellStyle name="Normal 6 5 2 2 2" xfId="45623"/>
    <cellStyle name="Normal 6 5 2 2 2 2" xfId="45624"/>
    <cellStyle name="Normal 6 5 2 2 2 2 2" xfId="45625"/>
    <cellStyle name="Normal 6 5 2 2 2 2 2 2" xfId="45626"/>
    <cellStyle name="Normal 6 5 2 2 2 2 2 3" xfId="59085"/>
    <cellStyle name="Normal 6 5 2 2 2 2 3" xfId="45627"/>
    <cellStyle name="Normal 6 5 2 2 2 2 4" xfId="45628"/>
    <cellStyle name="Normal 6 5 2 2 2 3" xfId="45629"/>
    <cellStyle name="Normal 6 5 2 2 2 3 2" xfId="45630"/>
    <cellStyle name="Normal 6 5 2 2 2 3 2 2" xfId="45631"/>
    <cellStyle name="Normal 6 5 2 2 2 3 2 3" xfId="59086"/>
    <cellStyle name="Normal 6 5 2 2 2 3 3" xfId="45632"/>
    <cellStyle name="Normal 6 5 2 2 2 3 4" xfId="45633"/>
    <cellStyle name="Normal 6 5 2 2 2 4" xfId="45634"/>
    <cellStyle name="Normal 6 5 2 2 2 4 2" xfId="45635"/>
    <cellStyle name="Normal 6 5 2 2 2 4 3" xfId="59087"/>
    <cellStyle name="Normal 6 5 2 2 2 5" xfId="45636"/>
    <cellStyle name="Normal 6 5 2 2 2 6" xfId="45637"/>
    <cellStyle name="Normal 6 5 2 2 3" xfId="45638"/>
    <cellStyle name="Normal 6 5 2 2 3 2" xfId="45639"/>
    <cellStyle name="Normal 6 5 2 2 3 2 2" xfId="45640"/>
    <cellStyle name="Normal 6 5 2 2 3 2 3" xfId="59088"/>
    <cellStyle name="Normal 6 5 2 2 3 3" xfId="45641"/>
    <cellStyle name="Normal 6 5 2 2 3 4" xfId="45642"/>
    <cellStyle name="Normal 6 5 2 2 4" xfId="45643"/>
    <cellStyle name="Normal 6 5 2 2 4 2" xfId="45644"/>
    <cellStyle name="Normal 6 5 2 2 4 2 2" xfId="45645"/>
    <cellStyle name="Normal 6 5 2 2 4 2 3" xfId="59089"/>
    <cellStyle name="Normal 6 5 2 2 4 3" xfId="45646"/>
    <cellStyle name="Normal 6 5 2 2 4 4" xfId="45647"/>
    <cellStyle name="Normal 6 5 2 2 5" xfId="45648"/>
    <cellStyle name="Normal 6 5 2 2 5 2" xfId="45649"/>
    <cellStyle name="Normal 6 5 2 2 5 3" xfId="59090"/>
    <cellStyle name="Normal 6 5 2 2 6" xfId="45650"/>
    <cellStyle name="Normal 6 5 2 2 7" xfId="45651"/>
    <cellStyle name="Normal 6 5 2 3" xfId="45652"/>
    <cellStyle name="Normal 6 5 2 3 2" xfId="45653"/>
    <cellStyle name="Normal 6 5 2 3 2 2" xfId="45654"/>
    <cellStyle name="Normal 6 5 2 3 2 2 2" xfId="45655"/>
    <cellStyle name="Normal 6 5 2 3 2 2 3" xfId="59091"/>
    <cellStyle name="Normal 6 5 2 3 2 3" xfId="45656"/>
    <cellStyle name="Normal 6 5 2 3 2 4" xfId="45657"/>
    <cellStyle name="Normal 6 5 2 3 3" xfId="45658"/>
    <cellStyle name="Normal 6 5 2 3 3 2" xfId="45659"/>
    <cellStyle name="Normal 6 5 2 3 3 2 2" xfId="45660"/>
    <cellStyle name="Normal 6 5 2 3 3 2 3" xfId="59092"/>
    <cellStyle name="Normal 6 5 2 3 3 3" xfId="45661"/>
    <cellStyle name="Normal 6 5 2 3 3 4" xfId="45662"/>
    <cellStyle name="Normal 6 5 2 3 4" xfId="45663"/>
    <cellStyle name="Normal 6 5 2 3 4 2" xfId="45664"/>
    <cellStyle name="Normal 6 5 2 3 4 3" xfId="59093"/>
    <cellStyle name="Normal 6 5 2 3 5" xfId="45665"/>
    <cellStyle name="Normal 6 5 2 3 6" xfId="45666"/>
    <cellStyle name="Normal 6 5 2 4" xfId="45667"/>
    <cellStyle name="Normal 6 5 2 4 2" xfId="45668"/>
    <cellStyle name="Normal 6 5 2 4 2 2" xfId="45669"/>
    <cellStyle name="Normal 6 5 2 4 2 3" xfId="59094"/>
    <cellStyle name="Normal 6 5 2 4 3" xfId="45670"/>
    <cellStyle name="Normal 6 5 2 4 4" xfId="45671"/>
    <cellStyle name="Normal 6 5 2 5" xfId="45672"/>
    <cellStyle name="Normal 6 5 2 5 2" xfId="45673"/>
    <cellStyle name="Normal 6 5 2 5 2 2" xfId="45674"/>
    <cellStyle name="Normal 6 5 2 5 2 3" xfId="59095"/>
    <cellStyle name="Normal 6 5 2 5 3" xfId="45675"/>
    <cellStyle name="Normal 6 5 2 5 4" xfId="45676"/>
    <cellStyle name="Normal 6 5 2 6" xfId="45677"/>
    <cellStyle name="Normal 6 5 2 6 2" xfId="45678"/>
    <cellStyle name="Normal 6 5 2 6 3" xfId="59096"/>
    <cellStyle name="Normal 6 5 2 7" xfId="45679"/>
    <cellStyle name="Normal 6 5 2 8" xfId="45680"/>
    <cellStyle name="Normal 6 5 3" xfId="45681"/>
    <cellStyle name="Normal 6 5 3 2" xfId="45682"/>
    <cellStyle name="Normal 6 5 3 2 2" xfId="45683"/>
    <cellStyle name="Normal 6 5 3 2 2 2" xfId="45684"/>
    <cellStyle name="Normal 6 5 3 2 2 2 2" xfId="45685"/>
    <cellStyle name="Normal 6 5 3 2 2 2 3" xfId="59097"/>
    <cellStyle name="Normal 6 5 3 2 2 3" xfId="45686"/>
    <cellStyle name="Normal 6 5 3 2 2 4" xfId="45687"/>
    <cellStyle name="Normal 6 5 3 2 3" xfId="45688"/>
    <cellStyle name="Normal 6 5 3 2 3 2" xfId="45689"/>
    <cellStyle name="Normal 6 5 3 2 3 2 2" xfId="45690"/>
    <cellStyle name="Normal 6 5 3 2 3 2 3" xfId="59098"/>
    <cellStyle name="Normal 6 5 3 2 3 3" xfId="45691"/>
    <cellStyle name="Normal 6 5 3 2 3 4" xfId="45692"/>
    <cellStyle name="Normal 6 5 3 2 4" xfId="45693"/>
    <cellStyle name="Normal 6 5 3 2 4 2" xfId="45694"/>
    <cellStyle name="Normal 6 5 3 2 4 3" xfId="59099"/>
    <cellStyle name="Normal 6 5 3 2 5" xfId="45695"/>
    <cellStyle name="Normal 6 5 3 2 6" xfId="45696"/>
    <cellStyle name="Normal 6 5 3 3" xfId="45697"/>
    <cellStyle name="Normal 6 5 3 3 2" xfId="45698"/>
    <cellStyle name="Normal 6 5 3 3 2 2" xfId="45699"/>
    <cellStyle name="Normal 6 5 3 3 2 3" xfId="59100"/>
    <cellStyle name="Normal 6 5 3 3 3" xfId="45700"/>
    <cellStyle name="Normal 6 5 3 3 4" xfId="45701"/>
    <cellStyle name="Normal 6 5 3 4" xfId="45702"/>
    <cellStyle name="Normal 6 5 3 4 2" xfId="45703"/>
    <cellStyle name="Normal 6 5 3 4 2 2" xfId="45704"/>
    <cellStyle name="Normal 6 5 3 4 2 3" xfId="59101"/>
    <cellStyle name="Normal 6 5 3 4 3" xfId="45705"/>
    <cellStyle name="Normal 6 5 3 4 4" xfId="45706"/>
    <cellStyle name="Normal 6 5 3 5" xfId="45707"/>
    <cellStyle name="Normal 6 5 3 5 2" xfId="45708"/>
    <cellStyle name="Normal 6 5 3 5 3" xfId="59102"/>
    <cellStyle name="Normal 6 5 3 6" xfId="45709"/>
    <cellStyle name="Normal 6 5 3 7" xfId="45710"/>
    <cellStyle name="Normal 6 5 4" xfId="45711"/>
    <cellStyle name="Normal 6 5 4 2" xfId="45712"/>
    <cellStyle name="Normal 6 5 4 2 2" xfId="45713"/>
    <cellStyle name="Normal 6 5 4 2 2 2" xfId="45714"/>
    <cellStyle name="Normal 6 5 4 2 2 3" xfId="59103"/>
    <cellStyle name="Normal 6 5 4 2 3" xfId="45715"/>
    <cellStyle name="Normal 6 5 4 2 4" xfId="45716"/>
    <cellStyle name="Normal 6 5 4 3" xfId="45717"/>
    <cellStyle name="Normal 6 5 4 3 2" xfId="45718"/>
    <cellStyle name="Normal 6 5 4 3 2 2" xfId="45719"/>
    <cellStyle name="Normal 6 5 4 3 2 3" xfId="59104"/>
    <cellStyle name="Normal 6 5 4 3 3" xfId="45720"/>
    <cellStyle name="Normal 6 5 4 3 4" xfId="45721"/>
    <cellStyle name="Normal 6 5 4 4" xfId="45722"/>
    <cellStyle name="Normal 6 5 4 4 2" xfId="45723"/>
    <cellStyle name="Normal 6 5 4 4 3" xfId="59105"/>
    <cellStyle name="Normal 6 5 4 5" xfId="45724"/>
    <cellStyle name="Normal 6 5 4 6" xfId="45725"/>
    <cellStyle name="Normal 6 5 5" xfId="45726"/>
    <cellStyle name="Normal 6 5 5 2" xfId="45727"/>
    <cellStyle name="Normal 6 5 5 2 2" xfId="45728"/>
    <cellStyle name="Normal 6 5 5 2 2 2" xfId="45729"/>
    <cellStyle name="Normal 6 5 5 2 2 3" xfId="59106"/>
    <cellStyle name="Normal 6 5 5 2 3" xfId="45730"/>
    <cellStyle name="Normal 6 5 5 2 4" xfId="45731"/>
    <cellStyle name="Normal 6 5 5 3" xfId="45732"/>
    <cellStyle name="Normal 6 5 5 3 2" xfId="45733"/>
    <cellStyle name="Normal 6 5 5 3 3" xfId="59107"/>
    <cellStyle name="Normal 6 5 5 4" xfId="45734"/>
    <cellStyle name="Normal 6 5 5 5" xfId="45735"/>
    <cellStyle name="Normal 6 5 6" xfId="45736"/>
    <cellStyle name="Normal 6 5 6 2" xfId="45737"/>
    <cellStyle name="Normal 6 5 6 2 2" xfId="45738"/>
    <cellStyle name="Normal 6 5 6 2 3" xfId="59108"/>
    <cellStyle name="Normal 6 5 6 3" xfId="45739"/>
    <cellStyle name="Normal 6 5 6 4" xfId="45740"/>
    <cellStyle name="Normal 6 5 7" xfId="45741"/>
    <cellStyle name="Normal 6 5 7 2" xfId="45742"/>
    <cellStyle name="Normal 6 5 7 2 2" xfId="45743"/>
    <cellStyle name="Normal 6 5 7 2 3" xfId="59109"/>
    <cellStyle name="Normal 6 5 7 3" xfId="45744"/>
    <cellStyle name="Normal 6 5 7 4" xfId="45745"/>
    <cellStyle name="Normal 6 5 8" xfId="45746"/>
    <cellStyle name="Normal 6 5 8 2" xfId="45747"/>
    <cellStyle name="Normal 6 5 8 3" xfId="59110"/>
    <cellStyle name="Normal 6 5 9" xfId="45748"/>
    <cellStyle name="Normal 6 6" xfId="45749"/>
    <cellStyle name="Normal 6 6 10" xfId="45750"/>
    <cellStyle name="Normal 6 6 2" xfId="45751"/>
    <cellStyle name="Normal 6 6 2 2" xfId="45752"/>
    <cellStyle name="Normal 6 6 2 2 2" xfId="45753"/>
    <cellStyle name="Normal 6 6 2 2 2 2" xfId="45754"/>
    <cellStyle name="Normal 6 6 2 2 2 2 2" xfId="45755"/>
    <cellStyle name="Normal 6 6 2 2 2 2 2 2" xfId="45756"/>
    <cellStyle name="Normal 6 6 2 2 2 2 2 3" xfId="59111"/>
    <cellStyle name="Normal 6 6 2 2 2 2 3" xfId="45757"/>
    <cellStyle name="Normal 6 6 2 2 2 2 4" xfId="45758"/>
    <cellStyle name="Normal 6 6 2 2 2 3" xfId="45759"/>
    <cellStyle name="Normal 6 6 2 2 2 3 2" xfId="45760"/>
    <cellStyle name="Normal 6 6 2 2 2 3 2 2" xfId="45761"/>
    <cellStyle name="Normal 6 6 2 2 2 3 2 3" xfId="59112"/>
    <cellStyle name="Normal 6 6 2 2 2 3 3" xfId="45762"/>
    <cellStyle name="Normal 6 6 2 2 2 3 4" xfId="45763"/>
    <cellStyle name="Normal 6 6 2 2 2 4" xfId="45764"/>
    <cellStyle name="Normal 6 6 2 2 2 4 2" xfId="45765"/>
    <cellStyle name="Normal 6 6 2 2 2 4 3" xfId="59113"/>
    <cellStyle name="Normal 6 6 2 2 2 5" xfId="45766"/>
    <cellStyle name="Normal 6 6 2 2 2 6" xfId="45767"/>
    <cellStyle name="Normal 6 6 2 2 3" xfId="45768"/>
    <cellStyle name="Normal 6 6 2 2 3 2" xfId="45769"/>
    <cellStyle name="Normal 6 6 2 2 3 2 2" xfId="45770"/>
    <cellStyle name="Normal 6 6 2 2 3 2 3" xfId="59114"/>
    <cellStyle name="Normal 6 6 2 2 3 3" xfId="45771"/>
    <cellStyle name="Normal 6 6 2 2 3 4" xfId="45772"/>
    <cellStyle name="Normal 6 6 2 2 4" xfId="45773"/>
    <cellStyle name="Normal 6 6 2 2 4 2" xfId="45774"/>
    <cellStyle name="Normal 6 6 2 2 4 2 2" xfId="45775"/>
    <cellStyle name="Normal 6 6 2 2 4 2 3" xfId="59115"/>
    <cellStyle name="Normal 6 6 2 2 4 3" xfId="45776"/>
    <cellStyle name="Normal 6 6 2 2 4 4" xfId="45777"/>
    <cellStyle name="Normal 6 6 2 2 5" xfId="45778"/>
    <cellStyle name="Normal 6 6 2 2 5 2" xfId="45779"/>
    <cellStyle name="Normal 6 6 2 2 5 3" xfId="59116"/>
    <cellStyle name="Normal 6 6 2 2 6" xfId="45780"/>
    <cellStyle name="Normal 6 6 2 2 7" xfId="45781"/>
    <cellStyle name="Normal 6 6 2 3" xfId="45782"/>
    <cellStyle name="Normal 6 6 2 3 2" xfId="45783"/>
    <cellStyle name="Normal 6 6 2 3 2 2" xfId="45784"/>
    <cellStyle name="Normal 6 6 2 3 2 2 2" xfId="45785"/>
    <cellStyle name="Normal 6 6 2 3 2 2 3" xfId="59117"/>
    <cellStyle name="Normal 6 6 2 3 2 3" xfId="45786"/>
    <cellStyle name="Normal 6 6 2 3 2 4" xfId="45787"/>
    <cellStyle name="Normal 6 6 2 3 3" xfId="45788"/>
    <cellStyle name="Normal 6 6 2 3 3 2" xfId="45789"/>
    <cellStyle name="Normal 6 6 2 3 3 2 2" xfId="45790"/>
    <cellStyle name="Normal 6 6 2 3 3 2 3" xfId="59118"/>
    <cellStyle name="Normal 6 6 2 3 3 3" xfId="45791"/>
    <cellStyle name="Normal 6 6 2 3 3 4" xfId="45792"/>
    <cellStyle name="Normal 6 6 2 3 4" xfId="45793"/>
    <cellStyle name="Normal 6 6 2 3 4 2" xfId="45794"/>
    <cellStyle name="Normal 6 6 2 3 4 3" xfId="59119"/>
    <cellStyle name="Normal 6 6 2 3 5" xfId="45795"/>
    <cellStyle name="Normal 6 6 2 3 6" xfId="45796"/>
    <cellStyle name="Normal 6 6 2 4" xfId="45797"/>
    <cellStyle name="Normal 6 6 2 4 2" xfId="45798"/>
    <cellStyle name="Normal 6 6 2 4 2 2" xfId="45799"/>
    <cellStyle name="Normal 6 6 2 4 2 3" xfId="59120"/>
    <cellStyle name="Normal 6 6 2 4 3" xfId="45800"/>
    <cellStyle name="Normal 6 6 2 4 4" xfId="45801"/>
    <cellStyle name="Normal 6 6 2 5" xfId="45802"/>
    <cellStyle name="Normal 6 6 2 5 2" xfId="45803"/>
    <cellStyle name="Normal 6 6 2 5 2 2" xfId="45804"/>
    <cellStyle name="Normal 6 6 2 5 2 3" xfId="59121"/>
    <cellStyle name="Normal 6 6 2 5 3" xfId="45805"/>
    <cellStyle name="Normal 6 6 2 5 4" xfId="45806"/>
    <cellStyle name="Normal 6 6 2 6" xfId="45807"/>
    <cellStyle name="Normal 6 6 2 6 2" xfId="45808"/>
    <cellStyle name="Normal 6 6 2 6 3" xfId="59122"/>
    <cellStyle name="Normal 6 6 2 7" xfId="45809"/>
    <cellStyle name="Normal 6 6 2 8" xfId="45810"/>
    <cellStyle name="Normal 6 6 3" xfId="45811"/>
    <cellStyle name="Normal 6 6 3 2" xfId="45812"/>
    <cellStyle name="Normal 6 6 3 2 2" xfId="45813"/>
    <cellStyle name="Normal 6 6 3 2 2 2" xfId="45814"/>
    <cellStyle name="Normal 6 6 3 2 2 2 2" xfId="45815"/>
    <cellStyle name="Normal 6 6 3 2 2 2 3" xfId="59123"/>
    <cellStyle name="Normal 6 6 3 2 2 3" xfId="45816"/>
    <cellStyle name="Normal 6 6 3 2 2 4" xfId="45817"/>
    <cellStyle name="Normal 6 6 3 2 3" xfId="45818"/>
    <cellStyle name="Normal 6 6 3 2 3 2" xfId="45819"/>
    <cellStyle name="Normal 6 6 3 2 3 2 2" xfId="45820"/>
    <cellStyle name="Normal 6 6 3 2 3 2 3" xfId="59124"/>
    <cellStyle name="Normal 6 6 3 2 3 3" xfId="45821"/>
    <cellStyle name="Normal 6 6 3 2 3 4" xfId="45822"/>
    <cellStyle name="Normal 6 6 3 2 4" xfId="45823"/>
    <cellStyle name="Normal 6 6 3 2 4 2" xfId="45824"/>
    <cellStyle name="Normal 6 6 3 2 4 3" xfId="59125"/>
    <cellStyle name="Normal 6 6 3 2 5" xfId="45825"/>
    <cellStyle name="Normal 6 6 3 2 6" xfId="45826"/>
    <cellStyle name="Normal 6 6 3 3" xfId="45827"/>
    <cellStyle name="Normal 6 6 3 3 2" xfId="45828"/>
    <cellStyle name="Normal 6 6 3 3 2 2" xfId="45829"/>
    <cellStyle name="Normal 6 6 3 3 2 3" xfId="59126"/>
    <cellStyle name="Normal 6 6 3 3 3" xfId="45830"/>
    <cellStyle name="Normal 6 6 3 3 4" xfId="45831"/>
    <cellStyle name="Normal 6 6 3 4" xfId="45832"/>
    <cellStyle name="Normal 6 6 3 4 2" xfId="45833"/>
    <cellStyle name="Normal 6 6 3 4 2 2" xfId="45834"/>
    <cellStyle name="Normal 6 6 3 4 2 3" xfId="59127"/>
    <cellStyle name="Normal 6 6 3 4 3" xfId="45835"/>
    <cellStyle name="Normal 6 6 3 4 4" xfId="45836"/>
    <cellStyle name="Normal 6 6 3 5" xfId="45837"/>
    <cellStyle name="Normal 6 6 3 5 2" xfId="45838"/>
    <cellStyle name="Normal 6 6 3 5 3" xfId="59128"/>
    <cellStyle name="Normal 6 6 3 6" xfId="45839"/>
    <cellStyle name="Normal 6 6 3 7" xfId="45840"/>
    <cellStyle name="Normal 6 6 4" xfId="45841"/>
    <cellStyle name="Normal 6 6 4 2" xfId="45842"/>
    <cellStyle name="Normal 6 6 4 2 2" xfId="45843"/>
    <cellStyle name="Normal 6 6 4 2 2 2" xfId="45844"/>
    <cellStyle name="Normal 6 6 4 2 2 3" xfId="59129"/>
    <cellStyle name="Normal 6 6 4 2 3" xfId="45845"/>
    <cellStyle name="Normal 6 6 4 2 4" xfId="45846"/>
    <cellStyle name="Normal 6 6 4 3" xfId="45847"/>
    <cellStyle name="Normal 6 6 4 3 2" xfId="45848"/>
    <cellStyle name="Normal 6 6 4 3 2 2" xfId="45849"/>
    <cellStyle name="Normal 6 6 4 3 2 3" xfId="59130"/>
    <cellStyle name="Normal 6 6 4 3 3" xfId="45850"/>
    <cellStyle name="Normal 6 6 4 3 4" xfId="45851"/>
    <cellStyle name="Normal 6 6 4 4" xfId="45852"/>
    <cellStyle name="Normal 6 6 4 4 2" xfId="45853"/>
    <cellStyle name="Normal 6 6 4 4 3" xfId="59131"/>
    <cellStyle name="Normal 6 6 4 5" xfId="45854"/>
    <cellStyle name="Normal 6 6 4 6" xfId="45855"/>
    <cellStyle name="Normal 6 6 5" xfId="45856"/>
    <cellStyle name="Normal 6 6 5 2" xfId="45857"/>
    <cellStyle name="Normal 6 6 5 2 2" xfId="45858"/>
    <cellStyle name="Normal 6 6 5 2 2 2" xfId="45859"/>
    <cellStyle name="Normal 6 6 5 2 2 3" xfId="59132"/>
    <cellStyle name="Normal 6 6 5 2 3" xfId="45860"/>
    <cellStyle name="Normal 6 6 5 2 4" xfId="45861"/>
    <cellStyle name="Normal 6 6 5 3" xfId="45862"/>
    <cellStyle name="Normal 6 6 5 3 2" xfId="45863"/>
    <cellStyle name="Normal 6 6 5 3 3" xfId="59133"/>
    <cellStyle name="Normal 6 6 5 4" xfId="45864"/>
    <cellStyle name="Normal 6 6 5 5" xfId="45865"/>
    <cellStyle name="Normal 6 6 6" xfId="45866"/>
    <cellStyle name="Normal 6 6 6 2" xfId="45867"/>
    <cellStyle name="Normal 6 6 6 2 2" xfId="45868"/>
    <cellStyle name="Normal 6 6 6 2 3" xfId="59134"/>
    <cellStyle name="Normal 6 6 6 3" xfId="45869"/>
    <cellStyle name="Normal 6 6 6 4" xfId="45870"/>
    <cellStyle name="Normal 6 6 7" xfId="45871"/>
    <cellStyle name="Normal 6 6 7 2" xfId="45872"/>
    <cellStyle name="Normal 6 6 7 2 2" xfId="45873"/>
    <cellStyle name="Normal 6 6 7 2 3" xfId="59135"/>
    <cellStyle name="Normal 6 6 7 3" xfId="45874"/>
    <cellStyle name="Normal 6 6 7 4" xfId="45875"/>
    <cellStyle name="Normal 6 6 8" xfId="45876"/>
    <cellStyle name="Normal 6 6 8 2" xfId="45877"/>
    <cellStyle name="Normal 6 6 8 3" xfId="59136"/>
    <cellStyle name="Normal 6 6 9" xfId="45878"/>
    <cellStyle name="Normal 6 7" xfId="45879"/>
    <cellStyle name="Normal 6 7 10" xfId="45880"/>
    <cellStyle name="Normal 6 7 2" xfId="45881"/>
    <cellStyle name="Normal 6 7 2 2" xfId="45882"/>
    <cellStyle name="Normal 6 7 2 2 2" xfId="45883"/>
    <cellStyle name="Normal 6 7 2 2 2 2" xfId="45884"/>
    <cellStyle name="Normal 6 7 2 2 2 2 2" xfId="45885"/>
    <cellStyle name="Normal 6 7 2 2 2 2 2 2" xfId="45886"/>
    <cellStyle name="Normal 6 7 2 2 2 2 2 3" xfId="59137"/>
    <cellStyle name="Normal 6 7 2 2 2 2 3" xfId="45887"/>
    <cellStyle name="Normal 6 7 2 2 2 2 4" xfId="45888"/>
    <cellStyle name="Normal 6 7 2 2 2 3" xfId="45889"/>
    <cellStyle name="Normal 6 7 2 2 2 3 2" xfId="45890"/>
    <cellStyle name="Normal 6 7 2 2 2 3 2 2" xfId="45891"/>
    <cellStyle name="Normal 6 7 2 2 2 3 2 3" xfId="59138"/>
    <cellStyle name="Normal 6 7 2 2 2 3 3" xfId="45892"/>
    <cellStyle name="Normal 6 7 2 2 2 3 4" xfId="45893"/>
    <cellStyle name="Normal 6 7 2 2 2 4" xfId="45894"/>
    <cellStyle name="Normal 6 7 2 2 2 4 2" xfId="45895"/>
    <cellStyle name="Normal 6 7 2 2 2 4 3" xfId="59139"/>
    <cellStyle name="Normal 6 7 2 2 2 5" xfId="45896"/>
    <cellStyle name="Normal 6 7 2 2 2 6" xfId="45897"/>
    <cellStyle name="Normal 6 7 2 2 3" xfId="45898"/>
    <cellStyle name="Normal 6 7 2 2 3 2" xfId="45899"/>
    <cellStyle name="Normal 6 7 2 2 3 2 2" xfId="45900"/>
    <cellStyle name="Normal 6 7 2 2 3 2 3" xfId="59140"/>
    <cellStyle name="Normal 6 7 2 2 3 3" xfId="45901"/>
    <cellStyle name="Normal 6 7 2 2 3 4" xfId="45902"/>
    <cellStyle name="Normal 6 7 2 2 4" xfId="45903"/>
    <cellStyle name="Normal 6 7 2 2 4 2" xfId="45904"/>
    <cellStyle name="Normal 6 7 2 2 4 2 2" xfId="45905"/>
    <cellStyle name="Normal 6 7 2 2 4 2 3" xfId="59141"/>
    <cellStyle name="Normal 6 7 2 2 4 3" xfId="45906"/>
    <cellStyle name="Normal 6 7 2 2 4 4" xfId="45907"/>
    <cellStyle name="Normal 6 7 2 2 5" xfId="45908"/>
    <cellStyle name="Normal 6 7 2 2 5 2" xfId="45909"/>
    <cellStyle name="Normal 6 7 2 2 5 3" xfId="59142"/>
    <cellStyle name="Normal 6 7 2 2 6" xfId="45910"/>
    <cellStyle name="Normal 6 7 2 2 7" xfId="45911"/>
    <cellStyle name="Normal 6 7 2 3" xfId="45912"/>
    <cellStyle name="Normal 6 7 2 3 2" xfId="45913"/>
    <cellStyle name="Normal 6 7 2 3 2 2" xfId="45914"/>
    <cellStyle name="Normal 6 7 2 3 2 2 2" xfId="45915"/>
    <cellStyle name="Normal 6 7 2 3 2 2 3" xfId="59143"/>
    <cellStyle name="Normal 6 7 2 3 2 3" xfId="45916"/>
    <cellStyle name="Normal 6 7 2 3 2 4" xfId="45917"/>
    <cellStyle name="Normal 6 7 2 3 3" xfId="45918"/>
    <cellStyle name="Normal 6 7 2 3 3 2" xfId="45919"/>
    <cellStyle name="Normal 6 7 2 3 3 2 2" xfId="45920"/>
    <cellStyle name="Normal 6 7 2 3 3 2 3" xfId="59144"/>
    <cellStyle name="Normal 6 7 2 3 3 3" xfId="45921"/>
    <cellStyle name="Normal 6 7 2 3 3 4" xfId="45922"/>
    <cellStyle name="Normal 6 7 2 3 4" xfId="45923"/>
    <cellStyle name="Normal 6 7 2 3 4 2" xfId="45924"/>
    <cellStyle name="Normal 6 7 2 3 4 3" xfId="59145"/>
    <cellStyle name="Normal 6 7 2 3 5" xfId="45925"/>
    <cellStyle name="Normal 6 7 2 3 6" xfId="45926"/>
    <cellStyle name="Normal 6 7 2 4" xfId="45927"/>
    <cellStyle name="Normal 6 7 2 4 2" xfId="45928"/>
    <cellStyle name="Normal 6 7 2 4 2 2" xfId="45929"/>
    <cellStyle name="Normal 6 7 2 4 2 3" xfId="59146"/>
    <cellStyle name="Normal 6 7 2 4 3" xfId="45930"/>
    <cellStyle name="Normal 6 7 2 4 4" xfId="45931"/>
    <cellStyle name="Normal 6 7 2 5" xfId="45932"/>
    <cellStyle name="Normal 6 7 2 5 2" xfId="45933"/>
    <cellStyle name="Normal 6 7 2 5 2 2" xfId="45934"/>
    <cellStyle name="Normal 6 7 2 5 2 3" xfId="59147"/>
    <cellStyle name="Normal 6 7 2 5 3" xfId="45935"/>
    <cellStyle name="Normal 6 7 2 5 4" xfId="45936"/>
    <cellStyle name="Normal 6 7 2 6" xfId="45937"/>
    <cellStyle name="Normal 6 7 2 6 2" xfId="45938"/>
    <cellStyle name="Normal 6 7 2 6 3" xfId="59148"/>
    <cellStyle name="Normal 6 7 2 7" xfId="45939"/>
    <cellStyle name="Normal 6 7 2 8" xfId="45940"/>
    <cellStyle name="Normal 6 7 3" xfId="45941"/>
    <cellStyle name="Normal 6 7 3 2" xfId="45942"/>
    <cellStyle name="Normal 6 7 3 2 2" xfId="45943"/>
    <cellStyle name="Normal 6 7 3 2 2 2" xfId="45944"/>
    <cellStyle name="Normal 6 7 3 2 2 2 2" xfId="45945"/>
    <cellStyle name="Normal 6 7 3 2 2 2 3" xfId="59149"/>
    <cellStyle name="Normal 6 7 3 2 2 3" xfId="45946"/>
    <cellStyle name="Normal 6 7 3 2 2 4" xfId="45947"/>
    <cellStyle name="Normal 6 7 3 2 3" xfId="45948"/>
    <cellStyle name="Normal 6 7 3 2 3 2" xfId="45949"/>
    <cellStyle name="Normal 6 7 3 2 3 2 2" xfId="45950"/>
    <cellStyle name="Normal 6 7 3 2 3 2 3" xfId="59150"/>
    <cellStyle name="Normal 6 7 3 2 3 3" xfId="45951"/>
    <cellStyle name="Normal 6 7 3 2 3 4" xfId="45952"/>
    <cellStyle name="Normal 6 7 3 2 4" xfId="45953"/>
    <cellStyle name="Normal 6 7 3 2 4 2" xfId="45954"/>
    <cellStyle name="Normal 6 7 3 2 4 3" xfId="59151"/>
    <cellStyle name="Normal 6 7 3 2 5" xfId="45955"/>
    <cellStyle name="Normal 6 7 3 2 6" xfId="45956"/>
    <cellStyle name="Normal 6 7 3 3" xfId="45957"/>
    <cellStyle name="Normal 6 7 3 3 2" xfId="45958"/>
    <cellStyle name="Normal 6 7 3 3 2 2" xfId="45959"/>
    <cellStyle name="Normal 6 7 3 3 2 3" xfId="59152"/>
    <cellStyle name="Normal 6 7 3 3 3" xfId="45960"/>
    <cellStyle name="Normal 6 7 3 3 4" xfId="45961"/>
    <cellStyle name="Normal 6 7 3 4" xfId="45962"/>
    <cellStyle name="Normal 6 7 3 4 2" xfId="45963"/>
    <cellStyle name="Normal 6 7 3 4 2 2" xfId="45964"/>
    <cellStyle name="Normal 6 7 3 4 2 3" xfId="59153"/>
    <cellStyle name="Normal 6 7 3 4 3" xfId="45965"/>
    <cellStyle name="Normal 6 7 3 4 4" xfId="45966"/>
    <cellStyle name="Normal 6 7 3 5" xfId="45967"/>
    <cellStyle name="Normal 6 7 3 5 2" xfId="45968"/>
    <cellStyle name="Normal 6 7 3 5 3" xfId="59154"/>
    <cellStyle name="Normal 6 7 3 6" xfId="45969"/>
    <cellStyle name="Normal 6 7 3 7" xfId="45970"/>
    <cellStyle name="Normal 6 7 4" xfId="45971"/>
    <cellStyle name="Normal 6 7 4 2" xfId="45972"/>
    <cellStyle name="Normal 6 7 4 2 2" xfId="45973"/>
    <cellStyle name="Normal 6 7 4 2 2 2" xfId="45974"/>
    <cellStyle name="Normal 6 7 4 2 2 3" xfId="59155"/>
    <cellStyle name="Normal 6 7 4 2 3" xfId="45975"/>
    <cellStyle name="Normal 6 7 4 2 4" xfId="45976"/>
    <cellStyle name="Normal 6 7 4 3" xfId="45977"/>
    <cellStyle name="Normal 6 7 4 3 2" xfId="45978"/>
    <cellStyle name="Normal 6 7 4 3 2 2" xfId="45979"/>
    <cellStyle name="Normal 6 7 4 3 2 3" xfId="59156"/>
    <cellStyle name="Normal 6 7 4 3 3" xfId="45980"/>
    <cellStyle name="Normal 6 7 4 3 4" xfId="45981"/>
    <cellStyle name="Normal 6 7 4 4" xfId="45982"/>
    <cellStyle name="Normal 6 7 4 4 2" xfId="45983"/>
    <cellStyle name="Normal 6 7 4 4 3" xfId="59157"/>
    <cellStyle name="Normal 6 7 4 5" xfId="45984"/>
    <cellStyle name="Normal 6 7 4 6" xfId="45985"/>
    <cellStyle name="Normal 6 7 5" xfId="45986"/>
    <cellStyle name="Normal 6 7 5 2" xfId="45987"/>
    <cellStyle name="Normal 6 7 5 2 2" xfId="45988"/>
    <cellStyle name="Normal 6 7 5 2 2 2" xfId="45989"/>
    <cellStyle name="Normal 6 7 5 2 2 3" xfId="59158"/>
    <cellStyle name="Normal 6 7 5 2 3" xfId="45990"/>
    <cellStyle name="Normal 6 7 5 2 4" xfId="45991"/>
    <cellStyle name="Normal 6 7 5 3" xfId="45992"/>
    <cellStyle name="Normal 6 7 5 3 2" xfId="45993"/>
    <cellStyle name="Normal 6 7 5 3 3" xfId="59159"/>
    <cellStyle name="Normal 6 7 5 4" xfId="45994"/>
    <cellStyle name="Normal 6 7 5 5" xfId="45995"/>
    <cellStyle name="Normal 6 7 6" xfId="45996"/>
    <cellStyle name="Normal 6 7 6 2" xfId="45997"/>
    <cellStyle name="Normal 6 7 6 2 2" xfId="45998"/>
    <cellStyle name="Normal 6 7 6 2 3" xfId="59160"/>
    <cellStyle name="Normal 6 7 6 3" xfId="45999"/>
    <cellStyle name="Normal 6 7 6 4" xfId="46000"/>
    <cellStyle name="Normal 6 7 7" xfId="46001"/>
    <cellStyle name="Normal 6 7 7 2" xfId="46002"/>
    <cellStyle name="Normal 6 7 7 2 2" xfId="46003"/>
    <cellStyle name="Normal 6 7 7 2 3" xfId="59161"/>
    <cellStyle name="Normal 6 7 7 3" xfId="46004"/>
    <cellStyle name="Normal 6 7 7 4" xfId="46005"/>
    <cellStyle name="Normal 6 7 8" xfId="46006"/>
    <cellStyle name="Normal 6 7 8 2" xfId="46007"/>
    <cellStyle name="Normal 6 7 8 3" xfId="59162"/>
    <cellStyle name="Normal 6 7 9" xfId="46008"/>
    <cellStyle name="Normal 6 8" xfId="46009"/>
    <cellStyle name="Normal 6 8 2" xfId="46010"/>
    <cellStyle name="Normal 6 8 2 2" xfId="46011"/>
    <cellStyle name="Normal 6 8 2 2 2" xfId="46012"/>
    <cellStyle name="Normal 6 8 2 2 2 2" xfId="46013"/>
    <cellStyle name="Normal 6 8 2 2 2 2 2" xfId="46014"/>
    <cellStyle name="Normal 6 8 2 2 2 2 3" xfId="59163"/>
    <cellStyle name="Normal 6 8 2 2 2 3" xfId="46015"/>
    <cellStyle name="Normal 6 8 2 2 2 4" xfId="46016"/>
    <cellStyle name="Normal 6 8 2 2 3" xfId="46017"/>
    <cellStyle name="Normal 6 8 2 2 3 2" xfId="46018"/>
    <cellStyle name="Normal 6 8 2 2 3 2 2" xfId="46019"/>
    <cellStyle name="Normal 6 8 2 2 3 2 3" xfId="59164"/>
    <cellStyle name="Normal 6 8 2 2 3 3" xfId="46020"/>
    <cellStyle name="Normal 6 8 2 2 3 4" xfId="46021"/>
    <cellStyle name="Normal 6 8 2 2 4" xfId="46022"/>
    <cellStyle name="Normal 6 8 2 2 4 2" xfId="46023"/>
    <cellStyle name="Normal 6 8 2 2 4 3" xfId="59165"/>
    <cellStyle name="Normal 6 8 2 2 5" xfId="46024"/>
    <cellStyle name="Normal 6 8 2 2 6" xfId="46025"/>
    <cellStyle name="Normal 6 8 2 3" xfId="46026"/>
    <cellStyle name="Normal 6 8 2 3 2" xfId="46027"/>
    <cellStyle name="Normal 6 8 2 3 2 2" xfId="46028"/>
    <cellStyle name="Normal 6 8 2 3 2 3" xfId="59166"/>
    <cellStyle name="Normal 6 8 2 3 3" xfId="46029"/>
    <cellStyle name="Normal 6 8 2 3 4" xfId="46030"/>
    <cellStyle name="Normal 6 8 2 4" xfId="46031"/>
    <cellStyle name="Normal 6 8 2 4 2" xfId="46032"/>
    <cellStyle name="Normal 6 8 2 4 2 2" xfId="46033"/>
    <cellStyle name="Normal 6 8 2 4 2 3" xfId="59167"/>
    <cellStyle name="Normal 6 8 2 4 3" xfId="46034"/>
    <cellStyle name="Normal 6 8 2 4 4" xfId="46035"/>
    <cellStyle name="Normal 6 8 2 5" xfId="46036"/>
    <cellStyle name="Normal 6 8 2 5 2" xfId="46037"/>
    <cellStyle name="Normal 6 8 2 5 3" xfId="59168"/>
    <cellStyle name="Normal 6 8 2 6" xfId="46038"/>
    <cellStyle name="Normal 6 8 2 7" xfId="46039"/>
    <cellStyle name="Normal 6 8 3" xfId="46040"/>
    <cellStyle name="Normal 6 8 3 2" xfId="46041"/>
    <cellStyle name="Normal 6 8 3 2 2" xfId="46042"/>
    <cellStyle name="Normal 6 8 3 2 2 2" xfId="46043"/>
    <cellStyle name="Normal 6 8 3 2 2 3" xfId="59169"/>
    <cellStyle name="Normal 6 8 3 2 3" xfId="46044"/>
    <cellStyle name="Normal 6 8 3 2 4" xfId="46045"/>
    <cellStyle name="Normal 6 8 3 3" xfId="46046"/>
    <cellStyle name="Normal 6 8 3 3 2" xfId="46047"/>
    <cellStyle name="Normal 6 8 3 3 2 2" xfId="46048"/>
    <cellStyle name="Normal 6 8 3 3 2 3" xfId="59170"/>
    <cellStyle name="Normal 6 8 3 3 3" xfId="46049"/>
    <cellStyle name="Normal 6 8 3 3 4" xfId="46050"/>
    <cellStyle name="Normal 6 8 3 4" xfId="46051"/>
    <cellStyle name="Normal 6 8 3 4 2" xfId="46052"/>
    <cellStyle name="Normal 6 8 3 4 3" xfId="59171"/>
    <cellStyle name="Normal 6 8 3 5" xfId="46053"/>
    <cellStyle name="Normal 6 8 3 6" xfId="46054"/>
    <cellStyle name="Normal 6 8 4" xfId="46055"/>
    <cellStyle name="Normal 6 8 4 2" xfId="46056"/>
    <cellStyle name="Normal 6 8 4 2 2" xfId="46057"/>
    <cellStyle name="Normal 6 8 4 2 3" xfId="59172"/>
    <cellStyle name="Normal 6 8 4 3" xfId="46058"/>
    <cellStyle name="Normal 6 8 4 4" xfId="46059"/>
    <cellStyle name="Normal 6 8 5" xfId="46060"/>
    <cellStyle name="Normal 6 8 5 2" xfId="46061"/>
    <cellStyle name="Normal 6 8 5 2 2" xfId="46062"/>
    <cellStyle name="Normal 6 8 5 2 3" xfId="59173"/>
    <cellStyle name="Normal 6 8 5 3" xfId="46063"/>
    <cellStyle name="Normal 6 8 5 4" xfId="46064"/>
    <cellStyle name="Normal 6 8 6" xfId="46065"/>
    <cellStyle name="Normal 6 8 6 2" xfId="46066"/>
    <cellStyle name="Normal 6 8 6 3" xfId="59174"/>
    <cellStyle name="Normal 6 8 7" xfId="46067"/>
    <cellStyle name="Normal 6 8 8" xfId="46068"/>
    <cellStyle name="Normal 6 9" xfId="46069"/>
    <cellStyle name="Normal 6 9 2" xfId="46070"/>
    <cellStyle name="Normal 6 9 2 2" xfId="46071"/>
    <cellStyle name="Normal 6 9 2 2 2" xfId="46072"/>
    <cellStyle name="Normal 6 9 2 2 2 2" xfId="46073"/>
    <cellStyle name="Normal 6 9 2 2 2 3" xfId="59175"/>
    <cellStyle name="Normal 6 9 2 2 3" xfId="46074"/>
    <cellStyle name="Normal 6 9 2 2 4" xfId="46075"/>
    <cellStyle name="Normal 6 9 2 3" xfId="46076"/>
    <cellStyle name="Normal 6 9 2 3 2" xfId="46077"/>
    <cellStyle name="Normal 6 9 2 3 2 2" xfId="46078"/>
    <cellStyle name="Normal 6 9 2 3 2 3" xfId="59176"/>
    <cellStyle name="Normal 6 9 2 3 3" xfId="46079"/>
    <cellStyle name="Normal 6 9 2 3 4" xfId="46080"/>
    <cellStyle name="Normal 6 9 2 4" xfId="46081"/>
    <cellStyle name="Normal 6 9 2 4 2" xfId="46082"/>
    <cellStyle name="Normal 6 9 2 4 3" xfId="59177"/>
    <cellStyle name="Normal 6 9 2 5" xfId="46083"/>
    <cellStyle name="Normal 6 9 2 6" xfId="46084"/>
    <cellStyle name="Normal 6 9 3" xfId="46085"/>
    <cellStyle name="Normal 6 9 3 2" xfId="46086"/>
    <cellStyle name="Normal 6 9 3 2 2" xfId="46087"/>
    <cellStyle name="Normal 6 9 3 2 3" xfId="59178"/>
    <cellStyle name="Normal 6 9 3 3" xfId="46088"/>
    <cellStyle name="Normal 6 9 3 4" xfId="46089"/>
    <cellStyle name="Normal 6 9 4" xfId="46090"/>
    <cellStyle name="Normal 6 9 4 2" xfId="46091"/>
    <cellStyle name="Normal 6 9 4 2 2" xfId="46092"/>
    <cellStyle name="Normal 6 9 4 2 3" xfId="59179"/>
    <cellStyle name="Normal 6 9 4 3" xfId="46093"/>
    <cellStyle name="Normal 6 9 4 4" xfId="46094"/>
    <cellStyle name="Normal 6 9 5" xfId="46095"/>
    <cellStyle name="Normal 6 9 5 2" xfId="46096"/>
    <cellStyle name="Normal 6 9 5 3" xfId="59180"/>
    <cellStyle name="Normal 6 9 6" xfId="46097"/>
    <cellStyle name="Normal 6 9 7" xfId="46098"/>
    <cellStyle name="Normal 7" xfId="46099"/>
    <cellStyle name="Normal 7 2" xfId="46100"/>
    <cellStyle name="Normal 7 2 2" xfId="17"/>
    <cellStyle name="Normal 7 2 2 2" xfId="60730"/>
    <cellStyle name="Normal 7 2 3" xfId="46101"/>
    <cellStyle name="Normal 7 2 3 2" xfId="46102"/>
    <cellStyle name="Normal 7 2 3 3" xfId="46103"/>
    <cellStyle name="Normal 7 2 3 4" xfId="59181"/>
    <cellStyle name="Normal 7 2 4" xfId="59182"/>
    <cellStyle name="Normal 7 2 5" xfId="59183"/>
    <cellStyle name="Normal 7 2 6" xfId="60362"/>
    <cellStyle name="Normal 7 3" xfId="46104"/>
    <cellStyle name="Normal 7 3 2" xfId="46105"/>
    <cellStyle name="Normal 7 3 2 2" xfId="46106"/>
    <cellStyle name="Normal 7 3 2 3" xfId="46107"/>
    <cellStyle name="Normal 7 3 3" xfId="46108"/>
    <cellStyle name="Normal 7 3 3 2" xfId="46109"/>
    <cellStyle name="Normal 7 3 3 3" xfId="46110"/>
    <cellStyle name="Normal 7 3 4" xfId="46111"/>
    <cellStyle name="Normal 7 3 4 2" xfId="46112"/>
    <cellStyle name="Normal 7 3 4 3" xfId="46113"/>
    <cellStyle name="Normal 7 3 4 4" xfId="59184"/>
    <cellStyle name="Normal 7 3 5" xfId="59185"/>
    <cellStyle name="Normal 7 3 6" xfId="59186"/>
    <cellStyle name="Normal 7 3 7" xfId="60547"/>
    <cellStyle name="Normal 7 4" xfId="46114"/>
    <cellStyle name="Normal 7 4 2" xfId="46115"/>
    <cellStyle name="Normal 7 4 3" xfId="46116"/>
    <cellStyle name="Normal 7 5" xfId="46117"/>
    <cellStyle name="Normal 7 5 2" xfId="46118"/>
    <cellStyle name="Normal 7 5 3" xfId="46119"/>
    <cellStyle name="Normal 7 5 4" xfId="59187"/>
    <cellStyle name="Normal 7 6" xfId="59188"/>
    <cellStyle name="Normal 7 7" xfId="59189"/>
    <cellStyle name="Normal 7 8" xfId="60179"/>
    <cellStyle name="Normal 8" xfId="46120"/>
    <cellStyle name="Normal 8 10" xfId="46121"/>
    <cellStyle name="Normal 8 11" xfId="46122"/>
    <cellStyle name="Normal 8 12" xfId="60193"/>
    <cellStyle name="Normal 8 2" xfId="46123"/>
    <cellStyle name="Normal 8 2 10" xfId="46124"/>
    <cellStyle name="Normal 8 2 11" xfId="60376"/>
    <cellStyle name="Normal 8 2 2" xfId="46125"/>
    <cellStyle name="Normal 8 2 2 2" xfId="46126"/>
    <cellStyle name="Normal 8 2 2 2 2" xfId="46127"/>
    <cellStyle name="Normal 8 2 2 2 2 2" xfId="46128"/>
    <cellStyle name="Normal 8 2 2 2 2 2 2" xfId="46129"/>
    <cellStyle name="Normal 8 2 2 2 2 2 2 2" xfId="46130"/>
    <cellStyle name="Normal 8 2 2 2 2 2 2 3" xfId="59190"/>
    <cellStyle name="Normal 8 2 2 2 2 2 3" xfId="46131"/>
    <cellStyle name="Normal 8 2 2 2 2 2 4" xfId="46132"/>
    <cellStyle name="Normal 8 2 2 2 2 3" xfId="46133"/>
    <cellStyle name="Normal 8 2 2 2 2 3 2" xfId="46134"/>
    <cellStyle name="Normal 8 2 2 2 2 3 2 2" xfId="46135"/>
    <cellStyle name="Normal 8 2 2 2 2 3 2 3" xfId="59191"/>
    <cellStyle name="Normal 8 2 2 2 2 3 3" xfId="46136"/>
    <cellStyle name="Normal 8 2 2 2 2 3 4" xfId="46137"/>
    <cellStyle name="Normal 8 2 2 2 2 4" xfId="46138"/>
    <cellStyle name="Normal 8 2 2 2 2 4 2" xfId="46139"/>
    <cellStyle name="Normal 8 2 2 2 2 4 3" xfId="59192"/>
    <cellStyle name="Normal 8 2 2 2 2 5" xfId="46140"/>
    <cellStyle name="Normal 8 2 2 2 2 6" xfId="46141"/>
    <cellStyle name="Normal 8 2 2 2 3" xfId="46142"/>
    <cellStyle name="Normal 8 2 2 2 3 2" xfId="46143"/>
    <cellStyle name="Normal 8 2 2 2 3 2 2" xfId="46144"/>
    <cellStyle name="Normal 8 2 2 2 3 2 3" xfId="59193"/>
    <cellStyle name="Normal 8 2 2 2 3 3" xfId="46145"/>
    <cellStyle name="Normal 8 2 2 2 3 4" xfId="46146"/>
    <cellStyle name="Normal 8 2 2 2 4" xfId="46147"/>
    <cellStyle name="Normal 8 2 2 2 4 2" xfId="46148"/>
    <cellStyle name="Normal 8 2 2 2 4 2 2" xfId="46149"/>
    <cellStyle name="Normal 8 2 2 2 4 2 3" xfId="59194"/>
    <cellStyle name="Normal 8 2 2 2 4 3" xfId="46150"/>
    <cellStyle name="Normal 8 2 2 2 4 4" xfId="46151"/>
    <cellStyle name="Normal 8 2 2 2 5" xfId="46152"/>
    <cellStyle name="Normal 8 2 2 2 5 2" xfId="46153"/>
    <cellStyle name="Normal 8 2 2 2 5 3" xfId="59195"/>
    <cellStyle name="Normal 8 2 2 2 6" xfId="46154"/>
    <cellStyle name="Normal 8 2 2 2 7" xfId="46155"/>
    <cellStyle name="Normal 8 2 2 3" xfId="46156"/>
    <cellStyle name="Normal 8 2 2 3 2" xfId="46157"/>
    <cellStyle name="Normal 8 2 2 3 2 2" xfId="46158"/>
    <cellStyle name="Normal 8 2 2 3 2 2 2" xfId="46159"/>
    <cellStyle name="Normal 8 2 2 3 2 2 3" xfId="59196"/>
    <cellStyle name="Normal 8 2 2 3 2 3" xfId="46160"/>
    <cellStyle name="Normal 8 2 2 3 2 4" xfId="46161"/>
    <cellStyle name="Normal 8 2 2 3 3" xfId="46162"/>
    <cellStyle name="Normal 8 2 2 3 3 2" xfId="46163"/>
    <cellStyle name="Normal 8 2 2 3 3 2 2" xfId="46164"/>
    <cellStyle name="Normal 8 2 2 3 3 2 3" xfId="59197"/>
    <cellStyle name="Normal 8 2 2 3 3 3" xfId="46165"/>
    <cellStyle name="Normal 8 2 2 3 3 4" xfId="46166"/>
    <cellStyle name="Normal 8 2 2 3 4" xfId="46167"/>
    <cellStyle name="Normal 8 2 2 3 4 2" xfId="46168"/>
    <cellStyle name="Normal 8 2 2 3 4 3" xfId="59198"/>
    <cellStyle name="Normal 8 2 2 3 5" xfId="46169"/>
    <cellStyle name="Normal 8 2 2 3 6" xfId="46170"/>
    <cellStyle name="Normal 8 2 2 4" xfId="46171"/>
    <cellStyle name="Normal 8 2 2 4 2" xfId="46172"/>
    <cellStyle name="Normal 8 2 2 4 2 2" xfId="46173"/>
    <cellStyle name="Normal 8 2 2 4 2 3" xfId="59199"/>
    <cellStyle name="Normal 8 2 2 4 3" xfId="46174"/>
    <cellStyle name="Normal 8 2 2 4 4" xfId="46175"/>
    <cellStyle name="Normal 8 2 2 5" xfId="46176"/>
    <cellStyle name="Normal 8 2 2 5 2" xfId="46177"/>
    <cellStyle name="Normal 8 2 2 5 2 2" xfId="46178"/>
    <cellStyle name="Normal 8 2 2 5 2 3" xfId="59200"/>
    <cellStyle name="Normal 8 2 2 5 3" xfId="46179"/>
    <cellStyle name="Normal 8 2 2 5 4" xfId="46180"/>
    <cellStyle name="Normal 8 2 2 6" xfId="46181"/>
    <cellStyle name="Normal 8 2 2 6 2" xfId="46182"/>
    <cellStyle name="Normal 8 2 2 6 3" xfId="59201"/>
    <cellStyle name="Normal 8 2 2 7" xfId="46183"/>
    <cellStyle name="Normal 8 2 2 8" xfId="46184"/>
    <cellStyle name="Normal 8 2 2 9" xfId="60744"/>
    <cellStyle name="Normal 8 2 3" xfId="46185"/>
    <cellStyle name="Normal 8 2 3 2" xfId="46186"/>
    <cellStyle name="Normal 8 2 3 2 2" xfId="46187"/>
    <cellStyle name="Normal 8 2 3 2 2 2" xfId="46188"/>
    <cellStyle name="Normal 8 2 3 2 2 2 2" xfId="46189"/>
    <cellStyle name="Normal 8 2 3 2 2 2 3" xfId="59202"/>
    <cellStyle name="Normal 8 2 3 2 2 3" xfId="46190"/>
    <cellStyle name="Normal 8 2 3 2 2 4" xfId="46191"/>
    <cellStyle name="Normal 8 2 3 2 3" xfId="46192"/>
    <cellStyle name="Normal 8 2 3 2 3 2" xfId="46193"/>
    <cellStyle name="Normal 8 2 3 2 3 2 2" xfId="46194"/>
    <cellStyle name="Normal 8 2 3 2 3 2 3" xfId="59203"/>
    <cellStyle name="Normal 8 2 3 2 3 3" xfId="46195"/>
    <cellStyle name="Normal 8 2 3 2 3 4" xfId="46196"/>
    <cellStyle name="Normal 8 2 3 2 4" xfId="46197"/>
    <cellStyle name="Normal 8 2 3 2 4 2" xfId="46198"/>
    <cellStyle name="Normal 8 2 3 2 4 3" xfId="59204"/>
    <cellStyle name="Normal 8 2 3 2 5" xfId="46199"/>
    <cellStyle name="Normal 8 2 3 2 6" xfId="46200"/>
    <cellStyle name="Normal 8 2 3 3" xfId="46201"/>
    <cellStyle name="Normal 8 2 3 3 2" xfId="46202"/>
    <cellStyle name="Normal 8 2 3 3 2 2" xfId="46203"/>
    <cellStyle name="Normal 8 2 3 3 2 3" xfId="59205"/>
    <cellStyle name="Normal 8 2 3 3 3" xfId="46204"/>
    <cellStyle name="Normal 8 2 3 3 4" xfId="46205"/>
    <cellStyle name="Normal 8 2 3 4" xfId="46206"/>
    <cellStyle name="Normal 8 2 3 4 2" xfId="46207"/>
    <cellStyle name="Normal 8 2 3 4 2 2" xfId="46208"/>
    <cellStyle name="Normal 8 2 3 4 2 3" xfId="59206"/>
    <cellStyle name="Normal 8 2 3 4 3" xfId="46209"/>
    <cellStyle name="Normal 8 2 3 4 4" xfId="46210"/>
    <cellStyle name="Normal 8 2 3 5" xfId="46211"/>
    <cellStyle name="Normal 8 2 3 5 2" xfId="46212"/>
    <cellStyle name="Normal 8 2 3 5 3" xfId="59207"/>
    <cellStyle name="Normal 8 2 3 6" xfId="46213"/>
    <cellStyle name="Normal 8 2 3 7" xfId="46214"/>
    <cellStyle name="Normal 8 2 4" xfId="46215"/>
    <cellStyle name="Normal 8 2 4 2" xfId="46216"/>
    <cellStyle name="Normal 8 2 4 2 2" xfId="46217"/>
    <cellStyle name="Normal 8 2 4 2 2 2" xfId="46218"/>
    <cellStyle name="Normal 8 2 4 2 2 3" xfId="59208"/>
    <cellStyle name="Normal 8 2 4 2 3" xfId="46219"/>
    <cellStyle name="Normal 8 2 4 2 4" xfId="46220"/>
    <cellStyle name="Normal 8 2 4 3" xfId="46221"/>
    <cellStyle name="Normal 8 2 4 3 2" xfId="46222"/>
    <cellStyle name="Normal 8 2 4 3 2 2" xfId="46223"/>
    <cellStyle name="Normal 8 2 4 3 2 3" xfId="59209"/>
    <cellStyle name="Normal 8 2 4 3 3" xfId="46224"/>
    <cellStyle name="Normal 8 2 4 3 4" xfId="46225"/>
    <cellStyle name="Normal 8 2 4 4" xfId="46226"/>
    <cellStyle name="Normal 8 2 4 4 2" xfId="46227"/>
    <cellStyle name="Normal 8 2 4 4 3" xfId="59210"/>
    <cellStyle name="Normal 8 2 4 5" xfId="46228"/>
    <cellStyle name="Normal 8 2 4 6" xfId="46229"/>
    <cellStyle name="Normal 8 2 5" xfId="46230"/>
    <cellStyle name="Normal 8 2 5 2" xfId="46231"/>
    <cellStyle name="Normal 8 2 5 2 2" xfId="46232"/>
    <cellStyle name="Normal 8 2 5 2 2 2" xfId="46233"/>
    <cellStyle name="Normal 8 2 5 2 2 3" xfId="59211"/>
    <cellStyle name="Normal 8 2 5 2 3" xfId="46234"/>
    <cellStyle name="Normal 8 2 5 2 4" xfId="46235"/>
    <cellStyle name="Normal 8 2 5 3" xfId="46236"/>
    <cellStyle name="Normal 8 2 5 3 2" xfId="46237"/>
    <cellStyle name="Normal 8 2 5 3 3" xfId="59212"/>
    <cellStyle name="Normal 8 2 5 4" xfId="46238"/>
    <cellStyle name="Normal 8 2 5 5" xfId="46239"/>
    <cellStyle name="Normal 8 2 6" xfId="46240"/>
    <cellStyle name="Normal 8 2 6 2" xfId="46241"/>
    <cellStyle name="Normal 8 2 6 2 2" xfId="46242"/>
    <cellStyle name="Normal 8 2 6 2 3" xfId="59213"/>
    <cellStyle name="Normal 8 2 6 3" xfId="46243"/>
    <cellStyle name="Normal 8 2 6 4" xfId="46244"/>
    <cellStyle name="Normal 8 2 7" xfId="46245"/>
    <cellStyle name="Normal 8 2 7 2" xfId="46246"/>
    <cellStyle name="Normal 8 2 7 2 2" xfId="46247"/>
    <cellStyle name="Normal 8 2 7 2 3" xfId="59214"/>
    <cellStyle name="Normal 8 2 7 3" xfId="46248"/>
    <cellStyle name="Normal 8 2 7 4" xfId="46249"/>
    <cellStyle name="Normal 8 2 8" xfId="46250"/>
    <cellStyle name="Normal 8 2 8 2" xfId="46251"/>
    <cellStyle name="Normal 8 2 8 3" xfId="59215"/>
    <cellStyle name="Normal 8 2 9" xfId="46252"/>
    <cellStyle name="Normal 8 3" xfId="46253"/>
    <cellStyle name="Normal 8 3 10" xfId="60561"/>
    <cellStyle name="Normal 8 3 2" xfId="46254"/>
    <cellStyle name="Normal 8 3 2 2" xfId="46255"/>
    <cellStyle name="Normal 8 3 2 2 2" xfId="46256"/>
    <cellStyle name="Normal 8 3 2 2 2 2" xfId="46257"/>
    <cellStyle name="Normal 8 3 2 2 2 2 2" xfId="46258"/>
    <cellStyle name="Normal 8 3 2 2 2 2 3" xfId="59216"/>
    <cellStyle name="Normal 8 3 2 2 2 3" xfId="46259"/>
    <cellStyle name="Normal 8 3 2 2 2 4" xfId="46260"/>
    <cellStyle name="Normal 8 3 2 2 3" xfId="46261"/>
    <cellStyle name="Normal 8 3 2 2 3 2" xfId="46262"/>
    <cellStyle name="Normal 8 3 2 2 3 2 2" xfId="46263"/>
    <cellStyle name="Normal 8 3 2 2 3 2 3" xfId="59217"/>
    <cellStyle name="Normal 8 3 2 2 3 3" xfId="46264"/>
    <cellStyle name="Normal 8 3 2 2 3 4" xfId="46265"/>
    <cellStyle name="Normal 8 3 2 2 4" xfId="46266"/>
    <cellStyle name="Normal 8 3 2 2 4 2" xfId="46267"/>
    <cellStyle name="Normal 8 3 2 2 4 3" xfId="59218"/>
    <cellStyle name="Normal 8 3 2 2 5" xfId="46268"/>
    <cellStyle name="Normal 8 3 2 2 6" xfId="46269"/>
    <cellStyle name="Normal 8 3 2 3" xfId="46270"/>
    <cellStyle name="Normal 8 3 2 3 2" xfId="46271"/>
    <cellStyle name="Normal 8 3 2 3 2 2" xfId="46272"/>
    <cellStyle name="Normal 8 3 2 3 2 3" xfId="59219"/>
    <cellStyle name="Normal 8 3 2 3 3" xfId="46273"/>
    <cellStyle name="Normal 8 3 2 3 4" xfId="46274"/>
    <cellStyle name="Normal 8 3 2 4" xfId="46275"/>
    <cellStyle name="Normal 8 3 2 4 2" xfId="46276"/>
    <cellStyle name="Normal 8 3 2 4 2 2" xfId="46277"/>
    <cellStyle name="Normal 8 3 2 4 2 3" xfId="59220"/>
    <cellStyle name="Normal 8 3 2 4 3" xfId="46278"/>
    <cellStyle name="Normal 8 3 2 4 4" xfId="46279"/>
    <cellStyle name="Normal 8 3 2 5" xfId="46280"/>
    <cellStyle name="Normal 8 3 2 5 2" xfId="46281"/>
    <cellStyle name="Normal 8 3 2 5 3" xfId="59221"/>
    <cellStyle name="Normal 8 3 2 6" xfId="46282"/>
    <cellStyle name="Normal 8 3 2 7" xfId="46283"/>
    <cellStyle name="Normal 8 3 3" xfId="46284"/>
    <cellStyle name="Normal 8 3 3 2" xfId="46285"/>
    <cellStyle name="Normal 8 3 3 2 2" xfId="46286"/>
    <cellStyle name="Normal 8 3 3 2 2 2" xfId="46287"/>
    <cellStyle name="Normal 8 3 3 2 2 3" xfId="59222"/>
    <cellStyle name="Normal 8 3 3 2 3" xfId="46288"/>
    <cellStyle name="Normal 8 3 3 2 4" xfId="46289"/>
    <cellStyle name="Normal 8 3 3 3" xfId="46290"/>
    <cellStyle name="Normal 8 3 3 3 2" xfId="46291"/>
    <cellStyle name="Normal 8 3 3 3 2 2" xfId="46292"/>
    <cellStyle name="Normal 8 3 3 3 2 3" xfId="59223"/>
    <cellStyle name="Normal 8 3 3 3 3" xfId="46293"/>
    <cellStyle name="Normal 8 3 3 3 4" xfId="46294"/>
    <cellStyle name="Normal 8 3 3 4" xfId="46295"/>
    <cellStyle name="Normal 8 3 3 4 2" xfId="46296"/>
    <cellStyle name="Normal 8 3 3 4 3" xfId="59224"/>
    <cellStyle name="Normal 8 3 3 5" xfId="46297"/>
    <cellStyle name="Normal 8 3 3 6" xfId="46298"/>
    <cellStyle name="Normal 8 3 4" xfId="46299"/>
    <cellStyle name="Normal 8 3 4 2" xfId="46300"/>
    <cellStyle name="Normal 8 3 4 2 2" xfId="46301"/>
    <cellStyle name="Normal 8 3 4 2 2 2" xfId="46302"/>
    <cellStyle name="Normal 8 3 4 2 2 3" xfId="59225"/>
    <cellStyle name="Normal 8 3 4 2 3" xfId="46303"/>
    <cellStyle name="Normal 8 3 4 2 4" xfId="46304"/>
    <cellStyle name="Normal 8 3 4 3" xfId="46305"/>
    <cellStyle name="Normal 8 3 4 3 2" xfId="46306"/>
    <cellStyle name="Normal 8 3 4 3 3" xfId="59226"/>
    <cellStyle name="Normal 8 3 4 4" xfId="46307"/>
    <cellStyle name="Normal 8 3 4 5" xfId="46308"/>
    <cellStyle name="Normal 8 3 5" xfId="46309"/>
    <cellStyle name="Normal 8 3 5 2" xfId="46310"/>
    <cellStyle name="Normal 8 3 5 2 2" xfId="46311"/>
    <cellStyle name="Normal 8 3 5 2 3" xfId="59227"/>
    <cellStyle name="Normal 8 3 5 3" xfId="46312"/>
    <cellStyle name="Normal 8 3 5 4" xfId="46313"/>
    <cellStyle name="Normal 8 3 6" xfId="46314"/>
    <cellStyle name="Normal 8 3 6 2" xfId="46315"/>
    <cellStyle name="Normal 8 3 6 2 2" xfId="46316"/>
    <cellStyle name="Normal 8 3 6 2 3" xfId="59228"/>
    <cellStyle name="Normal 8 3 6 3" xfId="46317"/>
    <cellStyle name="Normal 8 3 6 4" xfId="46318"/>
    <cellStyle name="Normal 8 3 7" xfId="46319"/>
    <cellStyle name="Normal 8 3 7 2" xfId="46320"/>
    <cellStyle name="Normal 8 3 7 3" xfId="59229"/>
    <cellStyle name="Normal 8 3 8" xfId="46321"/>
    <cellStyle name="Normal 8 3 9" xfId="46322"/>
    <cellStyle name="Normal 8 4" xfId="46323"/>
    <cellStyle name="Normal 8 4 2" xfId="46324"/>
    <cellStyle name="Normal 8 4 2 2" xfId="46325"/>
    <cellStyle name="Normal 8 4 2 2 2" xfId="46326"/>
    <cellStyle name="Normal 8 4 2 2 2 2" xfId="46327"/>
    <cellStyle name="Normal 8 4 2 2 2 3" xfId="59230"/>
    <cellStyle name="Normal 8 4 2 2 3" xfId="46328"/>
    <cellStyle name="Normal 8 4 2 2 4" xfId="46329"/>
    <cellStyle name="Normal 8 4 2 3" xfId="46330"/>
    <cellStyle name="Normal 8 4 2 3 2" xfId="46331"/>
    <cellStyle name="Normal 8 4 2 3 2 2" xfId="46332"/>
    <cellStyle name="Normal 8 4 2 3 2 3" xfId="59231"/>
    <cellStyle name="Normal 8 4 2 3 3" xfId="46333"/>
    <cellStyle name="Normal 8 4 2 3 4" xfId="46334"/>
    <cellStyle name="Normal 8 4 2 4" xfId="46335"/>
    <cellStyle name="Normal 8 4 2 4 2" xfId="46336"/>
    <cellStyle name="Normal 8 4 2 4 3" xfId="59232"/>
    <cellStyle name="Normal 8 4 2 5" xfId="46337"/>
    <cellStyle name="Normal 8 4 2 6" xfId="46338"/>
    <cellStyle name="Normal 8 4 3" xfId="46339"/>
    <cellStyle name="Normal 8 4 3 2" xfId="46340"/>
    <cellStyle name="Normal 8 4 3 2 2" xfId="46341"/>
    <cellStyle name="Normal 8 4 3 2 3" xfId="59233"/>
    <cellStyle name="Normal 8 4 3 3" xfId="46342"/>
    <cellStyle name="Normal 8 4 3 4" xfId="46343"/>
    <cellStyle name="Normal 8 4 4" xfId="46344"/>
    <cellStyle name="Normal 8 4 4 2" xfId="46345"/>
    <cellStyle name="Normal 8 4 4 2 2" xfId="46346"/>
    <cellStyle name="Normal 8 4 4 2 3" xfId="59234"/>
    <cellStyle name="Normal 8 4 4 3" xfId="46347"/>
    <cellStyle name="Normal 8 4 4 4" xfId="46348"/>
    <cellStyle name="Normal 8 4 5" xfId="46349"/>
    <cellStyle name="Normal 8 4 5 2" xfId="46350"/>
    <cellStyle name="Normal 8 4 5 3" xfId="59235"/>
    <cellStyle name="Normal 8 4 6" xfId="46351"/>
    <cellStyle name="Normal 8 4 7" xfId="46352"/>
    <cellStyle name="Normal 8 5" xfId="46353"/>
    <cellStyle name="Normal 8 5 2" xfId="46354"/>
    <cellStyle name="Normal 8 5 2 2" xfId="46355"/>
    <cellStyle name="Normal 8 5 2 2 2" xfId="46356"/>
    <cellStyle name="Normal 8 5 2 2 3" xfId="59236"/>
    <cellStyle name="Normal 8 5 2 3" xfId="46357"/>
    <cellStyle name="Normal 8 5 2 4" xfId="46358"/>
    <cellStyle name="Normal 8 5 3" xfId="46359"/>
    <cellStyle name="Normal 8 5 3 2" xfId="46360"/>
    <cellStyle name="Normal 8 5 3 2 2" xfId="46361"/>
    <cellStyle name="Normal 8 5 3 2 3" xfId="59237"/>
    <cellStyle name="Normal 8 5 3 3" xfId="46362"/>
    <cellStyle name="Normal 8 5 3 4" xfId="46363"/>
    <cellStyle name="Normal 8 5 4" xfId="46364"/>
    <cellStyle name="Normal 8 5 4 2" xfId="46365"/>
    <cellStyle name="Normal 8 5 4 3" xfId="59238"/>
    <cellStyle name="Normal 8 5 5" xfId="46366"/>
    <cellStyle name="Normal 8 5 6" xfId="46367"/>
    <cellStyle name="Normal 8 6" xfId="46368"/>
    <cellStyle name="Normal 8 6 2" xfId="46369"/>
    <cellStyle name="Normal 8 6 2 2" xfId="46370"/>
    <cellStyle name="Normal 8 6 2 2 2" xfId="46371"/>
    <cellStyle name="Normal 8 6 2 2 3" xfId="59239"/>
    <cellStyle name="Normal 8 6 2 3" xfId="46372"/>
    <cellStyle name="Normal 8 6 2 4" xfId="46373"/>
    <cellStyle name="Normal 8 6 3" xfId="46374"/>
    <cellStyle name="Normal 8 6 3 2" xfId="46375"/>
    <cellStyle name="Normal 8 6 3 3" xfId="59240"/>
    <cellStyle name="Normal 8 6 4" xfId="46376"/>
    <cellStyle name="Normal 8 6 5" xfId="46377"/>
    <cellStyle name="Normal 8 7" xfId="46378"/>
    <cellStyle name="Normal 8 7 2" xfId="46379"/>
    <cellStyle name="Normal 8 7 2 2" xfId="46380"/>
    <cellStyle name="Normal 8 7 2 3" xfId="59241"/>
    <cellStyle name="Normal 8 7 3" xfId="46381"/>
    <cellStyle name="Normal 8 7 4" xfId="46382"/>
    <cellStyle name="Normal 8 8" xfId="46383"/>
    <cellStyle name="Normal 8 8 2" xfId="46384"/>
    <cellStyle name="Normal 8 8 2 2" xfId="46385"/>
    <cellStyle name="Normal 8 8 2 3" xfId="59242"/>
    <cellStyle name="Normal 8 8 3" xfId="46386"/>
    <cellStyle name="Normal 8 8 4" xfId="46387"/>
    <cellStyle name="Normal 8 9" xfId="46388"/>
    <cellStyle name="Normal 8 9 2" xfId="46389"/>
    <cellStyle name="Normal 8 9 3" xfId="59243"/>
    <cellStyle name="Normal 9" xfId="15"/>
    <cellStyle name="Normal 9 2" xfId="46390"/>
    <cellStyle name="Normal 9 2 2" xfId="59966"/>
    <cellStyle name="Normal 9 2 2 2" xfId="60758"/>
    <cellStyle name="Normal 9 2 3" xfId="60390"/>
    <cellStyle name="Normal 9 3" xfId="59967"/>
    <cellStyle name="Normal 9 3 2" xfId="60575"/>
    <cellStyle name="Normal 9 4" xfId="60207"/>
    <cellStyle name="Normal_ALRANNUAL SCH10-13L &amp; crosswalk 04" xfId="59990"/>
    <cellStyle name="Normal_ALRs 33103 FOR ANNUAL SCH10-13L" xfId="59989"/>
    <cellStyle name="Normal_Approps In Force Annual Schedule - ALL" xfId="14"/>
    <cellStyle name="Normal_Capital Dec07" xfId="60072"/>
    <cellStyle name="Note 10" xfId="59244"/>
    <cellStyle name="Note 10 2" xfId="59968"/>
    <cellStyle name="Note 10 2 2" xfId="59969"/>
    <cellStyle name="Note 10 2 2 2" xfId="60801"/>
    <cellStyle name="Note 10 2 3" xfId="60433"/>
    <cellStyle name="Note 10 3" xfId="59970"/>
    <cellStyle name="Note 10 3 2" xfId="60618"/>
    <cellStyle name="Note 10 4" xfId="60250"/>
    <cellStyle name="Note 11" xfId="59245"/>
    <cellStyle name="Note 11 2" xfId="59971"/>
    <cellStyle name="Note 11 2 2" xfId="59972"/>
    <cellStyle name="Note 11 2 2 2" xfId="60815"/>
    <cellStyle name="Note 11 2 3" xfId="60447"/>
    <cellStyle name="Note 11 3" xfId="59973"/>
    <cellStyle name="Note 11 3 2" xfId="60632"/>
    <cellStyle name="Note 11 4" xfId="60264"/>
    <cellStyle name="Note 12" xfId="59246"/>
    <cellStyle name="Note 12 2" xfId="59974"/>
    <cellStyle name="Note 12 2 2" xfId="59975"/>
    <cellStyle name="Note 12 2 2 2" xfId="60829"/>
    <cellStyle name="Note 12 2 3" xfId="60461"/>
    <cellStyle name="Note 12 3" xfId="59976"/>
    <cellStyle name="Note 12 3 2" xfId="60646"/>
    <cellStyle name="Note 12 4" xfId="60278"/>
    <cellStyle name="Note 13" xfId="59247"/>
    <cellStyle name="Note 13 2" xfId="59977"/>
    <cellStyle name="Note 13 2 2" xfId="59978"/>
    <cellStyle name="Note 13 2 2 2" xfId="60843"/>
    <cellStyle name="Note 13 2 3" xfId="60475"/>
    <cellStyle name="Note 13 3" xfId="59979"/>
    <cellStyle name="Note 13 3 2" xfId="60660"/>
    <cellStyle name="Note 13 4" xfId="60292"/>
    <cellStyle name="Note 14" xfId="59980"/>
    <cellStyle name="Note 14 2" xfId="59981"/>
    <cellStyle name="Note 14 2 2" xfId="59982"/>
    <cellStyle name="Note 14 2 2 2" xfId="60857"/>
    <cellStyle name="Note 14 2 3" xfId="60489"/>
    <cellStyle name="Note 14 3" xfId="59983"/>
    <cellStyle name="Note 14 3 2" xfId="60674"/>
    <cellStyle name="Note 14 4" xfId="60306"/>
    <cellStyle name="Note 15" xfId="59984"/>
    <cellStyle name="Note 15 2" xfId="60503"/>
    <cellStyle name="Note 16" xfId="59985"/>
    <cellStyle name="Note 16 2" xfId="60871"/>
    <cellStyle name="Note 17" xfId="59986"/>
    <cellStyle name="Note 17 2" xfId="60885"/>
    <cellStyle name="Note 18" xfId="59987"/>
    <cellStyle name="Note 18 2" xfId="60899"/>
    <cellStyle name="Note 2" xfId="46391"/>
    <cellStyle name="Note 2 10" xfId="46392"/>
    <cellStyle name="Note 2 10 2" xfId="46393"/>
    <cellStyle name="Note 2 10 2 2" xfId="46394"/>
    <cellStyle name="Note 2 10 2 2 2" xfId="46395"/>
    <cellStyle name="Note 2 10 2 2 3" xfId="59248"/>
    <cellStyle name="Note 2 10 2 3" xfId="46396"/>
    <cellStyle name="Note 2 10 2 4" xfId="46397"/>
    <cellStyle name="Note 2 10 3" xfId="46398"/>
    <cellStyle name="Note 2 10 3 2" xfId="46399"/>
    <cellStyle name="Note 2 10 3 2 2" xfId="46400"/>
    <cellStyle name="Note 2 10 3 2 3" xfId="59249"/>
    <cellStyle name="Note 2 10 3 3" xfId="46401"/>
    <cellStyle name="Note 2 10 3 4" xfId="46402"/>
    <cellStyle name="Note 2 10 4" xfId="46403"/>
    <cellStyle name="Note 2 10 4 2" xfId="46404"/>
    <cellStyle name="Note 2 10 4 3" xfId="59250"/>
    <cellStyle name="Note 2 10 5" xfId="46405"/>
    <cellStyle name="Note 2 10 6" xfId="46406"/>
    <cellStyle name="Note 2 11" xfId="46407"/>
    <cellStyle name="Note 2 11 2" xfId="46408"/>
    <cellStyle name="Note 2 11 2 2" xfId="46409"/>
    <cellStyle name="Note 2 11 2 2 2" xfId="46410"/>
    <cellStyle name="Note 2 11 2 2 3" xfId="59251"/>
    <cellStyle name="Note 2 11 2 3" xfId="46411"/>
    <cellStyle name="Note 2 11 2 4" xfId="46412"/>
    <cellStyle name="Note 2 11 3" xfId="46413"/>
    <cellStyle name="Note 2 11 3 2" xfId="46414"/>
    <cellStyle name="Note 2 11 3 3" xfId="59252"/>
    <cellStyle name="Note 2 11 4" xfId="46415"/>
    <cellStyle name="Note 2 11 5" xfId="46416"/>
    <cellStyle name="Note 2 12" xfId="46417"/>
    <cellStyle name="Note 2 12 2" xfId="46418"/>
    <cellStyle name="Note 2 12 2 2" xfId="46419"/>
    <cellStyle name="Note 2 12 2 3" xfId="59253"/>
    <cellStyle name="Note 2 12 3" xfId="46420"/>
    <cellStyle name="Note 2 12 4" xfId="46421"/>
    <cellStyle name="Note 2 13" xfId="46422"/>
    <cellStyle name="Note 2 13 2" xfId="46423"/>
    <cellStyle name="Note 2 13 2 2" xfId="46424"/>
    <cellStyle name="Note 2 13 2 3" xfId="59254"/>
    <cellStyle name="Note 2 13 3" xfId="46425"/>
    <cellStyle name="Note 2 13 4" xfId="46426"/>
    <cellStyle name="Note 2 14" xfId="46427"/>
    <cellStyle name="Note 2 14 2" xfId="46428"/>
    <cellStyle name="Note 2 14 3" xfId="59255"/>
    <cellStyle name="Note 2 15" xfId="46429"/>
    <cellStyle name="Note 2 16" xfId="46430"/>
    <cellStyle name="Note 2 17" xfId="60149"/>
    <cellStyle name="Note 2 2" xfId="46431"/>
    <cellStyle name="Note 2 2 10" xfId="46432"/>
    <cellStyle name="Note 2 2 10 2" xfId="46433"/>
    <cellStyle name="Note 2 2 10 2 2" xfId="46434"/>
    <cellStyle name="Note 2 2 10 2 2 2" xfId="46435"/>
    <cellStyle name="Note 2 2 10 2 2 3" xfId="59256"/>
    <cellStyle name="Note 2 2 10 2 3" xfId="46436"/>
    <cellStyle name="Note 2 2 10 2 4" xfId="46437"/>
    <cellStyle name="Note 2 2 10 3" xfId="46438"/>
    <cellStyle name="Note 2 2 10 3 2" xfId="46439"/>
    <cellStyle name="Note 2 2 10 3 3" xfId="59257"/>
    <cellStyle name="Note 2 2 10 4" xfId="46440"/>
    <cellStyle name="Note 2 2 10 5" xfId="46441"/>
    <cellStyle name="Note 2 2 11" xfId="46442"/>
    <cellStyle name="Note 2 2 11 2" xfId="46443"/>
    <cellStyle name="Note 2 2 11 2 2" xfId="46444"/>
    <cellStyle name="Note 2 2 11 2 3" xfId="59258"/>
    <cellStyle name="Note 2 2 11 3" xfId="46445"/>
    <cellStyle name="Note 2 2 11 4" xfId="46446"/>
    <cellStyle name="Note 2 2 12" xfId="46447"/>
    <cellStyle name="Note 2 2 12 2" xfId="46448"/>
    <cellStyle name="Note 2 2 12 2 2" xfId="46449"/>
    <cellStyle name="Note 2 2 12 2 3" xfId="59259"/>
    <cellStyle name="Note 2 2 12 3" xfId="46450"/>
    <cellStyle name="Note 2 2 12 4" xfId="46451"/>
    <cellStyle name="Note 2 2 13" xfId="46452"/>
    <cellStyle name="Note 2 2 13 2" xfId="46453"/>
    <cellStyle name="Note 2 2 13 3" xfId="59260"/>
    <cellStyle name="Note 2 2 14" xfId="46454"/>
    <cellStyle name="Note 2 2 15" xfId="46455"/>
    <cellStyle name="Note 2 2 16" xfId="60333"/>
    <cellStyle name="Note 2 2 2" xfId="46456"/>
    <cellStyle name="Note 2 2 2 10" xfId="46457"/>
    <cellStyle name="Note 2 2 2 11" xfId="46458"/>
    <cellStyle name="Note 2 2 2 12" xfId="60701"/>
    <cellStyle name="Note 2 2 2 2" xfId="46459"/>
    <cellStyle name="Note 2 2 2 2 10" xfId="46460"/>
    <cellStyle name="Note 2 2 2 2 2" xfId="46461"/>
    <cellStyle name="Note 2 2 2 2 2 2" xfId="46462"/>
    <cellStyle name="Note 2 2 2 2 2 2 2" xfId="46463"/>
    <cellStyle name="Note 2 2 2 2 2 2 2 2" xfId="46464"/>
    <cellStyle name="Note 2 2 2 2 2 2 2 2 2" xfId="46465"/>
    <cellStyle name="Note 2 2 2 2 2 2 2 2 2 2" xfId="46466"/>
    <cellStyle name="Note 2 2 2 2 2 2 2 2 2 3" xfId="59261"/>
    <cellStyle name="Note 2 2 2 2 2 2 2 2 3" xfId="46467"/>
    <cellStyle name="Note 2 2 2 2 2 2 2 2 4" xfId="46468"/>
    <cellStyle name="Note 2 2 2 2 2 2 2 3" xfId="46469"/>
    <cellStyle name="Note 2 2 2 2 2 2 2 3 2" xfId="46470"/>
    <cellStyle name="Note 2 2 2 2 2 2 2 3 2 2" xfId="46471"/>
    <cellStyle name="Note 2 2 2 2 2 2 2 3 2 3" xfId="59262"/>
    <cellStyle name="Note 2 2 2 2 2 2 2 3 3" xfId="46472"/>
    <cellStyle name="Note 2 2 2 2 2 2 2 3 4" xfId="46473"/>
    <cellStyle name="Note 2 2 2 2 2 2 2 4" xfId="46474"/>
    <cellStyle name="Note 2 2 2 2 2 2 2 4 2" xfId="46475"/>
    <cellStyle name="Note 2 2 2 2 2 2 2 4 3" xfId="59263"/>
    <cellStyle name="Note 2 2 2 2 2 2 2 5" xfId="46476"/>
    <cellStyle name="Note 2 2 2 2 2 2 2 6" xfId="46477"/>
    <cellStyle name="Note 2 2 2 2 2 2 3" xfId="46478"/>
    <cellStyle name="Note 2 2 2 2 2 2 3 2" xfId="46479"/>
    <cellStyle name="Note 2 2 2 2 2 2 3 2 2" xfId="46480"/>
    <cellStyle name="Note 2 2 2 2 2 2 3 2 3" xfId="59264"/>
    <cellStyle name="Note 2 2 2 2 2 2 3 3" xfId="46481"/>
    <cellStyle name="Note 2 2 2 2 2 2 3 4" xfId="46482"/>
    <cellStyle name="Note 2 2 2 2 2 2 4" xfId="46483"/>
    <cellStyle name="Note 2 2 2 2 2 2 4 2" xfId="46484"/>
    <cellStyle name="Note 2 2 2 2 2 2 4 2 2" xfId="46485"/>
    <cellStyle name="Note 2 2 2 2 2 2 4 2 3" xfId="59265"/>
    <cellStyle name="Note 2 2 2 2 2 2 4 3" xfId="46486"/>
    <cellStyle name="Note 2 2 2 2 2 2 4 4" xfId="46487"/>
    <cellStyle name="Note 2 2 2 2 2 2 5" xfId="46488"/>
    <cellStyle name="Note 2 2 2 2 2 2 5 2" xfId="46489"/>
    <cellStyle name="Note 2 2 2 2 2 2 5 3" xfId="59266"/>
    <cellStyle name="Note 2 2 2 2 2 2 6" xfId="46490"/>
    <cellStyle name="Note 2 2 2 2 2 2 7" xfId="46491"/>
    <cellStyle name="Note 2 2 2 2 2 3" xfId="46492"/>
    <cellStyle name="Note 2 2 2 2 2 3 2" xfId="46493"/>
    <cellStyle name="Note 2 2 2 2 2 3 2 2" xfId="46494"/>
    <cellStyle name="Note 2 2 2 2 2 3 2 2 2" xfId="46495"/>
    <cellStyle name="Note 2 2 2 2 2 3 2 2 3" xfId="59267"/>
    <cellStyle name="Note 2 2 2 2 2 3 2 3" xfId="46496"/>
    <cellStyle name="Note 2 2 2 2 2 3 2 4" xfId="46497"/>
    <cellStyle name="Note 2 2 2 2 2 3 3" xfId="46498"/>
    <cellStyle name="Note 2 2 2 2 2 3 3 2" xfId="46499"/>
    <cellStyle name="Note 2 2 2 2 2 3 3 2 2" xfId="46500"/>
    <cellStyle name="Note 2 2 2 2 2 3 3 2 3" xfId="59268"/>
    <cellStyle name="Note 2 2 2 2 2 3 3 3" xfId="46501"/>
    <cellStyle name="Note 2 2 2 2 2 3 3 4" xfId="46502"/>
    <cellStyle name="Note 2 2 2 2 2 3 4" xfId="46503"/>
    <cellStyle name="Note 2 2 2 2 2 3 4 2" xfId="46504"/>
    <cellStyle name="Note 2 2 2 2 2 3 4 3" xfId="59269"/>
    <cellStyle name="Note 2 2 2 2 2 3 5" xfId="46505"/>
    <cellStyle name="Note 2 2 2 2 2 3 6" xfId="46506"/>
    <cellStyle name="Note 2 2 2 2 2 4" xfId="46507"/>
    <cellStyle name="Note 2 2 2 2 2 4 2" xfId="46508"/>
    <cellStyle name="Note 2 2 2 2 2 4 2 2" xfId="46509"/>
    <cellStyle name="Note 2 2 2 2 2 4 2 3" xfId="59270"/>
    <cellStyle name="Note 2 2 2 2 2 4 3" xfId="46510"/>
    <cellStyle name="Note 2 2 2 2 2 4 4" xfId="46511"/>
    <cellStyle name="Note 2 2 2 2 2 5" xfId="46512"/>
    <cellStyle name="Note 2 2 2 2 2 5 2" xfId="46513"/>
    <cellStyle name="Note 2 2 2 2 2 5 2 2" xfId="46514"/>
    <cellStyle name="Note 2 2 2 2 2 5 2 3" xfId="59271"/>
    <cellStyle name="Note 2 2 2 2 2 5 3" xfId="46515"/>
    <cellStyle name="Note 2 2 2 2 2 5 4" xfId="46516"/>
    <cellStyle name="Note 2 2 2 2 2 6" xfId="46517"/>
    <cellStyle name="Note 2 2 2 2 2 6 2" xfId="46518"/>
    <cellStyle name="Note 2 2 2 2 2 6 3" xfId="59272"/>
    <cellStyle name="Note 2 2 2 2 2 7" xfId="46519"/>
    <cellStyle name="Note 2 2 2 2 2 8" xfId="46520"/>
    <cellStyle name="Note 2 2 2 2 3" xfId="46521"/>
    <cellStyle name="Note 2 2 2 2 3 2" xfId="46522"/>
    <cellStyle name="Note 2 2 2 2 3 2 2" xfId="46523"/>
    <cellStyle name="Note 2 2 2 2 3 2 2 2" xfId="46524"/>
    <cellStyle name="Note 2 2 2 2 3 2 2 2 2" xfId="46525"/>
    <cellStyle name="Note 2 2 2 2 3 2 2 2 3" xfId="59273"/>
    <cellStyle name="Note 2 2 2 2 3 2 2 3" xfId="46526"/>
    <cellStyle name="Note 2 2 2 2 3 2 2 4" xfId="46527"/>
    <cellStyle name="Note 2 2 2 2 3 2 3" xfId="46528"/>
    <cellStyle name="Note 2 2 2 2 3 2 3 2" xfId="46529"/>
    <cellStyle name="Note 2 2 2 2 3 2 3 2 2" xfId="46530"/>
    <cellStyle name="Note 2 2 2 2 3 2 3 2 3" xfId="59274"/>
    <cellStyle name="Note 2 2 2 2 3 2 3 3" xfId="46531"/>
    <cellStyle name="Note 2 2 2 2 3 2 3 4" xfId="46532"/>
    <cellStyle name="Note 2 2 2 2 3 2 4" xfId="46533"/>
    <cellStyle name="Note 2 2 2 2 3 2 4 2" xfId="46534"/>
    <cellStyle name="Note 2 2 2 2 3 2 4 3" xfId="59275"/>
    <cellStyle name="Note 2 2 2 2 3 2 5" xfId="46535"/>
    <cellStyle name="Note 2 2 2 2 3 2 6" xfId="46536"/>
    <cellStyle name="Note 2 2 2 2 3 3" xfId="46537"/>
    <cellStyle name="Note 2 2 2 2 3 3 2" xfId="46538"/>
    <cellStyle name="Note 2 2 2 2 3 3 2 2" xfId="46539"/>
    <cellStyle name="Note 2 2 2 2 3 3 2 3" xfId="59276"/>
    <cellStyle name="Note 2 2 2 2 3 3 3" xfId="46540"/>
    <cellStyle name="Note 2 2 2 2 3 3 4" xfId="46541"/>
    <cellStyle name="Note 2 2 2 2 3 4" xfId="46542"/>
    <cellStyle name="Note 2 2 2 2 3 4 2" xfId="46543"/>
    <cellStyle name="Note 2 2 2 2 3 4 2 2" xfId="46544"/>
    <cellStyle name="Note 2 2 2 2 3 4 2 3" xfId="59277"/>
    <cellStyle name="Note 2 2 2 2 3 4 3" xfId="46545"/>
    <cellStyle name="Note 2 2 2 2 3 4 4" xfId="46546"/>
    <cellStyle name="Note 2 2 2 2 3 5" xfId="46547"/>
    <cellStyle name="Note 2 2 2 2 3 5 2" xfId="46548"/>
    <cellStyle name="Note 2 2 2 2 3 5 3" xfId="59278"/>
    <cellStyle name="Note 2 2 2 2 3 6" xfId="46549"/>
    <cellStyle name="Note 2 2 2 2 3 7" xfId="46550"/>
    <cellStyle name="Note 2 2 2 2 4" xfId="46551"/>
    <cellStyle name="Note 2 2 2 2 4 2" xfId="46552"/>
    <cellStyle name="Note 2 2 2 2 4 2 2" xfId="46553"/>
    <cellStyle name="Note 2 2 2 2 4 2 2 2" xfId="46554"/>
    <cellStyle name="Note 2 2 2 2 4 2 2 3" xfId="59279"/>
    <cellStyle name="Note 2 2 2 2 4 2 3" xfId="46555"/>
    <cellStyle name="Note 2 2 2 2 4 2 4" xfId="46556"/>
    <cellStyle name="Note 2 2 2 2 4 3" xfId="46557"/>
    <cellStyle name="Note 2 2 2 2 4 3 2" xfId="46558"/>
    <cellStyle name="Note 2 2 2 2 4 3 2 2" xfId="46559"/>
    <cellStyle name="Note 2 2 2 2 4 3 2 3" xfId="59280"/>
    <cellStyle name="Note 2 2 2 2 4 3 3" xfId="46560"/>
    <cellStyle name="Note 2 2 2 2 4 3 4" xfId="46561"/>
    <cellStyle name="Note 2 2 2 2 4 4" xfId="46562"/>
    <cellStyle name="Note 2 2 2 2 4 4 2" xfId="46563"/>
    <cellStyle name="Note 2 2 2 2 4 4 3" xfId="59281"/>
    <cellStyle name="Note 2 2 2 2 4 5" xfId="46564"/>
    <cellStyle name="Note 2 2 2 2 4 6" xfId="46565"/>
    <cellStyle name="Note 2 2 2 2 5" xfId="46566"/>
    <cellStyle name="Note 2 2 2 2 5 2" xfId="46567"/>
    <cellStyle name="Note 2 2 2 2 5 2 2" xfId="46568"/>
    <cellStyle name="Note 2 2 2 2 5 2 2 2" xfId="46569"/>
    <cellStyle name="Note 2 2 2 2 5 2 2 3" xfId="59282"/>
    <cellStyle name="Note 2 2 2 2 5 2 3" xfId="46570"/>
    <cellStyle name="Note 2 2 2 2 5 2 4" xfId="46571"/>
    <cellStyle name="Note 2 2 2 2 5 3" xfId="46572"/>
    <cellStyle name="Note 2 2 2 2 5 3 2" xfId="46573"/>
    <cellStyle name="Note 2 2 2 2 5 3 3" xfId="59283"/>
    <cellStyle name="Note 2 2 2 2 5 4" xfId="46574"/>
    <cellStyle name="Note 2 2 2 2 5 5" xfId="46575"/>
    <cellStyle name="Note 2 2 2 2 6" xfId="46576"/>
    <cellStyle name="Note 2 2 2 2 6 2" xfId="46577"/>
    <cellStyle name="Note 2 2 2 2 6 2 2" xfId="46578"/>
    <cellStyle name="Note 2 2 2 2 6 2 3" xfId="59284"/>
    <cellStyle name="Note 2 2 2 2 6 3" xfId="46579"/>
    <cellStyle name="Note 2 2 2 2 6 4" xfId="46580"/>
    <cellStyle name="Note 2 2 2 2 7" xfId="46581"/>
    <cellStyle name="Note 2 2 2 2 7 2" xfId="46582"/>
    <cellStyle name="Note 2 2 2 2 7 2 2" xfId="46583"/>
    <cellStyle name="Note 2 2 2 2 7 2 3" xfId="59285"/>
    <cellStyle name="Note 2 2 2 2 7 3" xfId="46584"/>
    <cellStyle name="Note 2 2 2 2 7 4" xfId="46585"/>
    <cellStyle name="Note 2 2 2 2 8" xfId="46586"/>
    <cellStyle name="Note 2 2 2 2 8 2" xfId="46587"/>
    <cellStyle name="Note 2 2 2 2 8 3" xfId="59286"/>
    <cellStyle name="Note 2 2 2 2 9" xfId="46588"/>
    <cellStyle name="Note 2 2 2 3" xfId="46589"/>
    <cellStyle name="Note 2 2 2 3 2" xfId="46590"/>
    <cellStyle name="Note 2 2 2 3 2 2" xfId="46591"/>
    <cellStyle name="Note 2 2 2 3 2 2 2" xfId="46592"/>
    <cellStyle name="Note 2 2 2 3 2 2 2 2" xfId="46593"/>
    <cellStyle name="Note 2 2 2 3 2 2 2 2 2" xfId="46594"/>
    <cellStyle name="Note 2 2 2 3 2 2 2 2 3" xfId="59287"/>
    <cellStyle name="Note 2 2 2 3 2 2 2 3" xfId="46595"/>
    <cellStyle name="Note 2 2 2 3 2 2 2 4" xfId="46596"/>
    <cellStyle name="Note 2 2 2 3 2 2 3" xfId="46597"/>
    <cellStyle name="Note 2 2 2 3 2 2 3 2" xfId="46598"/>
    <cellStyle name="Note 2 2 2 3 2 2 3 2 2" xfId="46599"/>
    <cellStyle name="Note 2 2 2 3 2 2 3 2 3" xfId="59288"/>
    <cellStyle name="Note 2 2 2 3 2 2 3 3" xfId="46600"/>
    <cellStyle name="Note 2 2 2 3 2 2 3 4" xfId="46601"/>
    <cellStyle name="Note 2 2 2 3 2 2 4" xfId="46602"/>
    <cellStyle name="Note 2 2 2 3 2 2 4 2" xfId="46603"/>
    <cellStyle name="Note 2 2 2 3 2 2 4 3" xfId="59289"/>
    <cellStyle name="Note 2 2 2 3 2 2 5" xfId="46604"/>
    <cellStyle name="Note 2 2 2 3 2 2 6" xfId="46605"/>
    <cellStyle name="Note 2 2 2 3 2 3" xfId="46606"/>
    <cellStyle name="Note 2 2 2 3 2 3 2" xfId="46607"/>
    <cellStyle name="Note 2 2 2 3 2 3 2 2" xfId="46608"/>
    <cellStyle name="Note 2 2 2 3 2 3 2 3" xfId="59290"/>
    <cellStyle name="Note 2 2 2 3 2 3 3" xfId="46609"/>
    <cellStyle name="Note 2 2 2 3 2 3 4" xfId="46610"/>
    <cellStyle name="Note 2 2 2 3 2 4" xfId="46611"/>
    <cellStyle name="Note 2 2 2 3 2 4 2" xfId="46612"/>
    <cellStyle name="Note 2 2 2 3 2 4 2 2" xfId="46613"/>
    <cellStyle name="Note 2 2 2 3 2 4 2 3" xfId="59291"/>
    <cellStyle name="Note 2 2 2 3 2 4 3" xfId="46614"/>
    <cellStyle name="Note 2 2 2 3 2 4 4" xfId="46615"/>
    <cellStyle name="Note 2 2 2 3 2 5" xfId="46616"/>
    <cellStyle name="Note 2 2 2 3 2 5 2" xfId="46617"/>
    <cellStyle name="Note 2 2 2 3 2 5 3" xfId="59292"/>
    <cellStyle name="Note 2 2 2 3 2 6" xfId="46618"/>
    <cellStyle name="Note 2 2 2 3 2 7" xfId="46619"/>
    <cellStyle name="Note 2 2 2 3 3" xfId="46620"/>
    <cellStyle name="Note 2 2 2 3 3 2" xfId="46621"/>
    <cellStyle name="Note 2 2 2 3 3 2 2" xfId="46622"/>
    <cellStyle name="Note 2 2 2 3 3 2 2 2" xfId="46623"/>
    <cellStyle name="Note 2 2 2 3 3 2 2 3" xfId="59293"/>
    <cellStyle name="Note 2 2 2 3 3 2 3" xfId="46624"/>
    <cellStyle name="Note 2 2 2 3 3 2 4" xfId="46625"/>
    <cellStyle name="Note 2 2 2 3 3 3" xfId="46626"/>
    <cellStyle name="Note 2 2 2 3 3 3 2" xfId="46627"/>
    <cellStyle name="Note 2 2 2 3 3 3 2 2" xfId="46628"/>
    <cellStyle name="Note 2 2 2 3 3 3 2 3" xfId="59294"/>
    <cellStyle name="Note 2 2 2 3 3 3 3" xfId="46629"/>
    <cellStyle name="Note 2 2 2 3 3 3 4" xfId="46630"/>
    <cellStyle name="Note 2 2 2 3 3 4" xfId="46631"/>
    <cellStyle name="Note 2 2 2 3 3 4 2" xfId="46632"/>
    <cellStyle name="Note 2 2 2 3 3 4 3" xfId="59295"/>
    <cellStyle name="Note 2 2 2 3 3 5" xfId="46633"/>
    <cellStyle name="Note 2 2 2 3 3 6" xfId="46634"/>
    <cellStyle name="Note 2 2 2 3 4" xfId="46635"/>
    <cellStyle name="Note 2 2 2 3 4 2" xfId="46636"/>
    <cellStyle name="Note 2 2 2 3 4 2 2" xfId="46637"/>
    <cellStyle name="Note 2 2 2 3 4 2 2 2" xfId="46638"/>
    <cellStyle name="Note 2 2 2 3 4 2 2 3" xfId="59296"/>
    <cellStyle name="Note 2 2 2 3 4 2 3" xfId="46639"/>
    <cellStyle name="Note 2 2 2 3 4 2 4" xfId="46640"/>
    <cellStyle name="Note 2 2 2 3 4 3" xfId="46641"/>
    <cellStyle name="Note 2 2 2 3 4 3 2" xfId="46642"/>
    <cellStyle name="Note 2 2 2 3 4 3 3" xfId="59297"/>
    <cellStyle name="Note 2 2 2 3 4 4" xfId="46643"/>
    <cellStyle name="Note 2 2 2 3 4 5" xfId="46644"/>
    <cellStyle name="Note 2 2 2 3 5" xfId="46645"/>
    <cellStyle name="Note 2 2 2 3 5 2" xfId="46646"/>
    <cellStyle name="Note 2 2 2 3 5 2 2" xfId="46647"/>
    <cellStyle name="Note 2 2 2 3 5 2 3" xfId="59298"/>
    <cellStyle name="Note 2 2 2 3 5 3" xfId="46648"/>
    <cellStyle name="Note 2 2 2 3 5 4" xfId="46649"/>
    <cellStyle name="Note 2 2 2 3 6" xfId="46650"/>
    <cellStyle name="Note 2 2 2 3 6 2" xfId="46651"/>
    <cellStyle name="Note 2 2 2 3 6 2 2" xfId="46652"/>
    <cellStyle name="Note 2 2 2 3 6 2 3" xfId="59299"/>
    <cellStyle name="Note 2 2 2 3 6 3" xfId="46653"/>
    <cellStyle name="Note 2 2 2 3 6 4" xfId="46654"/>
    <cellStyle name="Note 2 2 2 3 7" xfId="46655"/>
    <cellStyle name="Note 2 2 2 3 7 2" xfId="46656"/>
    <cellStyle name="Note 2 2 2 3 7 3" xfId="59300"/>
    <cellStyle name="Note 2 2 2 3 8" xfId="46657"/>
    <cellStyle name="Note 2 2 2 3 9" xfId="46658"/>
    <cellStyle name="Note 2 2 2 4" xfId="46659"/>
    <cellStyle name="Note 2 2 2 4 2" xfId="46660"/>
    <cellStyle name="Note 2 2 2 4 2 2" xfId="46661"/>
    <cellStyle name="Note 2 2 2 4 2 2 2" xfId="46662"/>
    <cellStyle name="Note 2 2 2 4 2 2 2 2" xfId="46663"/>
    <cellStyle name="Note 2 2 2 4 2 2 2 3" xfId="59301"/>
    <cellStyle name="Note 2 2 2 4 2 2 3" xfId="46664"/>
    <cellStyle name="Note 2 2 2 4 2 2 4" xfId="46665"/>
    <cellStyle name="Note 2 2 2 4 2 3" xfId="46666"/>
    <cellStyle name="Note 2 2 2 4 2 3 2" xfId="46667"/>
    <cellStyle name="Note 2 2 2 4 2 3 2 2" xfId="46668"/>
    <cellStyle name="Note 2 2 2 4 2 3 2 3" xfId="59302"/>
    <cellStyle name="Note 2 2 2 4 2 3 3" xfId="46669"/>
    <cellStyle name="Note 2 2 2 4 2 3 4" xfId="46670"/>
    <cellStyle name="Note 2 2 2 4 2 4" xfId="46671"/>
    <cellStyle name="Note 2 2 2 4 2 4 2" xfId="46672"/>
    <cellStyle name="Note 2 2 2 4 2 4 3" xfId="59303"/>
    <cellStyle name="Note 2 2 2 4 2 5" xfId="46673"/>
    <cellStyle name="Note 2 2 2 4 2 6" xfId="46674"/>
    <cellStyle name="Note 2 2 2 4 3" xfId="46675"/>
    <cellStyle name="Note 2 2 2 4 3 2" xfId="46676"/>
    <cellStyle name="Note 2 2 2 4 3 2 2" xfId="46677"/>
    <cellStyle name="Note 2 2 2 4 3 2 3" xfId="59304"/>
    <cellStyle name="Note 2 2 2 4 3 3" xfId="46678"/>
    <cellStyle name="Note 2 2 2 4 3 4" xfId="46679"/>
    <cellStyle name="Note 2 2 2 4 4" xfId="46680"/>
    <cellStyle name="Note 2 2 2 4 4 2" xfId="46681"/>
    <cellStyle name="Note 2 2 2 4 4 2 2" xfId="46682"/>
    <cellStyle name="Note 2 2 2 4 4 2 3" xfId="59305"/>
    <cellStyle name="Note 2 2 2 4 4 3" xfId="46683"/>
    <cellStyle name="Note 2 2 2 4 4 4" xfId="46684"/>
    <cellStyle name="Note 2 2 2 4 5" xfId="46685"/>
    <cellStyle name="Note 2 2 2 4 5 2" xfId="46686"/>
    <cellStyle name="Note 2 2 2 4 5 3" xfId="59306"/>
    <cellStyle name="Note 2 2 2 4 6" xfId="46687"/>
    <cellStyle name="Note 2 2 2 4 7" xfId="46688"/>
    <cellStyle name="Note 2 2 2 5" xfId="46689"/>
    <cellStyle name="Note 2 2 2 5 2" xfId="46690"/>
    <cellStyle name="Note 2 2 2 5 2 2" xfId="46691"/>
    <cellStyle name="Note 2 2 2 5 2 2 2" xfId="46692"/>
    <cellStyle name="Note 2 2 2 5 2 2 3" xfId="59307"/>
    <cellStyle name="Note 2 2 2 5 2 3" xfId="46693"/>
    <cellStyle name="Note 2 2 2 5 2 4" xfId="46694"/>
    <cellStyle name="Note 2 2 2 5 3" xfId="46695"/>
    <cellStyle name="Note 2 2 2 5 3 2" xfId="46696"/>
    <cellStyle name="Note 2 2 2 5 3 2 2" xfId="46697"/>
    <cellStyle name="Note 2 2 2 5 3 2 3" xfId="59308"/>
    <cellStyle name="Note 2 2 2 5 3 3" xfId="46698"/>
    <cellStyle name="Note 2 2 2 5 3 4" xfId="46699"/>
    <cellStyle name="Note 2 2 2 5 4" xfId="46700"/>
    <cellStyle name="Note 2 2 2 5 4 2" xfId="46701"/>
    <cellStyle name="Note 2 2 2 5 4 3" xfId="59309"/>
    <cellStyle name="Note 2 2 2 5 5" xfId="46702"/>
    <cellStyle name="Note 2 2 2 5 6" xfId="46703"/>
    <cellStyle name="Note 2 2 2 6" xfId="46704"/>
    <cellStyle name="Note 2 2 2 6 2" xfId="46705"/>
    <cellStyle name="Note 2 2 2 6 2 2" xfId="46706"/>
    <cellStyle name="Note 2 2 2 6 2 2 2" xfId="46707"/>
    <cellStyle name="Note 2 2 2 6 2 2 3" xfId="59310"/>
    <cellStyle name="Note 2 2 2 6 2 3" xfId="46708"/>
    <cellStyle name="Note 2 2 2 6 2 4" xfId="46709"/>
    <cellStyle name="Note 2 2 2 6 3" xfId="46710"/>
    <cellStyle name="Note 2 2 2 6 3 2" xfId="46711"/>
    <cellStyle name="Note 2 2 2 6 3 3" xfId="59311"/>
    <cellStyle name="Note 2 2 2 6 4" xfId="46712"/>
    <cellStyle name="Note 2 2 2 6 5" xfId="46713"/>
    <cellStyle name="Note 2 2 2 7" xfId="46714"/>
    <cellStyle name="Note 2 2 2 7 2" xfId="46715"/>
    <cellStyle name="Note 2 2 2 7 2 2" xfId="46716"/>
    <cellStyle name="Note 2 2 2 7 2 3" xfId="59312"/>
    <cellStyle name="Note 2 2 2 7 3" xfId="46717"/>
    <cellStyle name="Note 2 2 2 7 4" xfId="46718"/>
    <cellStyle name="Note 2 2 2 8" xfId="46719"/>
    <cellStyle name="Note 2 2 2 8 2" xfId="46720"/>
    <cellStyle name="Note 2 2 2 8 2 2" xfId="46721"/>
    <cellStyle name="Note 2 2 2 8 2 3" xfId="59313"/>
    <cellStyle name="Note 2 2 2 8 3" xfId="46722"/>
    <cellStyle name="Note 2 2 2 8 4" xfId="46723"/>
    <cellStyle name="Note 2 2 2 9" xfId="46724"/>
    <cellStyle name="Note 2 2 2 9 2" xfId="46725"/>
    <cellStyle name="Note 2 2 2 9 3" xfId="59314"/>
    <cellStyle name="Note 2 2 3" xfId="46726"/>
    <cellStyle name="Note 2 2 3 10" xfId="46727"/>
    <cellStyle name="Note 2 2 3 11" xfId="46728"/>
    <cellStyle name="Note 2 2 3 2" xfId="46729"/>
    <cellStyle name="Note 2 2 3 2 10" xfId="46730"/>
    <cellStyle name="Note 2 2 3 2 2" xfId="46731"/>
    <cellStyle name="Note 2 2 3 2 2 2" xfId="46732"/>
    <cellStyle name="Note 2 2 3 2 2 2 2" xfId="46733"/>
    <cellStyle name="Note 2 2 3 2 2 2 2 2" xfId="46734"/>
    <cellStyle name="Note 2 2 3 2 2 2 2 2 2" xfId="46735"/>
    <cellStyle name="Note 2 2 3 2 2 2 2 2 2 2" xfId="46736"/>
    <cellStyle name="Note 2 2 3 2 2 2 2 2 2 3" xfId="59315"/>
    <cellStyle name="Note 2 2 3 2 2 2 2 2 3" xfId="46737"/>
    <cellStyle name="Note 2 2 3 2 2 2 2 2 4" xfId="46738"/>
    <cellStyle name="Note 2 2 3 2 2 2 2 3" xfId="46739"/>
    <cellStyle name="Note 2 2 3 2 2 2 2 3 2" xfId="46740"/>
    <cellStyle name="Note 2 2 3 2 2 2 2 3 2 2" xfId="46741"/>
    <cellStyle name="Note 2 2 3 2 2 2 2 3 2 3" xfId="59316"/>
    <cellStyle name="Note 2 2 3 2 2 2 2 3 3" xfId="46742"/>
    <cellStyle name="Note 2 2 3 2 2 2 2 3 4" xfId="46743"/>
    <cellStyle name="Note 2 2 3 2 2 2 2 4" xfId="46744"/>
    <cellStyle name="Note 2 2 3 2 2 2 2 4 2" xfId="46745"/>
    <cellStyle name="Note 2 2 3 2 2 2 2 4 3" xfId="59317"/>
    <cellStyle name="Note 2 2 3 2 2 2 2 5" xfId="46746"/>
    <cellStyle name="Note 2 2 3 2 2 2 2 6" xfId="46747"/>
    <cellStyle name="Note 2 2 3 2 2 2 3" xfId="46748"/>
    <cellStyle name="Note 2 2 3 2 2 2 3 2" xfId="46749"/>
    <cellStyle name="Note 2 2 3 2 2 2 3 2 2" xfId="46750"/>
    <cellStyle name="Note 2 2 3 2 2 2 3 2 3" xfId="59318"/>
    <cellStyle name="Note 2 2 3 2 2 2 3 3" xfId="46751"/>
    <cellStyle name="Note 2 2 3 2 2 2 3 4" xfId="46752"/>
    <cellStyle name="Note 2 2 3 2 2 2 4" xfId="46753"/>
    <cellStyle name="Note 2 2 3 2 2 2 4 2" xfId="46754"/>
    <cellStyle name="Note 2 2 3 2 2 2 4 2 2" xfId="46755"/>
    <cellStyle name="Note 2 2 3 2 2 2 4 2 3" xfId="59319"/>
    <cellStyle name="Note 2 2 3 2 2 2 4 3" xfId="46756"/>
    <cellStyle name="Note 2 2 3 2 2 2 4 4" xfId="46757"/>
    <cellStyle name="Note 2 2 3 2 2 2 5" xfId="46758"/>
    <cellStyle name="Note 2 2 3 2 2 2 5 2" xfId="46759"/>
    <cellStyle name="Note 2 2 3 2 2 2 5 3" xfId="59320"/>
    <cellStyle name="Note 2 2 3 2 2 2 6" xfId="46760"/>
    <cellStyle name="Note 2 2 3 2 2 2 7" xfId="46761"/>
    <cellStyle name="Note 2 2 3 2 2 3" xfId="46762"/>
    <cellStyle name="Note 2 2 3 2 2 3 2" xfId="46763"/>
    <cellStyle name="Note 2 2 3 2 2 3 2 2" xfId="46764"/>
    <cellStyle name="Note 2 2 3 2 2 3 2 2 2" xfId="46765"/>
    <cellStyle name="Note 2 2 3 2 2 3 2 2 3" xfId="59321"/>
    <cellStyle name="Note 2 2 3 2 2 3 2 3" xfId="46766"/>
    <cellStyle name="Note 2 2 3 2 2 3 2 4" xfId="46767"/>
    <cellStyle name="Note 2 2 3 2 2 3 3" xfId="46768"/>
    <cellStyle name="Note 2 2 3 2 2 3 3 2" xfId="46769"/>
    <cellStyle name="Note 2 2 3 2 2 3 3 2 2" xfId="46770"/>
    <cellStyle name="Note 2 2 3 2 2 3 3 2 3" xfId="59322"/>
    <cellStyle name="Note 2 2 3 2 2 3 3 3" xfId="46771"/>
    <cellStyle name="Note 2 2 3 2 2 3 3 4" xfId="46772"/>
    <cellStyle name="Note 2 2 3 2 2 3 4" xfId="46773"/>
    <cellStyle name="Note 2 2 3 2 2 3 4 2" xfId="46774"/>
    <cellStyle name="Note 2 2 3 2 2 3 4 3" xfId="59323"/>
    <cellStyle name="Note 2 2 3 2 2 3 5" xfId="46775"/>
    <cellStyle name="Note 2 2 3 2 2 3 6" xfId="46776"/>
    <cellStyle name="Note 2 2 3 2 2 4" xfId="46777"/>
    <cellStyle name="Note 2 2 3 2 2 4 2" xfId="46778"/>
    <cellStyle name="Note 2 2 3 2 2 4 2 2" xfId="46779"/>
    <cellStyle name="Note 2 2 3 2 2 4 2 3" xfId="59324"/>
    <cellStyle name="Note 2 2 3 2 2 4 3" xfId="46780"/>
    <cellStyle name="Note 2 2 3 2 2 4 4" xfId="46781"/>
    <cellStyle name="Note 2 2 3 2 2 5" xfId="46782"/>
    <cellStyle name="Note 2 2 3 2 2 5 2" xfId="46783"/>
    <cellStyle name="Note 2 2 3 2 2 5 2 2" xfId="46784"/>
    <cellStyle name="Note 2 2 3 2 2 5 2 3" xfId="59325"/>
    <cellStyle name="Note 2 2 3 2 2 5 3" xfId="46785"/>
    <cellStyle name="Note 2 2 3 2 2 5 4" xfId="46786"/>
    <cellStyle name="Note 2 2 3 2 2 6" xfId="46787"/>
    <cellStyle name="Note 2 2 3 2 2 6 2" xfId="46788"/>
    <cellStyle name="Note 2 2 3 2 2 6 3" xfId="59326"/>
    <cellStyle name="Note 2 2 3 2 2 7" xfId="46789"/>
    <cellStyle name="Note 2 2 3 2 2 8" xfId="46790"/>
    <cellStyle name="Note 2 2 3 2 3" xfId="46791"/>
    <cellStyle name="Note 2 2 3 2 3 2" xfId="46792"/>
    <cellStyle name="Note 2 2 3 2 3 2 2" xfId="46793"/>
    <cellStyle name="Note 2 2 3 2 3 2 2 2" xfId="46794"/>
    <cellStyle name="Note 2 2 3 2 3 2 2 2 2" xfId="46795"/>
    <cellStyle name="Note 2 2 3 2 3 2 2 2 3" xfId="59327"/>
    <cellStyle name="Note 2 2 3 2 3 2 2 3" xfId="46796"/>
    <cellStyle name="Note 2 2 3 2 3 2 2 4" xfId="46797"/>
    <cellStyle name="Note 2 2 3 2 3 2 3" xfId="46798"/>
    <cellStyle name="Note 2 2 3 2 3 2 3 2" xfId="46799"/>
    <cellStyle name="Note 2 2 3 2 3 2 3 2 2" xfId="46800"/>
    <cellStyle name="Note 2 2 3 2 3 2 3 2 3" xfId="59328"/>
    <cellStyle name="Note 2 2 3 2 3 2 3 3" xfId="46801"/>
    <cellStyle name="Note 2 2 3 2 3 2 3 4" xfId="46802"/>
    <cellStyle name="Note 2 2 3 2 3 2 4" xfId="46803"/>
    <cellStyle name="Note 2 2 3 2 3 2 4 2" xfId="46804"/>
    <cellStyle name="Note 2 2 3 2 3 2 4 3" xfId="59329"/>
    <cellStyle name="Note 2 2 3 2 3 2 5" xfId="46805"/>
    <cellStyle name="Note 2 2 3 2 3 2 6" xfId="46806"/>
    <cellStyle name="Note 2 2 3 2 3 3" xfId="46807"/>
    <cellStyle name="Note 2 2 3 2 3 3 2" xfId="46808"/>
    <cellStyle name="Note 2 2 3 2 3 3 2 2" xfId="46809"/>
    <cellStyle name="Note 2 2 3 2 3 3 2 3" xfId="59330"/>
    <cellStyle name="Note 2 2 3 2 3 3 3" xfId="46810"/>
    <cellStyle name="Note 2 2 3 2 3 3 4" xfId="46811"/>
    <cellStyle name="Note 2 2 3 2 3 4" xfId="46812"/>
    <cellStyle name="Note 2 2 3 2 3 4 2" xfId="46813"/>
    <cellStyle name="Note 2 2 3 2 3 4 2 2" xfId="46814"/>
    <cellStyle name="Note 2 2 3 2 3 4 2 3" xfId="59331"/>
    <cellStyle name="Note 2 2 3 2 3 4 3" xfId="46815"/>
    <cellStyle name="Note 2 2 3 2 3 4 4" xfId="46816"/>
    <cellStyle name="Note 2 2 3 2 3 5" xfId="46817"/>
    <cellStyle name="Note 2 2 3 2 3 5 2" xfId="46818"/>
    <cellStyle name="Note 2 2 3 2 3 5 3" xfId="59332"/>
    <cellStyle name="Note 2 2 3 2 3 6" xfId="46819"/>
    <cellStyle name="Note 2 2 3 2 3 7" xfId="46820"/>
    <cellStyle name="Note 2 2 3 2 4" xfId="46821"/>
    <cellStyle name="Note 2 2 3 2 4 2" xfId="46822"/>
    <cellStyle name="Note 2 2 3 2 4 2 2" xfId="46823"/>
    <cellStyle name="Note 2 2 3 2 4 2 2 2" xfId="46824"/>
    <cellStyle name="Note 2 2 3 2 4 2 2 3" xfId="59333"/>
    <cellStyle name="Note 2 2 3 2 4 2 3" xfId="46825"/>
    <cellStyle name="Note 2 2 3 2 4 2 4" xfId="46826"/>
    <cellStyle name="Note 2 2 3 2 4 3" xfId="46827"/>
    <cellStyle name="Note 2 2 3 2 4 3 2" xfId="46828"/>
    <cellStyle name="Note 2 2 3 2 4 3 2 2" xfId="46829"/>
    <cellStyle name="Note 2 2 3 2 4 3 2 3" xfId="59334"/>
    <cellStyle name="Note 2 2 3 2 4 3 3" xfId="46830"/>
    <cellStyle name="Note 2 2 3 2 4 3 4" xfId="46831"/>
    <cellStyle name="Note 2 2 3 2 4 4" xfId="46832"/>
    <cellStyle name="Note 2 2 3 2 4 4 2" xfId="46833"/>
    <cellStyle name="Note 2 2 3 2 4 4 3" xfId="59335"/>
    <cellStyle name="Note 2 2 3 2 4 5" xfId="46834"/>
    <cellStyle name="Note 2 2 3 2 4 6" xfId="46835"/>
    <cellStyle name="Note 2 2 3 2 5" xfId="46836"/>
    <cellStyle name="Note 2 2 3 2 5 2" xfId="46837"/>
    <cellStyle name="Note 2 2 3 2 5 2 2" xfId="46838"/>
    <cellStyle name="Note 2 2 3 2 5 2 2 2" xfId="46839"/>
    <cellStyle name="Note 2 2 3 2 5 2 2 3" xfId="59336"/>
    <cellStyle name="Note 2 2 3 2 5 2 3" xfId="46840"/>
    <cellStyle name="Note 2 2 3 2 5 2 4" xfId="46841"/>
    <cellStyle name="Note 2 2 3 2 5 3" xfId="46842"/>
    <cellStyle name="Note 2 2 3 2 5 3 2" xfId="46843"/>
    <cellStyle name="Note 2 2 3 2 5 3 3" xfId="59337"/>
    <cellStyle name="Note 2 2 3 2 5 4" xfId="46844"/>
    <cellStyle name="Note 2 2 3 2 5 5" xfId="46845"/>
    <cellStyle name="Note 2 2 3 2 6" xfId="46846"/>
    <cellStyle name="Note 2 2 3 2 6 2" xfId="46847"/>
    <cellStyle name="Note 2 2 3 2 6 2 2" xfId="46848"/>
    <cellStyle name="Note 2 2 3 2 6 2 3" xfId="59338"/>
    <cellStyle name="Note 2 2 3 2 6 3" xfId="46849"/>
    <cellStyle name="Note 2 2 3 2 6 4" xfId="46850"/>
    <cellStyle name="Note 2 2 3 2 7" xfId="46851"/>
    <cellStyle name="Note 2 2 3 2 7 2" xfId="46852"/>
    <cellStyle name="Note 2 2 3 2 7 2 2" xfId="46853"/>
    <cellStyle name="Note 2 2 3 2 7 2 3" xfId="59339"/>
    <cellStyle name="Note 2 2 3 2 7 3" xfId="46854"/>
    <cellStyle name="Note 2 2 3 2 7 4" xfId="46855"/>
    <cellStyle name="Note 2 2 3 2 8" xfId="46856"/>
    <cellStyle name="Note 2 2 3 2 8 2" xfId="46857"/>
    <cellStyle name="Note 2 2 3 2 8 3" xfId="59340"/>
    <cellStyle name="Note 2 2 3 2 9" xfId="46858"/>
    <cellStyle name="Note 2 2 3 3" xfId="46859"/>
    <cellStyle name="Note 2 2 3 3 2" xfId="46860"/>
    <cellStyle name="Note 2 2 3 3 2 2" xfId="46861"/>
    <cellStyle name="Note 2 2 3 3 2 2 2" xfId="46862"/>
    <cellStyle name="Note 2 2 3 3 2 2 2 2" xfId="46863"/>
    <cellStyle name="Note 2 2 3 3 2 2 2 2 2" xfId="46864"/>
    <cellStyle name="Note 2 2 3 3 2 2 2 2 3" xfId="59341"/>
    <cellStyle name="Note 2 2 3 3 2 2 2 3" xfId="46865"/>
    <cellStyle name="Note 2 2 3 3 2 2 2 4" xfId="46866"/>
    <cellStyle name="Note 2 2 3 3 2 2 3" xfId="46867"/>
    <cellStyle name="Note 2 2 3 3 2 2 3 2" xfId="46868"/>
    <cellStyle name="Note 2 2 3 3 2 2 3 2 2" xfId="46869"/>
    <cellStyle name="Note 2 2 3 3 2 2 3 2 3" xfId="59342"/>
    <cellStyle name="Note 2 2 3 3 2 2 3 3" xfId="46870"/>
    <cellStyle name="Note 2 2 3 3 2 2 3 4" xfId="46871"/>
    <cellStyle name="Note 2 2 3 3 2 2 4" xfId="46872"/>
    <cellStyle name="Note 2 2 3 3 2 2 4 2" xfId="46873"/>
    <cellStyle name="Note 2 2 3 3 2 2 4 3" xfId="59343"/>
    <cellStyle name="Note 2 2 3 3 2 2 5" xfId="46874"/>
    <cellStyle name="Note 2 2 3 3 2 2 6" xfId="46875"/>
    <cellStyle name="Note 2 2 3 3 2 3" xfId="46876"/>
    <cellStyle name="Note 2 2 3 3 2 3 2" xfId="46877"/>
    <cellStyle name="Note 2 2 3 3 2 3 2 2" xfId="46878"/>
    <cellStyle name="Note 2 2 3 3 2 3 2 3" xfId="59344"/>
    <cellStyle name="Note 2 2 3 3 2 3 3" xfId="46879"/>
    <cellStyle name="Note 2 2 3 3 2 3 4" xfId="46880"/>
    <cellStyle name="Note 2 2 3 3 2 4" xfId="46881"/>
    <cellStyle name="Note 2 2 3 3 2 4 2" xfId="46882"/>
    <cellStyle name="Note 2 2 3 3 2 4 2 2" xfId="46883"/>
    <cellStyle name="Note 2 2 3 3 2 4 2 3" xfId="59345"/>
    <cellStyle name="Note 2 2 3 3 2 4 3" xfId="46884"/>
    <cellStyle name="Note 2 2 3 3 2 4 4" xfId="46885"/>
    <cellStyle name="Note 2 2 3 3 2 5" xfId="46886"/>
    <cellStyle name="Note 2 2 3 3 2 5 2" xfId="46887"/>
    <cellStyle name="Note 2 2 3 3 2 5 3" xfId="59346"/>
    <cellStyle name="Note 2 2 3 3 2 6" xfId="46888"/>
    <cellStyle name="Note 2 2 3 3 2 7" xfId="46889"/>
    <cellStyle name="Note 2 2 3 3 3" xfId="46890"/>
    <cellStyle name="Note 2 2 3 3 3 2" xfId="46891"/>
    <cellStyle name="Note 2 2 3 3 3 2 2" xfId="46892"/>
    <cellStyle name="Note 2 2 3 3 3 2 2 2" xfId="46893"/>
    <cellStyle name="Note 2 2 3 3 3 2 2 3" xfId="59347"/>
    <cellStyle name="Note 2 2 3 3 3 2 3" xfId="46894"/>
    <cellStyle name="Note 2 2 3 3 3 2 4" xfId="46895"/>
    <cellStyle name="Note 2 2 3 3 3 3" xfId="46896"/>
    <cellStyle name="Note 2 2 3 3 3 3 2" xfId="46897"/>
    <cellStyle name="Note 2 2 3 3 3 3 2 2" xfId="46898"/>
    <cellStyle name="Note 2 2 3 3 3 3 2 3" xfId="59348"/>
    <cellStyle name="Note 2 2 3 3 3 3 3" xfId="46899"/>
    <cellStyle name="Note 2 2 3 3 3 3 4" xfId="46900"/>
    <cellStyle name="Note 2 2 3 3 3 4" xfId="46901"/>
    <cellStyle name="Note 2 2 3 3 3 4 2" xfId="46902"/>
    <cellStyle name="Note 2 2 3 3 3 4 3" xfId="59349"/>
    <cellStyle name="Note 2 2 3 3 3 5" xfId="46903"/>
    <cellStyle name="Note 2 2 3 3 3 6" xfId="46904"/>
    <cellStyle name="Note 2 2 3 3 4" xfId="46905"/>
    <cellStyle name="Note 2 2 3 3 4 2" xfId="46906"/>
    <cellStyle name="Note 2 2 3 3 4 2 2" xfId="46907"/>
    <cellStyle name="Note 2 2 3 3 4 2 3" xfId="59350"/>
    <cellStyle name="Note 2 2 3 3 4 3" xfId="46908"/>
    <cellStyle name="Note 2 2 3 3 4 4" xfId="46909"/>
    <cellStyle name="Note 2 2 3 3 5" xfId="46910"/>
    <cellStyle name="Note 2 2 3 3 5 2" xfId="46911"/>
    <cellStyle name="Note 2 2 3 3 5 2 2" xfId="46912"/>
    <cellStyle name="Note 2 2 3 3 5 2 3" xfId="59351"/>
    <cellStyle name="Note 2 2 3 3 5 3" xfId="46913"/>
    <cellStyle name="Note 2 2 3 3 5 4" xfId="46914"/>
    <cellStyle name="Note 2 2 3 3 6" xfId="46915"/>
    <cellStyle name="Note 2 2 3 3 6 2" xfId="46916"/>
    <cellStyle name="Note 2 2 3 3 6 3" xfId="59352"/>
    <cellStyle name="Note 2 2 3 3 7" xfId="46917"/>
    <cellStyle name="Note 2 2 3 3 8" xfId="46918"/>
    <cellStyle name="Note 2 2 3 4" xfId="46919"/>
    <cellStyle name="Note 2 2 3 4 2" xfId="46920"/>
    <cellStyle name="Note 2 2 3 4 2 2" xfId="46921"/>
    <cellStyle name="Note 2 2 3 4 2 2 2" xfId="46922"/>
    <cellStyle name="Note 2 2 3 4 2 2 2 2" xfId="46923"/>
    <cellStyle name="Note 2 2 3 4 2 2 2 3" xfId="59353"/>
    <cellStyle name="Note 2 2 3 4 2 2 3" xfId="46924"/>
    <cellStyle name="Note 2 2 3 4 2 2 4" xfId="46925"/>
    <cellStyle name="Note 2 2 3 4 2 3" xfId="46926"/>
    <cellStyle name="Note 2 2 3 4 2 3 2" xfId="46927"/>
    <cellStyle name="Note 2 2 3 4 2 3 2 2" xfId="46928"/>
    <cellStyle name="Note 2 2 3 4 2 3 2 3" xfId="59354"/>
    <cellStyle name="Note 2 2 3 4 2 3 3" xfId="46929"/>
    <cellStyle name="Note 2 2 3 4 2 3 4" xfId="46930"/>
    <cellStyle name="Note 2 2 3 4 2 4" xfId="46931"/>
    <cellStyle name="Note 2 2 3 4 2 4 2" xfId="46932"/>
    <cellStyle name="Note 2 2 3 4 2 4 3" xfId="59355"/>
    <cellStyle name="Note 2 2 3 4 2 5" xfId="46933"/>
    <cellStyle name="Note 2 2 3 4 2 6" xfId="46934"/>
    <cellStyle name="Note 2 2 3 4 3" xfId="46935"/>
    <cellStyle name="Note 2 2 3 4 3 2" xfId="46936"/>
    <cellStyle name="Note 2 2 3 4 3 2 2" xfId="46937"/>
    <cellStyle name="Note 2 2 3 4 3 2 3" xfId="59356"/>
    <cellStyle name="Note 2 2 3 4 3 3" xfId="46938"/>
    <cellStyle name="Note 2 2 3 4 3 4" xfId="46939"/>
    <cellStyle name="Note 2 2 3 4 4" xfId="46940"/>
    <cellStyle name="Note 2 2 3 4 4 2" xfId="46941"/>
    <cellStyle name="Note 2 2 3 4 4 2 2" xfId="46942"/>
    <cellStyle name="Note 2 2 3 4 4 2 3" xfId="59357"/>
    <cellStyle name="Note 2 2 3 4 4 3" xfId="46943"/>
    <cellStyle name="Note 2 2 3 4 4 4" xfId="46944"/>
    <cellStyle name="Note 2 2 3 4 5" xfId="46945"/>
    <cellStyle name="Note 2 2 3 4 5 2" xfId="46946"/>
    <cellStyle name="Note 2 2 3 4 5 3" xfId="59358"/>
    <cellStyle name="Note 2 2 3 4 6" xfId="46947"/>
    <cellStyle name="Note 2 2 3 4 7" xfId="46948"/>
    <cellStyle name="Note 2 2 3 5" xfId="46949"/>
    <cellStyle name="Note 2 2 3 5 2" xfId="46950"/>
    <cellStyle name="Note 2 2 3 5 2 2" xfId="46951"/>
    <cellStyle name="Note 2 2 3 5 2 2 2" xfId="46952"/>
    <cellStyle name="Note 2 2 3 5 2 2 3" xfId="59359"/>
    <cellStyle name="Note 2 2 3 5 2 3" xfId="46953"/>
    <cellStyle name="Note 2 2 3 5 2 4" xfId="46954"/>
    <cellStyle name="Note 2 2 3 5 3" xfId="46955"/>
    <cellStyle name="Note 2 2 3 5 3 2" xfId="46956"/>
    <cellStyle name="Note 2 2 3 5 3 2 2" xfId="46957"/>
    <cellStyle name="Note 2 2 3 5 3 2 3" xfId="59360"/>
    <cellStyle name="Note 2 2 3 5 3 3" xfId="46958"/>
    <cellStyle name="Note 2 2 3 5 3 4" xfId="46959"/>
    <cellStyle name="Note 2 2 3 5 4" xfId="46960"/>
    <cellStyle name="Note 2 2 3 5 4 2" xfId="46961"/>
    <cellStyle name="Note 2 2 3 5 4 3" xfId="59361"/>
    <cellStyle name="Note 2 2 3 5 5" xfId="46962"/>
    <cellStyle name="Note 2 2 3 5 6" xfId="46963"/>
    <cellStyle name="Note 2 2 3 6" xfId="46964"/>
    <cellStyle name="Note 2 2 3 6 2" xfId="46965"/>
    <cellStyle name="Note 2 2 3 6 2 2" xfId="46966"/>
    <cellStyle name="Note 2 2 3 6 2 2 2" xfId="46967"/>
    <cellStyle name="Note 2 2 3 6 2 2 3" xfId="59362"/>
    <cellStyle name="Note 2 2 3 6 2 3" xfId="46968"/>
    <cellStyle name="Note 2 2 3 6 2 4" xfId="46969"/>
    <cellStyle name="Note 2 2 3 6 3" xfId="46970"/>
    <cellStyle name="Note 2 2 3 6 3 2" xfId="46971"/>
    <cellStyle name="Note 2 2 3 6 3 3" xfId="59363"/>
    <cellStyle name="Note 2 2 3 6 4" xfId="46972"/>
    <cellStyle name="Note 2 2 3 6 5" xfId="46973"/>
    <cellStyle name="Note 2 2 3 7" xfId="46974"/>
    <cellStyle name="Note 2 2 3 7 2" xfId="46975"/>
    <cellStyle name="Note 2 2 3 7 2 2" xfId="46976"/>
    <cellStyle name="Note 2 2 3 7 2 3" xfId="59364"/>
    <cellStyle name="Note 2 2 3 7 3" xfId="46977"/>
    <cellStyle name="Note 2 2 3 7 4" xfId="46978"/>
    <cellStyle name="Note 2 2 3 8" xfId="46979"/>
    <cellStyle name="Note 2 2 3 8 2" xfId="46980"/>
    <cellStyle name="Note 2 2 3 8 2 2" xfId="46981"/>
    <cellStyle name="Note 2 2 3 8 2 3" xfId="59365"/>
    <cellStyle name="Note 2 2 3 8 3" xfId="46982"/>
    <cellStyle name="Note 2 2 3 8 4" xfId="46983"/>
    <cellStyle name="Note 2 2 3 9" xfId="46984"/>
    <cellStyle name="Note 2 2 3 9 2" xfId="46985"/>
    <cellStyle name="Note 2 2 3 9 3" xfId="59366"/>
    <cellStyle name="Note 2 2 4" xfId="46986"/>
    <cellStyle name="Note 2 2 4 10" xfId="46987"/>
    <cellStyle name="Note 2 2 4 2" xfId="46988"/>
    <cellStyle name="Note 2 2 4 2 2" xfId="46989"/>
    <cellStyle name="Note 2 2 4 2 2 2" xfId="46990"/>
    <cellStyle name="Note 2 2 4 2 2 2 2" xfId="46991"/>
    <cellStyle name="Note 2 2 4 2 2 2 2 2" xfId="46992"/>
    <cellStyle name="Note 2 2 4 2 2 2 2 2 2" xfId="46993"/>
    <cellStyle name="Note 2 2 4 2 2 2 2 2 3" xfId="59367"/>
    <cellStyle name="Note 2 2 4 2 2 2 2 3" xfId="46994"/>
    <cellStyle name="Note 2 2 4 2 2 2 2 4" xfId="46995"/>
    <cellStyle name="Note 2 2 4 2 2 2 3" xfId="46996"/>
    <cellStyle name="Note 2 2 4 2 2 2 3 2" xfId="46997"/>
    <cellStyle name="Note 2 2 4 2 2 2 3 2 2" xfId="46998"/>
    <cellStyle name="Note 2 2 4 2 2 2 3 2 3" xfId="59368"/>
    <cellStyle name="Note 2 2 4 2 2 2 3 3" xfId="46999"/>
    <cellStyle name="Note 2 2 4 2 2 2 3 4" xfId="47000"/>
    <cellStyle name="Note 2 2 4 2 2 2 4" xfId="47001"/>
    <cellStyle name="Note 2 2 4 2 2 2 4 2" xfId="47002"/>
    <cellStyle name="Note 2 2 4 2 2 2 4 3" xfId="59369"/>
    <cellStyle name="Note 2 2 4 2 2 2 5" xfId="47003"/>
    <cellStyle name="Note 2 2 4 2 2 2 6" xfId="47004"/>
    <cellStyle name="Note 2 2 4 2 2 3" xfId="47005"/>
    <cellStyle name="Note 2 2 4 2 2 3 2" xfId="47006"/>
    <cellStyle name="Note 2 2 4 2 2 3 2 2" xfId="47007"/>
    <cellStyle name="Note 2 2 4 2 2 3 2 3" xfId="59370"/>
    <cellStyle name="Note 2 2 4 2 2 3 3" xfId="47008"/>
    <cellStyle name="Note 2 2 4 2 2 3 4" xfId="47009"/>
    <cellStyle name="Note 2 2 4 2 2 4" xfId="47010"/>
    <cellStyle name="Note 2 2 4 2 2 4 2" xfId="47011"/>
    <cellStyle name="Note 2 2 4 2 2 4 2 2" xfId="47012"/>
    <cellStyle name="Note 2 2 4 2 2 4 2 3" xfId="59371"/>
    <cellStyle name="Note 2 2 4 2 2 4 3" xfId="47013"/>
    <cellStyle name="Note 2 2 4 2 2 4 4" xfId="47014"/>
    <cellStyle name="Note 2 2 4 2 2 5" xfId="47015"/>
    <cellStyle name="Note 2 2 4 2 2 5 2" xfId="47016"/>
    <cellStyle name="Note 2 2 4 2 2 5 3" xfId="59372"/>
    <cellStyle name="Note 2 2 4 2 2 6" xfId="47017"/>
    <cellStyle name="Note 2 2 4 2 2 7" xfId="47018"/>
    <cellStyle name="Note 2 2 4 2 3" xfId="47019"/>
    <cellStyle name="Note 2 2 4 2 3 2" xfId="47020"/>
    <cellStyle name="Note 2 2 4 2 3 2 2" xfId="47021"/>
    <cellStyle name="Note 2 2 4 2 3 2 2 2" xfId="47022"/>
    <cellStyle name="Note 2 2 4 2 3 2 2 3" xfId="59373"/>
    <cellStyle name="Note 2 2 4 2 3 2 3" xfId="47023"/>
    <cellStyle name="Note 2 2 4 2 3 2 4" xfId="47024"/>
    <cellStyle name="Note 2 2 4 2 3 3" xfId="47025"/>
    <cellStyle name="Note 2 2 4 2 3 3 2" xfId="47026"/>
    <cellStyle name="Note 2 2 4 2 3 3 2 2" xfId="47027"/>
    <cellStyle name="Note 2 2 4 2 3 3 2 3" xfId="59374"/>
    <cellStyle name="Note 2 2 4 2 3 3 3" xfId="47028"/>
    <cellStyle name="Note 2 2 4 2 3 3 4" xfId="47029"/>
    <cellStyle name="Note 2 2 4 2 3 4" xfId="47030"/>
    <cellStyle name="Note 2 2 4 2 3 4 2" xfId="47031"/>
    <cellStyle name="Note 2 2 4 2 3 4 3" xfId="59375"/>
    <cellStyle name="Note 2 2 4 2 3 5" xfId="47032"/>
    <cellStyle name="Note 2 2 4 2 3 6" xfId="47033"/>
    <cellStyle name="Note 2 2 4 2 4" xfId="47034"/>
    <cellStyle name="Note 2 2 4 2 4 2" xfId="47035"/>
    <cellStyle name="Note 2 2 4 2 4 2 2" xfId="47036"/>
    <cellStyle name="Note 2 2 4 2 4 2 3" xfId="59376"/>
    <cellStyle name="Note 2 2 4 2 4 3" xfId="47037"/>
    <cellStyle name="Note 2 2 4 2 4 4" xfId="47038"/>
    <cellStyle name="Note 2 2 4 2 5" xfId="47039"/>
    <cellStyle name="Note 2 2 4 2 5 2" xfId="47040"/>
    <cellStyle name="Note 2 2 4 2 5 2 2" xfId="47041"/>
    <cellStyle name="Note 2 2 4 2 5 2 3" xfId="59377"/>
    <cellStyle name="Note 2 2 4 2 5 3" xfId="47042"/>
    <cellStyle name="Note 2 2 4 2 5 4" xfId="47043"/>
    <cellStyle name="Note 2 2 4 2 6" xfId="47044"/>
    <cellStyle name="Note 2 2 4 2 6 2" xfId="47045"/>
    <cellStyle name="Note 2 2 4 2 6 3" xfId="59378"/>
    <cellStyle name="Note 2 2 4 2 7" xfId="47046"/>
    <cellStyle name="Note 2 2 4 2 8" xfId="47047"/>
    <cellStyle name="Note 2 2 4 3" xfId="47048"/>
    <cellStyle name="Note 2 2 4 3 2" xfId="47049"/>
    <cellStyle name="Note 2 2 4 3 2 2" xfId="47050"/>
    <cellStyle name="Note 2 2 4 3 2 2 2" xfId="47051"/>
    <cellStyle name="Note 2 2 4 3 2 2 2 2" xfId="47052"/>
    <cellStyle name="Note 2 2 4 3 2 2 2 3" xfId="59379"/>
    <cellStyle name="Note 2 2 4 3 2 2 3" xfId="47053"/>
    <cellStyle name="Note 2 2 4 3 2 2 4" xfId="47054"/>
    <cellStyle name="Note 2 2 4 3 2 3" xfId="47055"/>
    <cellStyle name="Note 2 2 4 3 2 3 2" xfId="47056"/>
    <cellStyle name="Note 2 2 4 3 2 3 2 2" xfId="47057"/>
    <cellStyle name="Note 2 2 4 3 2 3 2 3" xfId="59380"/>
    <cellStyle name="Note 2 2 4 3 2 3 3" xfId="47058"/>
    <cellStyle name="Note 2 2 4 3 2 3 4" xfId="47059"/>
    <cellStyle name="Note 2 2 4 3 2 4" xfId="47060"/>
    <cellStyle name="Note 2 2 4 3 2 4 2" xfId="47061"/>
    <cellStyle name="Note 2 2 4 3 2 4 3" xfId="59381"/>
    <cellStyle name="Note 2 2 4 3 2 5" xfId="47062"/>
    <cellStyle name="Note 2 2 4 3 2 6" xfId="47063"/>
    <cellStyle name="Note 2 2 4 3 3" xfId="47064"/>
    <cellStyle name="Note 2 2 4 3 3 2" xfId="47065"/>
    <cellStyle name="Note 2 2 4 3 3 2 2" xfId="47066"/>
    <cellStyle name="Note 2 2 4 3 3 2 3" xfId="59382"/>
    <cellStyle name="Note 2 2 4 3 3 3" xfId="47067"/>
    <cellStyle name="Note 2 2 4 3 3 4" xfId="47068"/>
    <cellStyle name="Note 2 2 4 3 4" xfId="47069"/>
    <cellStyle name="Note 2 2 4 3 4 2" xfId="47070"/>
    <cellStyle name="Note 2 2 4 3 4 2 2" xfId="47071"/>
    <cellStyle name="Note 2 2 4 3 4 2 3" xfId="59383"/>
    <cellStyle name="Note 2 2 4 3 4 3" xfId="47072"/>
    <cellStyle name="Note 2 2 4 3 4 4" xfId="47073"/>
    <cellStyle name="Note 2 2 4 3 5" xfId="47074"/>
    <cellStyle name="Note 2 2 4 3 5 2" xfId="47075"/>
    <cellStyle name="Note 2 2 4 3 5 3" xfId="59384"/>
    <cellStyle name="Note 2 2 4 3 6" xfId="47076"/>
    <cellStyle name="Note 2 2 4 3 7" xfId="47077"/>
    <cellStyle name="Note 2 2 4 4" xfId="47078"/>
    <cellStyle name="Note 2 2 4 4 2" xfId="47079"/>
    <cellStyle name="Note 2 2 4 4 2 2" xfId="47080"/>
    <cellStyle name="Note 2 2 4 4 2 2 2" xfId="47081"/>
    <cellStyle name="Note 2 2 4 4 2 2 3" xfId="59385"/>
    <cellStyle name="Note 2 2 4 4 2 3" xfId="47082"/>
    <cellStyle name="Note 2 2 4 4 2 4" xfId="47083"/>
    <cellStyle name="Note 2 2 4 4 3" xfId="47084"/>
    <cellStyle name="Note 2 2 4 4 3 2" xfId="47085"/>
    <cellStyle name="Note 2 2 4 4 3 2 2" xfId="47086"/>
    <cellStyle name="Note 2 2 4 4 3 2 3" xfId="59386"/>
    <cellStyle name="Note 2 2 4 4 3 3" xfId="47087"/>
    <cellStyle name="Note 2 2 4 4 3 4" xfId="47088"/>
    <cellStyle name="Note 2 2 4 4 4" xfId="47089"/>
    <cellStyle name="Note 2 2 4 4 4 2" xfId="47090"/>
    <cellStyle name="Note 2 2 4 4 4 3" xfId="59387"/>
    <cellStyle name="Note 2 2 4 4 5" xfId="47091"/>
    <cellStyle name="Note 2 2 4 4 6" xfId="47092"/>
    <cellStyle name="Note 2 2 4 5" xfId="47093"/>
    <cellStyle name="Note 2 2 4 5 2" xfId="47094"/>
    <cellStyle name="Note 2 2 4 5 2 2" xfId="47095"/>
    <cellStyle name="Note 2 2 4 5 2 2 2" xfId="47096"/>
    <cellStyle name="Note 2 2 4 5 2 2 3" xfId="59388"/>
    <cellStyle name="Note 2 2 4 5 2 3" xfId="47097"/>
    <cellStyle name="Note 2 2 4 5 2 4" xfId="47098"/>
    <cellStyle name="Note 2 2 4 5 3" xfId="47099"/>
    <cellStyle name="Note 2 2 4 5 3 2" xfId="47100"/>
    <cellStyle name="Note 2 2 4 5 3 3" xfId="59389"/>
    <cellStyle name="Note 2 2 4 5 4" xfId="47101"/>
    <cellStyle name="Note 2 2 4 5 5" xfId="47102"/>
    <cellStyle name="Note 2 2 4 6" xfId="47103"/>
    <cellStyle name="Note 2 2 4 6 2" xfId="47104"/>
    <cellStyle name="Note 2 2 4 6 2 2" xfId="47105"/>
    <cellStyle name="Note 2 2 4 6 2 3" xfId="59390"/>
    <cellStyle name="Note 2 2 4 6 3" xfId="47106"/>
    <cellStyle name="Note 2 2 4 6 4" xfId="47107"/>
    <cellStyle name="Note 2 2 4 7" xfId="47108"/>
    <cellStyle name="Note 2 2 4 7 2" xfId="47109"/>
    <cellStyle name="Note 2 2 4 7 2 2" xfId="47110"/>
    <cellStyle name="Note 2 2 4 7 2 3" xfId="59391"/>
    <cellStyle name="Note 2 2 4 7 3" xfId="47111"/>
    <cellStyle name="Note 2 2 4 7 4" xfId="47112"/>
    <cellStyle name="Note 2 2 4 8" xfId="47113"/>
    <cellStyle name="Note 2 2 4 8 2" xfId="47114"/>
    <cellStyle name="Note 2 2 4 8 3" xfId="59392"/>
    <cellStyle name="Note 2 2 4 9" xfId="47115"/>
    <cellStyle name="Note 2 2 5" xfId="47116"/>
    <cellStyle name="Note 2 2 5 10" xfId="47117"/>
    <cellStyle name="Note 2 2 5 2" xfId="47118"/>
    <cellStyle name="Note 2 2 5 2 2" xfId="47119"/>
    <cellStyle name="Note 2 2 5 2 2 2" xfId="47120"/>
    <cellStyle name="Note 2 2 5 2 2 2 2" xfId="47121"/>
    <cellStyle name="Note 2 2 5 2 2 2 2 2" xfId="47122"/>
    <cellStyle name="Note 2 2 5 2 2 2 2 2 2" xfId="47123"/>
    <cellStyle name="Note 2 2 5 2 2 2 2 2 3" xfId="59393"/>
    <cellStyle name="Note 2 2 5 2 2 2 2 3" xfId="47124"/>
    <cellStyle name="Note 2 2 5 2 2 2 2 4" xfId="47125"/>
    <cellStyle name="Note 2 2 5 2 2 2 3" xfId="47126"/>
    <cellStyle name="Note 2 2 5 2 2 2 3 2" xfId="47127"/>
    <cellStyle name="Note 2 2 5 2 2 2 3 2 2" xfId="47128"/>
    <cellStyle name="Note 2 2 5 2 2 2 3 2 3" xfId="59394"/>
    <cellStyle name="Note 2 2 5 2 2 2 3 3" xfId="47129"/>
    <cellStyle name="Note 2 2 5 2 2 2 3 4" xfId="47130"/>
    <cellStyle name="Note 2 2 5 2 2 2 4" xfId="47131"/>
    <cellStyle name="Note 2 2 5 2 2 2 4 2" xfId="47132"/>
    <cellStyle name="Note 2 2 5 2 2 2 4 3" xfId="59395"/>
    <cellStyle name="Note 2 2 5 2 2 2 5" xfId="47133"/>
    <cellStyle name="Note 2 2 5 2 2 2 6" xfId="47134"/>
    <cellStyle name="Note 2 2 5 2 2 3" xfId="47135"/>
    <cellStyle name="Note 2 2 5 2 2 3 2" xfId="47136"/>
    <cellStyle name="Note 2 2 5 2 2 3 2 2" xfId="47137"/>
    <cellStyle name="Note 2 2 5 2 2 3 2 3" xfId="59396"/>
    <cellStyle name="Note 2 2 5 2 2 3 3" xfId="47138"/>
    <cellStyle name="Note 2 2 5 2 2 3 4" xfId="47139"/>
    <cellStyle name="Note 2 2 5 2 2 4" xfId="47140"/>
    <cellStyle name="Note 2 2 5 2 2 4 2" xfId="47141"/>
    <cellStyle name="Note 2 2 5 2 2 4 2 2" xfId="47142"/>
    <cellStyle name="Note 2 2 5 2 2 4 2 3" xfId="59397"/>
    <cellStyle name="Note 2 2 5 2 2 4 3" xfId="47143"/>
    <cellStyle name="Note 2 2 5 2 2 4 4" xfId="47144"/>
    <cellStyle name="Note 2 2 5 2 2 5" xfId="47145"/>
    <cellStyle name="Note 2 2 5 2 2 5 2" xfId="47146"/>
    <cellStyle name="Note 2 2 5 2 2 5 3" xfId="59398"/>
    <cellStyle name="Note 2 2 5 2 2 6" xfId="47147"/>
    <cellStyle name="Note 2 2 5 2 2 7" xfId="47148"/>
    <cellStyle name="Note 2 2 5 2 3" xfId="47149"/>
    <cellStyle name="Note 2 2 5 2 3 2" xfId="47150"/>
    <cellStyle name="Note 2 2 5 2 3 2 2" xfId="47151"/>
    <cellStyle name="Note 2 2 5 2 3 2 2 2" xfId="47152"/>
    <cellStyle name="Note 2 2 5 2 3 2 2 3" xfId="59399"/>
    <cellStyle name="Note 2 2 5 2 3 2 3" xfId="47153"/>
    <cellStyle name="Note 2 2 5 2 3 2 4" xfId="47154"/>
    <cellStyle name="Note 2 2 5 2 3 3" xfId="47155"/>
    <cellStyle name="Note 2 2 5 2 3 3 2" xfId="47156"/>
    <cellStyle name="Note 2 2 5 2 3 3 2 2" xfId="47157"/>
    <cellStyle name="Note 2 2 5 2 3 3 2 3" xfId="59400"/>
    <cellStyle name="Note 2 2 5 2 3 3 3" xfId="47158"/>
    <cellStyle name="Note 2 2 5 2 3 3 4" xfId="47159"/>
    <cellStyle name="Note 2 2 5 2 3 4" xfId="47160"/>
    <cellStyle name="Note 2 2 5 2 3 4 2" xfId="47161"/>
    <cellStyle name="Note 2 2 5 2 3 4 3" xfId="59401"/>
    <cellStyle name="Note 2 2 5 2 3 5" xfId="47162"/>
    <cellStyle name="Note 2 2 5 2 3 6" xfId="47163"/>
    <cellStyle name="Note 2 2 5 2 4" xfId="47164"/>
    <cellStyle name="Note 2 2 5 2 4 2" xfId="47165"/>
    <cellStyle name="Note 2 2 5 2 4 2 2" xfId="47166"/>
    <cellStyle name="Note 2 2 5 2 4 2 3" xfId="59402"/>
    <cellStyle name="Note 2 2 5 2 4 3" xfId="47167"/>
    <cellStyle name="Note 2 2 5 2 4 4" xfId="47168"/>
    <cellStyle name="Note 2 2 5 2 5" xfId="47169"/>
    <cellStyle name="Note 2 2 5 2 5 2" xfId="47170"/>
    <cellStyle name="Note 2 2 5 2 5 2 2" xfId="47171"/>
    <cellStyle name="Note 2 2 5 2 5 2 3" xfId="59403"/>
    <cellStyle name="Note 2 2 5 2 5 3" xfId="47172"/>
    <cellStyle name="Note 2 2 5 2 5 4" xfId="47173"/>
    <cellStyle name="Note 2 2 5 2 6" xfId="47174"/>
    <cellStyle name="Note 2 2 5 2 6 2" xfId="47175"/>
    <cellStyle name="Note 2 2 5 2 6 3" xfId="59404"/>
    <cellStyle name="Note 2 2 5 2 7" xfId="47176"/>
    <cellStyle name="Note 2 2 5 2 8" xfId="47177"/>
    <cellStyle name="Note 2 2 5 3" xfId="47178"/>
    <cellStyle name="Note 2 2 5 3 2" xfId="47179"/>
    <cellStyle name="Note 2 2 5 3 2 2" xfId="47180"/>
    <cellStyle name="Note 2 2 5 3 2 2 2" xfId="47181"/>
    <cellStyle name="Note 2 2 5 3 2 2 2 2" xfId="47182"/>
    <cellStyle name="Note 2 2 5 3 2 2 2 3" xfId="59405"/>
    <cellStyle name="Note 2 2 5 3 2 2 3" xfId="47183"/>
    <cellStyle name="Note 2 2 5 3 2 2 4" xfId="47184"/>
    <cellStyle name="Note 2 2 5 3 2 3" xfId="47185"/>
    <cellStyle name="Note 2 2 5 3 2 3 2" xfId="47186"/>
    <cellStyle name="Note 2 2 5 3 2 3 2 2" xfId="47187"/>
    <cellStyle name="Note 2 2 5 3 2 3 2 3" xfId="59406"/>
    <cellStyle name="Note 2 2 5 3 2 3 3" xfId="47188"/>
    <cellStyle name="Note 2 2 5 3 2 3 4" xfId="47189"/>
    <cellStyle name="Note 2 2 5 3 2 4" xfId="47190"/>
    <cellStyle name="Note 2 2 5 3 2 4 2" xfId="47191"/>
    <cellStyle name="Note 2 2 5 3 2 4 3" xfId="59407"/>
    <cellStyle name="Note 2 2 5 3 2 5" xfId="47192"/>
    <cellStyle name="Note 2 2 5 3 2 6" xfId="47193"/>
    <cellStyle name="Note 2 2 5 3 3" xfId="47194"/>
    <cellStyle name="Note 2 2 5 3 3 2" xfId="47195"/>
    <cellStyle name="Note 2 2 5 3 3 2 2" xfId="47196"/>
    <cellStyle name="Note 2 2 5 3 3 2 3" xfId="59408"/>
    <cellStyle name="Note 2 2 5 3 3 3" xfId="47197"/>
    <cellStyle name="Note 2 2 5 3 3 4" xfId="47198"/>
    <cellStyle name="Note 2 2 5 3 4" xfId="47199"/>
    <cellStyle name="Note 2 2 5 3 4 2" xfId="47200"/>
    <cellStyle name="Note 2 2 5 3 4 2 2" xfId="47201"/>
    <cellStyle name="Note 2 2 5 3 4 2 3" xfId="59409"/>
    <cellStyle name="Note 2 2 5 3 4 3" xfId="47202"/>
    <cellStyle name="Note 2 2 5 3 4 4" xfId="47203"/>
    <cellStyle name="Note 2 2 5 3 5" xfId="47204"/>
    <cellStyle name="Note 2 2 5 3 5 2" xfId="47205"/>
    <cellStyle name="Note 2 2 5 3 5 3" xfId="59410"/>
    <cellStyle name="Note 2 2 5 3 6" xfId="47206"/>
    <cellStyle name="Note 2 2 5 3 7" xfId="47207"/>
    <cellStyle name="Note 2 2 5 4" xfId="47208"/>
    <cellStyle name="Note 2 2 5 4 2" xfId="47209"/>
    <cellStyle name="Note 2 2 5 4 2 2" xfId="47210"/>
    <cellStyle name="Note 2 2 5 4 2 2 2" xfId="47211"/>
    <cellStyle name="Note 2 2 5 4 2 2 3" xfId="59411"/>
    <cellStyle name="Note 2 2 5 4 2 3" xfId="47212"/>
    <cellStyle name="Note 2 2 5 4 2 4" xfId="47213"/>
    <cellStyle name="Note 2 2 5 4 3" xfId="47214"/>
    <cellStyle name="Note 2 2 5 4 3 2" xfId="47215"/>
    <cellStyle name="Note 2 2 5 4 3 2 2" xfId="47216"/>
    <cellStyle name="Note 2 2 5 4 3 2 3" xfId="59412"/>
    <cellStyle name="Note 2 2 5 4 3 3" xfId="47217"/>
    <cellStyle name="Note 2 2 5 4 3 4" xfId="47218"/>
    <cellStyle name="Note 2 2 5 4 4" xfId="47219"/>
    <cellStyle name="Note 2 2 5 4 4 2" xfId="47220"/>
    <cellStyle name="Note 2 2 5 4 4 3" xfId="59413"/>
    <cellStyle name="Note 2 2 5 4 5" xfId="47221"/>
    <cellStyle name="Note 2 2 5 4 6" xfId="47222"/>
    <cellStyle name="Note 2 2 5 5" xfId="47223"/>
    <cellStyle name="Note 2 2 5 5 2" xfId="47224"/>
    <cellStyle name="Note 2 2 5 5 2 2" xfId="47225"/>
    <cellStyle name="Note 2 2 5 5 2 2 2" xfId="47226"/>
    <cellStyle name="Note 2 2 5 5 2 2 3" xfId="59414"/>
    <cellStyle name="Note 2 2 5 5 2 3" xfId="47227"/>
    <cellStyle name="Note 2 2 5 5 2 4" xfId="47228"/>
    <cellStyle name="Note 2 2 5 5 3" xfId="47229"/>
    <cellStyle name="Note 2 2 5 5 3 2" xfId="47230"/>
    <cellStyle name="Note 2 2 5 5 3 3" xfId="59415"/>
    <cellStyle name="Note 2 2 5 5 4" xfId="47231"/>
    <cellStyle name="Note 2 2 5 5 5" xfId="47232"/>
    <cellStyle name="Note 2 2 5 6" xfId="47233"/>
    <cellStyle name="Note 2 2 5 6 2" xfId="47234"/>
    <cellStyle name="Note 2 2 5 6 2 2" xfId="47235"/>
    <cellStyle name="Note 2 2 5 6 2 3" xfId="59416"/>
    <cellStyle name="Note 2 2 5 6 3" xfId="47236"/>
    <cellStyle name="Note 2 2 5 6 4" xfId="47237"/>
    <cellStyle name="Note 2 2 5 7" xfId="47238"/>
    <cellStyle name="Note 2 2 5 7 2" xfId="47239"/>
    <cellStyle name="Note 2 2 5 7 2 2" xfId="47240"/>
    <cellStyle name="Note 2 2 5 7 2 3" xfId="59417"/>
    <cellStyle name="Note 2 2 5 7 3" xfId="47241"/>
    <cellStyle name="Note 2 2 5 7 4" xfId="47242"/>
    <cellStyle name="Note 2 2 5 8" xfId="47243"/>
    <cellStyle name="Note 2 2 5 8 2" xfId="47244"/>
    <cellStyle name="Note 2 2 5 8 3" xfId="59418"/>
    <cellStyle name="Note 2 2 5 9" xfId="47245"/>
    <cellStyle name="Note 2 2 6" xfId="47246"/>
    <cellStyle name="Note 2 2 6 10" xfId="47247"/>
    <cellStyle name="Note 2 2 6 2" xfId="47248"/>
    <cellStyle name="Note 2 2 6 2 2" xfId="47249"/>
    <cellStyle name="Note 2 2 6 2 2 2" xfId="47250"/>
    <cellStyle name="Note 2 2 6 2 2 2 2" xfId="47251"/>
    <cellStyle name="Note 2 2 6 2 2 2 2 2" xfId="47252"/>
    <cellStyle name="Note 2 2 6 2 2 2 2 2 2" xfId="47253"/>
    <cellStyle name="Note 2 2 6 2 2 2 2 2 3" xfId="59419"/>
    <cellStyle name="Note 2 2 6 2 2 2 2 3" xfId="47254"/>
    <cellStyle name="Note 2 2 6 2 2 2 2 4" xfId="47255"/>
    <cellStyle name="Note 2 2 6 2 2 2 3" xfId="47256"/>
    <cellStyle name="Note 2 2 6 2 2 2 3 2" xfId="47257"/>
    <cellStyle name="Note 2 2 6 2 2 2 3 2 2" xfId="47258"/>
    <cellStyle name="Note 2 2 6 2 2 2 3 2 3" xfId="59420"/>
    <cellStyle name="Note 2 2 6 2 2 2 3 3" xfId="47259"/>
    <cellStyle name="Note 2 2 6 2 2 2 3 4" xfId="47260"/>
    <cellStyle name="Note 2 2 6 2 2 2 4" xfId="47261"/>
    <cellStyle name="Note 2 2 6 2 2 2 4 2" xfId="47262"/>
    <cellStyle name="Note 2 2 6 2 2 2 4 3" xfId="59421"/>
    <cellStyle name="Note 2 2 6 2 2 2 5" xfId="47263"/>
    <cellStyle name="Note 2 2 6 2 2 2 6" xfId="47264"/>
    <cellStyle name="Note 2 2 6 2 2 3" xfId="47265"/>
    <cellStyle name="Note 2 2 6 2 2 3 2" xfId="47266"/>
    <cellStyle name="Note 2 2 6 2 2 3 2 2" xfId="47267"/>
    <cellStyle name="Note 2 2 6 2 2 3 2 3" xfId="59422"/>
    <cellStyle name="Note 2 2 6 2 2 3 3" xfId="47268"/>
    <cellStyle name="Note 2 2 6 2 2 3 4" xfId="47269"/>
    <cellStyle name="Note 2 2 6 2 2 4" xfId="47270"/>
    <cellStyle name="Note 2 2 6 2 2 4 2" xfId="47271"/>
    <cellStyle name="Note 2 2 6 2 2 4 2 2" xfId="47272"/>
    <cellStyle name="Note 2 2 6 2 2 4 2 3" xfId="59423"/>
    <cellStyle name="Note 2 2 6 2 2 4 3" xfId="47273"/>
    <cellStyle name="Note 2 2 6 2 2 4 4" xfId="47274"/>
    <cellStyle name="Note 2 2 6 2 2 5" xfId="47275"/>
    <cellStyle name="Note 2 2 6 2 2 5 2" xfId="47276"/>
    <cellStyle name="Note 2 2 6 2 2 5 3" xfId="59424"/>
    <cellStyle name="Note 2 2 6 2 2 6" xfId="47277"/>
    <cellStyle name="Note 2 2 6 2 2 7" xfId="47278"/>
    <cellStyle name="Note 2 2 6 2 3" xfId="47279"/>
    <cellStyle name="Note 2 2 6 2 3 2" xfId="47280"/>
    <cellStyle name="Note 2 2 6 2 3 2 2" xfId="47281"/>
    <cellStyle name="Note 2 2 6 2 3 2 2 2" xfId="47282"/>
    <cellStyle name="Note 2 2 6 2 3 2 2 3" xfId="59425"/>
    <cellStyle name="Note 2 2 6 2 3 2 3" xfId="47283"/>
    <cellStyle name="Note 2 2 6 2 3 2 4" xfId="47284"/>
    <cellStyle name="Note 2 2 6 2 3 3" xfId="47285"/>
    <cellStyle name="Note 2 2 6 2 3 3 2" xfId="47286"/>
    <cellStyle name="Note 2 2 6 2 3 3 2 2" xfId="47287"/>
    <cellStyle name="Note 2 2 6 2 3 3 2 3" xfId="59426"/>
    <cellStyle name="Note 2 2 6 2 3 3 3" xfId="47288"/>
    <cellStyle name="Note 2 2 6 2 3 3 4" xfId="47289"/>
    <cellStyle name="Note 2 2 6 2 3 4" xfId="47290"/>
    <cellStyle name="Note 2 2 6 2 3 4 2" xfId="47291"/>
    <cellStyle name="Note 2 2 6 2 3 4 3" xfId="59427"/>
    <cellStyle name="Note 2 2 6 2 3 5" xfId="47292"/>
    <cellStyle name="Note 2 2 6 2 3 6" xfId="47293"/>
    <cellStyle name="Note 2 2 6 2 4" xfId="47294"/>
    <cellStyle name="Note 2 2 6 2 4 2" xfId="47295"/>
    <cellStyle name="Note 2 2 6 2 4 2 2" xfId="47296"/>
    <cellStyle name="Note 2 2 6 2 4 2 3" xfId="59428"/>
    <cellStyle name="Note 2 2 6 2 4 3" xfId="47297"/>
    <cellStyle name="Note 2 2 6 2 4 4" xfId="47298"/>
    <cellStyle name="Note 2 2 6 2 5" xfId="47299"/>
    <cellStyle name="Note 2 2 6 2 5 2" xfId="47300"/>
    <cellStyle name="Note 2 2 6 2 5 2 2" xfId="47301"/>
    <cellStyle name="Note 2 2 6 2 5 2 3" xfId="59429"/>
    <cellStyle name="Note 2 2 6 2 5 3" xfId="47302"/>
    <cellStyle name="Note 2 2 6 2 5 4" xfId="47303"/>
    <cellStyle name="Note 2 2 6 2 6" xfId="47304"/>
    <cellStyle name="Note 2 2 6 2 6 2" xfId="47305"/>
    <cellStyle name="Note 2 2 6 2 6 3" xfId="59430"/>
    <cellStyle name="Note 2 2 6 2 7" xfId="47306"/>
    <cellStyle name="Note 2 2 6 2 8" xfId="47307"/>
    <cellStyle name="Note 2 2 6 3" xfId="47308"/>
    <cellStyle name="Note 2 2 6 3 2" xfId="47309"/>
    <cellStyle name="Note 2 2 6 3 2 2" xfId="47310"/>
    <cellStyle name="Note 2 2 6 3 2 2 2" xfId="47311"/>
    <cellStyle name="Note 2 2 6 3 2 2 2 2" xfId="47312"/>
    <cellStyle name="Note 2 2 6 3 2 2 2 3" xfId="59431"/>
    <cellStyle name="Note 2 2 6 3 2 2 3" xfId="47313"/>
    <cellStyle name="Note 2 2 6 3 2 2 4" xfId="47314"/>
    <cellStyle name="Note 2 2 6 3 2 3" xfId="47315"/>
    <cellStyle name="Note 2 2 6 3 2 3 2" xfId="47316"/>
    <cellStyle name="Note 2 2 6 3 2 3 2 2" xfId="47317"/>
    <cellStyle name="Note 2 2 6 3 2 3 2 3" xfId="59432"/>
    <cellStyle name="Note 2 2 6 3 2 3 3" xfId="47318"/>
    <cellStyle name="Note 2 2 6 3 2 3 4" xfId="47319"/>
    <cellStyle name="Note 2 2 6 3 2 4" xfId="47320"/>
    <cellStyle name="Note 2 2 6 3 2 4 2" xfId="47321"/>
    <cellStyle name="Note 2 2 6 3 2 4 3" xfId="59433"/>
    <cellStyle name="Note 2 2 6 3 2 5" xfId="47322"/>
    <cellStyle name="Note 2 2 6 3 2 6" xfId="47323"/>
    <cellStyle name="Note 2 2 6 3 3" xfId="47324"/>
    <cellStyle name="Note 2 2 6 3 3 2" xfId="47325"/>
    <cellStyle name="Note 2 2 6 3 3 2 2" xfId="47326"/>
    <cellStyle name="Note 2 2 6 3 3 2 3" xfId="59434"/>
    <cellStyle name="Note 2 2 6 3 3 3" xfId="47327"/>
    <cellStyle name="Note 2 2 6 3 3 4" xfId="47328"/>
    <cellStyle name="Note 2 2 6 3 4" xfId="47329"/>
    <cellStyle name="Note 2 2 6 3 4 2" xfId="47330"/>
    <cellStyle name="Note 2 2 6 3 4 2 2" xfId="47331"/>
    <cellStyle name="Note 2 2 6 3 4 2 3" xfId="59435"/>
    <cellStyle name="Note 2 2 6 3 4 3" xfId="47332"/>
    <cellStyle name="Note 2 2 6 3 4 4" xfId="47333"/>
    <cellStyle name="Note 2 2 6 3 5" xfId="47334"/>
    <cellStyle name="Note 2 2 6 3 5 2" xfId="47335"/>
    <cellStyle name="Note 2 2 6 3 5 3" xfId="59436"/>
    <cellStyle name="Note 2 2 6 3 6" xfId="47336"/>
    <cellStyle name="Note 2 2 6 3 7" xfId="47337"/>
    <cellStyle name="Note 2 2 6 4" xfId="47338"/>
    <cellStyle name="Note 2 2 6 4 2" xfId="47339"/>
    <cellStyle name="Note 2 2 6 4 2 2" xfId="47340"/>
    <cellStyle name="Note 2 2 6 4 2 2 2" xfId="47341"/>
    <cellStyle name="Note 2 2 6 4 2 2 3" xfId="59437"/>
    <cellStyle name="Note 2 2 6 4 2 3" xfId="47342"/>
    <cellStyle name="Note 2 2 6 4 2 4" xfId="47343"/>
    <cellStyle name="Note 2 2 6 4 3" xfId="47344"/>
    <cellStyle name="Note 2 2 6 4 3 2" xfId="47345"/>
    <cellStyle name="Note 2 2 6 4 3 2 2" xfId="47346"/>
    <cellStyle name="Note 2 2 6 4 3 2 3" xfId="59438"/>
    <cellStyle name="Note 2 2 6 4 3 3" xfId="47347"/>
    <cellStyle name="Note 2 2 6 4 3 4" xfId="47348"/>
    <cellStyle name="Note 2 2 6 4 4" xfId="47349"/>
    <cellStyle name="Note 2 2 6 4 4 2" xfId="47350"/>
    <cellStyle name="Note 2 2 6 4 4 3" xfId="59439"/>
    <cellStyle name="Note 2 2 6 4 5" xfId="47351"/>
    <cellStyle name="Note 2 2 6 4 6" xfId="47352"/>
    <cellStyle name="Note 2 2 6 5" xfId="47353"/>
    <cellStyle name="Note 2 2 6 5 2" xfId="47354"/>
    <cellStyle name="Note 2 2 6 5 2 2" xfId="47355"/>
    <cellStyle name="Note 2 2 6 5 2 2 2" xfId="47356"/>
    <cellStyle name="Note 2 2 6 5 2 2 3" xfId="59440"/>
    <cellStyle name="Note 2 2 6 5 2 3" xfId="47357"/>
    <cellStyle name="Note 2 2 6 5 2 4" xfId="47358"/>
    <cellStyle name="Note 2 2 6 5 3" xfId="47359"/>
    <cellStyle name="Note 2 2 6 5 3 2" xfId="47360"/>
    <cellStyle name="Note 2 2 6 5 3 3" xfId="59441"/>
    <cellStyle name="Note 2 2 6 5 4" xfId="47361"/>
    <cellStyle name="Note 2 2 6 5 5" xfId="47362"/>
    <cellStyle name="Note 2 2 6 6" xfId="47363"/>
    <cellStyle name="Note 2 2 6 6 2" xfId="47364"/>
    <cellStyle name="Note 2 2 6 6 2 2" xfId="47365"/>
    <cellStyle name="Note 2 2 6 6 2 3" xfId="59442"/>
    <cellStyle name="Note 2 2 6 6 3" xfId="47366"/>
    <cellStyle name="Note 2 2 6 6 4" xfId="47367"/>
    <cellStyle name="Note 2 2 6 7" xfId="47368"/>
    <cellStyle name="Note 2 2 6 7 2" xfId="47369"/>
    <cellStyle name="Note 2 2 6 7 2 2" xfId="47370"/>
    <cellStyle name="Note 2 2 6 7 2 3" xfId="59443"/>
    <cellStyle name="Note 2 2 6 7 3" xfId="47371"/>
    <cellStyle name="Note 2 2 6 7 4" xfId="47372"/>
    <cellStyle name="Note 2 2 6 8" xfId="47373"/>
    <cellStyle name="Note 2 2 6 8 2" xfId="47374"/>
    <cellStyle name="Note 2 2 6 8 3" xfId="59444"/>
    <cellStyle name="Note 2 2 6 9" xfId="47375"/>
    <cellStyle name="Note 2 2 7" xfId="47376"/>
    <cellStyle name="Note 2 2 7 2" xfId="47377"/>
    <cellStyle name="Note 2 2 7 2 2" xfId="47378"/>
    <cellStyle name="Note 2 2 7 2 2 2" xfId="47379"/>
    <cellStyle name="Note 2 2 7 2 2 2 2" xfId="47380"/>
    <cellStyle name="Note 2 2 7 2 2 2 2 2" xfId="47381"/>
    <cellStyle name="Note 2 2 7 2 2 2 2 3" xfId="59445"/>
    <cellStyle name="Note 2 2 7 2 2 2 3" xfId="47382"/>
    <cellStyle name="Note 2 2 7 2 2 2 4" xfId="47383"/>
    <cellStyle name="Note 2 2 7 2 2 3" xfId="47384"/>
    <cellStyle name="Note 2 2 7 2 2 3 2" xfId="47385"/>
    <cellStyle name="Note 2 2 7 2 2 3 2 2" xfId="47386"/>
    <cellStyle name="Note 2 2 7 2 2 3 2 3" xfId="59446"/>
    <cellStyle name="Note 2 2 7 2 2 3 3" xfId="47387"/>
    <cellStyle name="Note 2 2 7 2 2 3 4" xfId="47388"/>
    <cellStyle name="Note 2 2 7 2 2 4" xfId="47389"/>
    <cellStyle name="Note 2 2 7 2 2 4 2" xfId="47390"/>
    <cellStyle name="Note 2 2 7 2 2 4 3" xfId="59447"/>
    <cellStyle name="Note 2 2 7 2 2 5" xfId="47391"/>
    <cellStyle name="Note 2 2 7 2 2 6" xfId="47392"/>
    <cellStyle name="Note 2 2 7 2 3" xfId="47393"/>
    <cellStyle name="Note 2 2 7 2 3 2" xfId="47394"/>
    <cellStyle name="Note 2 2 7 2 3 2 2" xfId="47395"/>
    <cellStyle name="Note 2 2 7 2 3 2 3" xfId="59448"/>
    <cellStyle name="Note 2 2 7 2 3 3" xfId="47396"/>
    <cellStyle name="Note 2 2 7 2 3 4" xfId="47397"/>
    <cellStyle name="Note 2 2 7 2 4" xfId="47398"/>
    <cellStyle name="Note 2 2 7 2 4 2" xfId="47399"/>
    <cellStyle name="Note 2 2 7 2 4 2 2" xfId="47400"/>
    <cellStyle name="Note 2 2 7 2 4 2 3" xfId="59449"/>
    <cellStyle name="Note 2 2 7 2 4 3" xfId="47401"/>
    <cellStyle name="Note 2 2 7 2 4 4" xfId="47402"/>
    <cellStyle name="Note 2 2 7 2 5" xfId="47403"/>
    <cellStyle name="Note 2 2 7 2 5 2" xfId="47404"/>
    <cellStyle name="Note 2 2 7 2 5 3" xfId="59450"/>
    <cellStyle name="Note 2 2 7 2 6" xfId="47405"/>
    <cellStyle name="Note 2 2 7 2 7" xfId="47406"/>
    <cellStyle name="Note 2 2 7 3" xfId="47407"/>
    <cellStyle name="Note 2 2 7 3 2" xfId="47408"/>
    <cellStyle name="Note 2 2 7 3 2 2" xfId="47409"/>
    <cellStyle name="Note 2 2 7 3 2 2 2" xfId="47410"/>
    <cellStyle name="Note 2 2 7 3 2 2 3" xfId="59451"/>
    <cellStyle name="Note 2 2 7 3 2 3" xfId="47411"/>
    <cellStyle name="Note 2 2 7 3 2 4" xfId="47412"/>
    <cellStyle name="Note 2 2 7 3 3" xfId="47413"/>
    <cellStyle name="Note 2 2 7 3 3 2" xfId="47414"/>
    <cellStyle name="Note 2 2 7 3 3 2 2" xfId="47415"/>
    <cellStyle name="Note 2 2 7 3 3 2 3" xfId="59452"/>
    <cellStyle name="Note 2 2 7 3 3 3" xfId="47416"/>
    <cellStyle name="Note 2 2 7 3 3 4" xfId="47417"/>
    <cellStyle name="Note 2 2 7 3 4" xfId="47418"/>
    <cellStyle name="Note 2 2 7 3 4 2" xfId="47419"/>
    <cellStyle name="Note 2 2 7 3 4 3" xfId="59453"/>
    <cellStyle name="Note 2 2 7 3 5" xfId="47420"/>
    <cellStyle name="Note 2 2 7 3 6" xfId="47421"/>
    <cellStyle name="Note 2 2 7 4" xfId="47422"/>
    <cellStyle name="Note 2 2 7 4 2" xfId="47423"/>
    <cellStyle name="Note 2 2 7 4 2 2" xfId="47424"/>
    <cellStyle name="Note 2 2 7 4 2 3" xfId="59454"/>
    <cellStyle name="Note 2 2 7 4 3" xfId="47425"/>
    <cellStyle name="Note 2 2 7 4 4" xfId="47426"/>
    <cellStyle name="Note 2 2 7 5" xfId="47427"/>
    <cellStyle name="Note 2 2 7 5 2" xfId="47428"/>
    <cellStyle name="Note 2 2 7 5 2 2" xfId="47429"/>
    <cellStyle name="Note 2 2 7 5 2 3" xfId="59455"/>
    <cellStyle name="Note 2 2 7 5 3" xfId="47430"/>
    <cellStyle name="Note 2 2 7 5 4" xfId="47431"/>
    <cellStyle name="Note 2 2 7 6" xfId="47432"/>
    <cellStyle name="Note 2 2 7 6 2" xfId="47433"/>
    <cellStyle name="Note 2 2 7 6 3" xfId="59456"/>
    <cellStyle name="Note 2 2 7 7" xfId="47434"/>
    <cellStyle name="Note 2 2 7 8" xfId="47435"/>
    <cellStyle name="Note 2 2 8" xfId="47436"/>
    <cellStyle name="Note 2 2 8 2" xfId="47437"/>
    <cellStyle name="Note 2 2 8 2 2" xfId="47438"/>
    <cellStyle name="Note 2 2 8 2 2 2" xfId="47439"/>
    <cellStyle name="Note 2 2 8 2 2 2 2" xfId="47440"/>
    <cellStyle name="Note 2 2 8 2 2 2 3" xfId="59457"/>
    <cellStyle name="Note 2 2 8 2 2 3" xfId="47441"/>
    <cellStyle name="Note 2 2 8 2 2 4" xfId="47442"/>
    <cellStyle name="Note 2 2 8 2 3" xfId="47443"/>
    <cellStyle name="Note 2 2 8 2 3 2" xfId="47444"/>
    <cellStyle name="Note 2 2 8 2 3 2 2" xfId="47445"/>
    <cellStyle name="Note 2 2 8 2 3 2 3" xfId="59458"/>
    <cellStyle name="Note 2 2 8 2 3 3" xfId="47446"/>
    <cellStyle name="Note 2 2 8 2 3 4" xfId="47447"/>
    <cellStyle name="Note 2 2 8 2 4" xfId="47448"/>
    <cellStyle name="Note 2 2 8 2 4 2" xfId="47449"/>
    <cellStyle name="Note 2 2 8 2 4 3" xfId="59459"/>
    <cellStyle name="Note 2 2 8 2 5" xfId="47450"/>
    <cellStyle name="Note 2 2 8 2 6" xfId="47451"/>
    <cellStyle name="Note 2 2 8 3" xfId="47452"/>
    <cellStyle name="Note 2 2 8 3 2" xfId="47453"/>
    <cellStyle name="Note 2 2 8 3 2 2" xfId="47454"/>
    <cellStyle name="Note 2 2 8 3 2 3" xfId="59460"/>
    <cellStyle name="Note 2 2 8 3 3" xfId="47455"/>
    <cellStyle name="Note 2 2 8 3 4" xfId="47456"/>
    <cellStyle name="Note 2 2 8 4" xfId="47457"/>
    <cellStyle name="Note 2 2 8 4 2" xfId="47458"/>
    <cellStyle name="Note 2 2 8 4 2 2" xfId="47459"/>
    <cellStyle name="Note 2 2 8 4 2 3" xfId="59461"/>
    <cellStyle name="Note 2 2 8 4 3" xfId="47460"/>
    <cellStyle name="Note 2 2 8 4 4" xfId="47461"/>
    <cellStyle name="Note 2 2 8 5" xfId="47462"/>
    <cellStyle name="Note 2 2 8 5 2" xfId="47463"/>
    <cellStyle name="Note 2 2 8 5 3" xfId="59462"/>
    <cellStyle name="Note 2 2 8 6" xfId="47464"/>
    <cellStyle name="Note 2 2 8 7" xfId="47465"/>
    <cellStyle name="Note 2 2 9" xfId="47466"/>
    <cellStyle name="Note 2 2 9 2" xfId="47467"/>
    <cellStyle name="Note 2 2 9 2 2" xfId="47468"/>
    <cellStyle name="Note 2 2 9 2 2 2" xfId="47469"/>
    <cellStyle name="Note 2 2 9 2 2 3" xfId="59463"/>
    <cellStyle name="Note 2 2 9 2 3" xfId="47470"/>
    <cellStyle name="Note 2 2 9 2 4" xfId="47471"/>
    <cellStyle name="Note 2 2 9 3" xfId="47472"/>
    <cellStyle name="Note 2 2 9 3 2" xfId="47473"/>
    <cellStyle name="Note 2 2 9 3 2 2" xfId="47474"/>
    <cellStyle name="Note 2 2 9 3 2 3" xfId="59464"/>
    <cellStyle name="Note 2 2 9 3 3" xfId="47475"/>
    <cellStyle name="Note 2 2 9 3 4" xfId="47476"/>
    <cellStyle name="Note 2 2 9 4" xfId="47477"/>
    <cellStyle name="Note 2 2 9 4 2" xfId="47478"/>
    <cellStyle name="Note 2 2 9 4 3" xfId="59465"/>
    <cellStyle name="Note 2 2 9 5" xfId="47479"/>
    <cellStyle name="Note 2 2 9 6" xfId="47480"/>
    <cellStyle name="Note 2 3" xfId="47481"/>
    <cellStyle name="Note 2 3 10" xfId="47482"/>
    <cellStyle name="Note 2 3 11" xfId="47483"/>
    <cellStyle name="Note 2 3 12" xfId="60518"/>
    <cellStyle name="Note 2 3 2" xfId="47484"/>
    <cellStyle name="Note 2 3 2 10" xfId="47485"/>
    <cellStyle name="Note 2 3 2 2" xfId="47486"/>
    <cellStyle name="Note 2 3 2 2 2" xfId="47487"/>
    <cellStyle name="Note 2 3 2 2 2 2" xfId="47488"/>
    <cellStyle name="Note 2 3 2 2 2 2 2" xfId="47489"/>
    <cellStyle name="Note 2 3 2 2 2 2 2 2" xfId="47490"/>
    <cellStyle name="Note 2 3 2 2 2 2 2 2 2" xfId="47491"/>
    <cellStyle name="Note 2 3 2 2 2 2 2 2 3" xfId="59466"/>
    <cellStyle name="Note 2 3 2 2 2 2 2 3" xfId="47492"/>
    <cellStyle name="Note 2 3 2 2 2 2 2 4" xfId="47493"/>
    <cellStyle name="Note 2 3 2 2 2 2 3" xfId="47494"/>
    <cellStyle name="Note 2 3 2 2 2 2 3 2" xfId="47495"/>
    <cellStyle name="Note 2 3 2 2 2 2 3 2 2" xfId="47496"/>
    <cellStyle name="Note 2 3 2 2 2 2 3 2 3" xfId="59467"/>
    <cellStyle name="Note 2 3 2 2 2 2 3 3" xfId="47497"/>
    <cellStyle name="Note 2 3 2 2 2 2 3 4" xfId="47498"/>
    <cellStyle name="Note 2 3 2 2 2 2 4" xfId="47499"/>
    <cellStyle name="Note 2 3 2 2 2 2 4 2" xfId="47500"/>
    <cellStyle name="Note 2 3 2 2 2 2 4 3" xfId="59468"/>
    <cellStyle name="Note 2 3 2 2 2 2 5" xfId="47501"/>
    <cellStyle name="Note 2 3 2 2 2 2 6" xfId="47502"/>
    <cellStyle name="Note 2 3 2 2 2 3" xfId="47503"/>
    <cellStyle name="Note 2 3 2 2 2 3 2" xfId="47504"/>
    <cellStyle name="Note 2 3 2 2 2 3 2 2" xfId="47505"/>
    <cellStyle name="Note 2 3 2 2 2 3 2 3" xfId="59469"/>
    <cellStyle name="Note 2 3 2 2 2 3 3" xfId="47506"/>
    <cellStyle name="Note 2 3 2 2 2 3 4" xfId="47507"/>
    <cellStyle name="Note 2 3 2 2 2 4" xfId="47508"/>
    <cellStyle name="Note 2 3 2 2 2 4 2" xfId="47509"/>
    <cellStyle name="Note 2 3 2 2 2 4 2 2" xfId="47510"/>
    <cellStyle name="Note 2 3 2 2 2 4 2 3" xfId="59470"/>
    <cellStyle name="Note 2 3 2 2 2 4 3" xfId="47511"/>
    <cellStyle name="Note 2 3 2 2 2 4 4" xfId="47512"/>
    <cellStyle name="Note 2 3 2 2 2 5" xfId="47513"/>
    <cellStyle name="Note 2 3 2 2 2 5 2" xfId="47514"/>
    <cellStyle name="Note 2 3 2 2 2 5 3" xfId="59471"/>
    <cellStyle name="Note 2 3 2 2 2 6" xfId="47515"/>
    <cellStyle name="Note 2 3 2 2 2 7" xfId="47516"/>
    <cellStyle name="Note 2 3 2 2 3" xfId="47517"/>
    <cellStyle name="Note 2 3 2 2 3 2" xfId="47518"/>
    <cellStyle name="Note 2 3 2 2 3 2 2" xfId="47519"/>
    <cellStyle name="Note 2 3 2 2 3 2 2 2" xfId="47520"/>
    <cellStyle name="Note 2 3 2 2 3 2 2 3" xfId="59472"/>
    <cellStyle name="Note 2 3 2 2 3 2 3" xfId="47521"/>
    <cellStyle name="Note 2 3 2 2 3 2 4" xfId="47522"/>
    <cellStyle name="Note 2 3 2 2 3 3" xfId="47523"/>
    <cellStyle name="Note 2 3 2 2 3 3 2" xfId="47524"/>
    <cellStyle name="Note 2 3 2 2 3 3 2 2" xfId="47525"/>
    <cellStyle name="Note 2 3 2 2 3 3 2 3" xfId="59473"/>
    <cellStyle name="Note 2 3 2 2 3 3 3" xfId="47526"/>
    <cellStyle name="Note 2 3 2 2 3 3 4" xfId="47527"/>
    <cellStyle name="Note 2 3 2 2 3 4" xfId="47528"/>
    <cellStyle name="Note 2 3 2 2 3 4 2" xfId="47529"/>
    <cellStyle name="Note 2 3 2 2 3 4 3" xfId="59474"/>
    <cellStyle name="Note 2 3 2 2 3 5" xfId="47530"/>
    <cellStyle name="Note 2 3 2 2 3 6" xfId="47531"/>
    <cellStyle name="Note 2 3 2 2 4" xfId="47532"/>
    <cellStyle name="Note 2 3 2 2 4 2" xfId="47533"/>
    <cellStyle name="Note 2 3 2 2 4 2 2" xfId="47534"/>
    <cellStyle name="Note 2 3 2 2 4 2 3" xfId="59475"/>
    <cellStyle name="Note 2 3 2 2 4 3" xfId="47535"/>
    <cellStyle name="Note 2 3 2 2 4 4" xfId="47536"/>
    <cellStyle name="Note 2 3 2 2 5" xfId="47537"/>
    <cellStyle name="Note 2 3 2 2 5 2" xfId="47538"/>
    <cellStyle name="Note 2 3 2 2 5 2 2" xfId="47539"/>
    <cellStyle name="Note 2 3 2 2 5 2 3" xfId="59476"/>
    <cellStyle name="Note 2 3 2 2 5 3" xfId="47540"/>
    <cellStyle name="Note 2 3 2 2 5 4" xfId="47541"/>
    <cellStyle name="Note 2 3 2 2 6" xfId="47542"/>
    <cellStyle name="Note 2 3 2 2 6 2" xfId="47543"/>
    <cellStyle name="Note 2 3 2 2 6 3" xfId="59477"/>
    <cellStyle name="Note 2 3 2 2 7" xfId="47544"/>
    <cellStyle name="Note 2 3 2 2 8" xfId="47545"/>
    <cellStyle name="Note 2 3 2 3" xfId="47546"/>
    <cellStyle name="Note 2 3 2 3 2" xfId="47547"/>
    <cellStyle name="Note 2 3 2 3 2 2" xfId="47548"/>
    <cellStyle name="Note 2 3 2 3 2 2 2" xfId="47549"/>
    <cellStyle name="Note 2 3 2 3 2 2 2 2" xfId="47550"/>
    <cellStyle name="Note 2 3 2 3 2 2 2 3" xfId="59478"/>
    <cellStyle name="Note 2 3 2 3 2 2 3" xfId="47551"/>
    <cellStyle name="Note 2 3 2 3 2 2 4" xfId="47552"/>
    <cellStyle name="Note 2 3 2 3 2 3" xfId="47553"/>
    <cellStyle name="Note 2 3 2 3 2 3 2" xfId="47554"/>
    <cellStyle name="Note 2 3 2 3 2 3 2 2" xfId="47555"/>
    <cellStyle name="Note 2 3 2 3 2 3 2 3" xfId="59479"/>
    <cellStyle name="Note 2 3 2 3 2 3 3" xfId="47556"/>
    <cellStyle name="Note 2 3 2 3 2 3 4" xfId="47557"/>
    <cellStyle name="Note 2 3 2 3 2 4" xfId="47558"/>
    <cellStyle name="Note 2 3 2 3 2 4 2" xfId="47559"/>
    <cellStyle name="Note 2 3 2 3 2 4 3" xfId="59480"/>
    <cellStyle name="Note 2 3 2 3 2 5" xfId="47560"/>
    <cellStyle name="Note 2 3 2 3 2 6" xfId="47561"/>
    <cellStyle name="Note 2 3 2 3 3" xfId="47562"/>
    <cellStyle name="Note 2 3 2 3 3 2" xfId="47563"/>
    <cellStyle name="Note 2 3 2 3 3 2 2" xfId="47564"/>
    <cellStyle name="Note 2 3 2 3 3 2 3" xfId="59481"/>
    <cellStyle name="Note 2 3 2 3 3 3" xfId="47565"/>
    <cellStyle name="Note 2 3 2 3 3 4" xfId="47566"/>
    <cellStyle name="Note 2 3 2 3 4" xfId="47567"/>
    <cellStyle name="Note 2 3 2 3 4 2" xfId="47568"/>
    <cellStyle name="Note 2 3 2 3 4 2 2" xfId="47569"/>
    <cellStyle name="Note 2 3 2 3 4 2 3" xfId="59482"/>
    <cellStyle name="Note 2 3 2 3 4 3" xfId="47570"/>
    <cellStyle name="Note 2 3 2 3 4 4" xfId="47571"/>
    <cellStyle name="Note 2 3 2 3 5" xfId="47572"/>
    <cellStyle name="Note 2 3 2 3 5 2" xfId="47573"/>
    <cellStyle name="Note 2 3 2 3 5 3" xfId="59483"/>
    <cellStyle name="Note 2 3 2 3 6" xfId="47574"/>
    <cellStyle name="Note 2 3 2 3 7" xfId="47575"/>
    <cellStyle name="Note 2 3 2 4" xfId="47576"/>
    <cellStyle name="Note 2 3 2 4 2" xfId="47577"/>
    <cellStyle name="Note 2 3 2 4 2 2" xfId="47578"/>
    <cellStyle name="Note 2 3 2 4 2 2 2" xfId="47579"/>
    <cellStyle name="Note 2 3 2 4 2 2 3" xfId="59484"/>
    <cellStyle name="Note 2 3 2 4 2 3" xfId="47580"/>
    <cellStyle name="Note 2 3 2 4 2 4" xfId="47581"/>
    <cellStyle name="Note 2 3 2 4 3" xfId="47582"/>
    <cellStyle name="Note 2 3 2 4 3 2" xfId="47583"/>
    <cellStyle name="Note 2 3 2 4 3 2 2" xfId="47584"/>
    <cellStyle name="Note 2 3 2 4 3 2 3" xfId="59485"/>
    <cellStyle name="Note 2 3 2 4 3 3" xfId="47585"/>
    <cellStyle name="Note 2 3 2 4 3 4" xfId="47586"/>
    <cellStyle name="Note 2 3 2 4 4" xfId="47587"/>
    <cellStyle name="Note 2 3 2 4 4 2" xfId="47588"/>
    <cellStyle name="Note 2 3 2 4 4 3" xfId="59486"/>
    <cellStyle name="Note 2 3 2 4 5" xfId="47589"/>
    <cellStyle name="Note 2 3 2 4 6" xfId="47590"/>
    <cellStyle name="Note 2 3 2 5" xfId="47591"/>
    <cellStyle name="Note 2 3 2 5 2" xfId="47592"/>
    <cellStyle name="Note 2 3 2 5 2 2" xfId="47593"/>
    <cellStyle name="Note 2 3 2 5 2 2 2" xfId="47594"/>
    <cellStyle name="Note 2 3 2 5 2 2 3" xfId="59487"/>
    <cellStyle name="Note 2 3 2 5 2 3" xfId="47595"/>
    <cellStyle name="Note 2 3 2 5 2 4" xfId="47596"/>
    <cellStyle name="Note 2 3 2 5 3" xfId="47597"/>
    <cellStyle name="Note 2 3 2 5 3 2" xfId="47598"/>
    <cellStyle name="Note 2 3 2 5 3 3" xfId="59488"/>
    <cellStyle name="Note 2 3 2 5 4" xfId="47599"/>
    <cellStyle name="Note 2 3 2 5 5" xfId="47600"/>
    <cellStyle name="Note 2 3 2 6" xfId="47601"/>
    <cellStyle name="Note 2 3 2 6 2" xfId="47602"/>
    <cellStyle name="Note 2 3 2 6 2 2" xfId="47603"/>
    <cellStyle name="Note 2 3 2 6 2 3" xfId="59489"/>
    <cellStyle name="Note 2 3 2 6 3" xfId="47604"/>
    <cellStyle name="Note 2 3 2 6 4" xfId="47605"/>
    <cellStyle name="Note 2 3 2 7" xfId="47606"/>
    <cellStyle name="Note 2 3 2 7 2" xfId="47607"/>
    <cellStyle name="Note 2 3 2 7 2 2" xfId="47608"/>
    <cellStyle name="Note 2 3 2 7 2 3" xfId="59490"/>
    <cellStyle name="Note 2 3 2 7 3" xfId="47609"/>
    <cellStyle name="Note 2 3 2 7 4" xfId="47610"/>
    <cellStyle name="Note 2 3 2 8" xfId="47611"/>
    <cellStyle name="Note 2 3 2 8 2" xfId="47612"/>
    <cellStyle name="Note 2 3 2 8 3" xfId="59491"/>
    <cellStyle name="Note 2 3 2 9" xfId="47613"/>
    <cellStyle name="Note 2 3 3" xfId="47614"/>
    <cellStyle name="Note 2 3 3 2" xfId="47615"/>
    <cellStyle name="Note 2 3 3 2 2" xfId="47616"/>
    <cellStyle name="Note 2 3 3 2 2 2" xfId="47617"/>
    <cellStyle name="Note 2 3 3 2 2 2 2" xfId="47618"/>
    <cellStyle name="Note 2 3 3 2 2 2 2 2" xfId="47619"/>
    <cellStyle name="Note 2 3 3 2 2 2 2 3" xfId="59492"/>
    <cellStyle name="Note 2 3 3 2 2 2 3" xfId="47620"/>
    <cellStyle name="Note 2 3 3 2 2 2 4" xfId="47621"/>
    <cellStyle name="Note 2 3 3 2 2 3" xfId="47622"/>
    <cellStyle name="Note 2 3 3 2 2 3 2" xfId="47623"/>
    <cellStyle name="Note 2 3 3 2 2 3 2 2" xfId="47624"/>
    <cellStyle name="Note 2 3 3 2 2 3 2 3" xfId="59493"/>
    <cellStyle name="Note 2 3 3 2 2 3 3" xfId="47625"/>
    <cellStyle name="Note 2 3 3 2 2 3 4" xfId="47626"/>
    <cellStyle name="Note 2 3 3 2 2 4" xfId="47627"/>
    <cellStyle name="Note 2 3 3 2 2 4 2" xfId="47628"/>
    <cellStyle name="Note 2 3 3 2 2 4 3" xfId="59494"/>
    <cellStyle name="Note 2 3 3 2 2 5" xfId="47629"/>
    <cellStyle name="Note 2 3 3 2 2 6" xfId="47630"/>
    <cellStyle name="Note 2 3 3 2 3" xfId="47631"/>
    <cellStyle name="Note 2 3 3 2 3 2" xfId="47632"/>
    <cellStyle name="Note 2 3 3 2 3 2 2" xfId="47633"/>
    <cellStyle name="Note 2 3 3 2 3 2 3" xfId="59495"/>
    <cellStyle name="Note 2 3 3 2 3 3" xfId="47634"/>
    <cellStyle name="Note 2 3 3 2 3 4" xfId="47635"/>
    <cellStyle name="Note 2 3 3 2 4" xfId="47636"/>
    <cellStyle name="Note 2 3 3 2 4 2" xfId="47637"/>
    <cellStyle name="Note 2 3 3 2 4 2 2" xfId="47638"/>
    <cellStyle name="Note 2 3 3 2 4 2 3" xfId="59496"/>
    <cellStyle name="Note 2 3 3 2 4 3" xfId="47639"/>
    <cellStyle name="Note 2 3 3 2 4 4" xfId="47640"/>
    <cellStyle name="Note 2 3 3 2 5" xfId="47641"/>
    <cellStyle name="Note 2 3 3 2 5 2" xfId="47642"/>
    <cellStyle name="Note 2 3 3 2 5 3" xfId="59497"/>
    <cellStyle name="Note 2 3 3 2 6" xfId="47643"/>
    <cellStyle name="Note 2 3 3 2 7" xfId="47644"/>
    <cellStyle name="Note 2 3 3 3" xfId="47645"/>
    <cellStyle name="Note 2 3 3 3 2" xfId="47646"/>
    <cellStyle name="Note 2 3 3 3 2 2" xfId="47647"/>
    <cellStyle name="Note 2 3 3 3 2 2 2" xfId="47648"/>
    <cellStyle name="Note 2 3 3 3 2 2 3" xfId="59498"/>
    <cellStyle name="Note 2 3 3 3 2 3" xfId="47649"/>
    <cellStyle name="Note 2 3 3 3 2 4" xfId="47650"/>
    <cellStyle name="Note 2 3 3 3 3" xfId="47651"/>
    <cellStyle name="Note 2 3 3 3 3 2" xfId="47652"/>
    <cellStyle name="Note 2 3 3 3 3 2 2" xfId="47653"/>
    <cellStyle name="Note 2 3 3 3 3 2 3" xfId="59499"/>
    <cellStyle name="Note 2 3 3 3 3 3" xfId="47654"/>
    <cellStyle name="Note 2 3 3 3 3 4" xfId="47655"/>
    <cellStyle name="Note 2 3 3 3 4" xfId="47656"/>
    <cellStyle name="Note 2 3 3 3 4 2" xfId="47657"/>
    <cellStyle name="Note 2 3 3 3 4 3" xfId="59500"/>
    <cellStyle name="Note 2 3 3 3 5" xfId="47658"/>
    <cellStyle name="Note 2 3 3 3 6" xfId="47659"/>
    <cellStyle name="Note 2 3 3 4" xfId="47660"/>
    <cellStyle name="Note 2 3 3 4 2" xfId="47661"/>
    <cellStyle name="Note 2 3 3 4 2 2" xfId="47662"/>
    <cellStyle name="Note 2 3 3 4 2 2 2" xfId="47663"/>
    <cellStyle name="Note 2 3 3 4 2 2 3" xfId="59501"/>
    <cellStyle name="Note 2 3 3 4 2 3" xfId="47664"/>
    <cellStyle name="Note 2 3 3 4 2 4" xfId="47665"/>
    <cellStyle name="Note 2 3 3 4 3" xfId="47666"/>
    <cellStyle name="Note 2 3 3 4 3 2" xfId="47667"/>
    <cellStyle name="Note 2 3 3 4 3 3" xfId="59502"/>
    <cellStyle name="Note 2 3 3 4 4" xfId="47668"/>
    <cellStyle name="Note 2 3 3 4 5" xfId="47669"/>
    <cellStyle name="Note 2 3 3 5" xfId="47670"/>
    <cellStyle name="Note 2 3 3 5 2" xfId="47671"/>
    <cellStyle name="Note 2 3 3 5 2 2" xfId="47672"/>
    <cellStyle name="Note 2 3 3 5 2 3" xfId="59503"/>
    <cellStyle name="Note 2 3 3 5 3" xfId="47673"/>
    <cellStyle name="Note 2 3 3 5 4" xfId="47674"/>
    <cellStyle name="Note 2 3 3 6" xfId="47675"/>
    <cellStyle name="Note 2 3 3 6 2" xfId="47676"/>
    <cellStyle name="Note 2 3 3 6 2 2" xfId="47677"/>
    <cellStyle name="Note 2 3 3 6 2 3" xfId="59504"/>
    <cellStyle name="Note 2 3 3 6 3" xfId="47678"/>
    <cellStyle name="Note 2 3 3 6 4" xfId="47679"/>
    <cellStyle name="Note 2 3 3 7" xfId="47680"/>
    <cellStyle name="Note 2 3 3 7 2" xfId="47681"/>
    <cellStyle name="Note 2 3 3 7 3" xfId="59505"/>
    <cellStyle name="Note 2 3 3 8" xfId="47682"/>
    <cellStyle name="Note 2 3 3 9" xfId="47683"/>
    <cellStyle name="Note 2 3 4" xfId="47684"/>
    <cellStyle name="Note 2 3 4 2" xfId="47685"/>
    <cellStyle name="Note 2 3 4 2 2" xfId="47686"/>
    <cellStyle name="Note 2 3 4 2 2 2" xfId="47687"/>
    <cellStyle name="Note 2 3 4 2 2 2 2" xfId="47688"/>
    <cellStyle name="Note 2 3 4 2 2 2 3" xfId="59506"/>
    <cellStyle name="Note 2 3 4 2 2 3" xfId="47689"/>
    <cellStyle name="Note 2 3 4 2 2 4" xfId="47690"/>
    <cellStyle name="Note 2 3 4 2 3" xfId="47691"/>
    <cellStyle name="Note 2 3 4 2 3 2" xfId="47692"/>
    <cellStyle name="Note 2 3 4 2 3 2 2" xfId="47693"/>
    <cellStyle name="Note 2 3 4 2 3 2 3" xfId="59507"/>
    <cellStyle name="Note 2 3 4 2 3 3" xfId="47694"/>
    <cellStyle name="Note 2 3 4 2 3 4" xfId="47695"/>
    <cellStyle name="Note 2 3 4 2 4" xfId="47696"/>
    <cellStyle name="Note 2 3 4 2 4 2" xfId="47697"/>
    <cellStyle name="Note 2 3 4 2 4 3" xfId="59508"/>
    <cellStyle name="Note 2 3 4 2 5" xfId="47698"/>
    <cellStyle name="Note 2 3 4 2 6" xfId="47699"/>
    <cellStyle name="Note 2 3 4 3" xfId="47700"/>
    <cellStyle name="Note 2 3 4 3 2" xfId="47701"/>
    <cellStyle name="Note 2 3 4 3 2 2" xfId="47702"/>
    <cellStyle name="Note 2 3 4 3 2 3" xfId="59509"/>
    <cellStyle name="Note 2 3 4 3 3" xfId="47703"/>
    <cellStyle name="Note 2 3 4 3 4" xfId="47704"/>
    <cellStyle name="Note 2 3 4 4" xfId="47705"/>
    <cellStyle name="Note 2 3 4 4 2" xfId="47706"/>
    <cellStyle name="Note 2 3 4 4 2 2" xfId="47707"/>
    <cellStyle name="Note 2 3 4 4 2 3" xfId="59510"/>
    <cellStyle name="Note 2 3 4 4 3" xfId="47708"/>
    <cellStyle name="Note 2 3 4 4 4" xfId="47709"/>
    <cellStyle name="Note 2 3 4 5" xfId="47710"/>
    <cellStyle name="Note 2 3 4 5 2" xfId="47711"/>
    <cellStyle name="Note 2 3 4 5 3" xfId="59511"/>
    <cellStyle name="Note 2 3 4 6" xfId="47712"/>
    <cellStyle name="Note 2 3 4 7" xfId="47713"/>
    <cellStyle name="Note 2 3 5" xfId="47714"/>
    <cellStyle name="Note 2 3 5 2" xfId="47715"/>
    <cellStyle name="Note 2 3 5 2 2" xfId="47716"/>
    <cellStyle name="Note 2 3 5 2 2 2" xfId="47717"/>
    <cellStyle name="Note 2 3 5 2 2 3" xfId="59512"/>
    <cellStyle name="Note 2 3 5 2 3" xfId="47718"/>
    <cellStyle name="Note 2 3 5 2 4" xfId="47719"/>
    <cellStyle name="Note 2 3 5 3" xfId="47720"/>
    <cellStyle name="Note 2 3 5 3 2" xfId="47721"/>
    <cellStyle name="Note 2 3 5 3 2 2" xfId="47722"/>
    <cellStyle name="Note 2 3 5 3 2 3" xfId="59513"/>
    <cellStyle name="Note 2 3 5 3 3" xfId="47723"/>
    <cellStyle name="Note 2 3 5 3 4" xfId="47724"/>
    <cellStyle name="Note 2 3 5 4" xfId="47725"/>
    <cellStyle name="Note 2 3 5 4 2" xfId="47726"/>
    <cellStyle name="Note 2 3 5 4 3" xfId="59514"/>
    <cellStyle name="Note 2 3 5 5" xfId="47727"/>
    <cellStyle name="Note 2 3 5 6" xfId="47728"/>
    <cellStyle name="Note 2 3 6" xfId="47729"/>
    <cellStyle name="Note 2 3 6 2" xfId="47730"/>
    <cellStyle name="Note 2 3 6 2 2" xfId="47731"/>
    <cellStyle name="Note 2 3 6 2 2 2" xfId="47732"/>
    <cellStyle name="Note 2 3 6 2 2 3" xfId="59515"/>
    <cellStyle name="Note 2 3 6 2 3" xfId="47733"/>
    <cellStyle name="Note 2 3 6 2 4" xfId="47734"/>
    <cellStyle name="Note 2 3 6 3" xfId="47735"/>
    <cellStyle name="Note 2 3 6 3 2" xfId="47736"/>
    <cellStyle name="Note 2 3 6 3 3" xfId="59516"/>
    <cellStyle name="Note 2 3 6 4" xfId="47737"/>
    <cellStyle name="Note 2 3 6 5" xfId="47738"/>
    <cellStyle name="Note 2 3 7" xfId="47739"/>
    <cellStyle name="Note 2 3 7 2" xfId="47740"/>
    <cellStyle name="Note 2 3 7 2 2" xfId="47741"/>
    <cellStyle name="Note 2 3 7 2 3" xfId="59517"/>
    <cellStyle name="Note 2 3 7 3" xfId="47742"/>
    <cellStyle name="Note 2 3 7 4" xfId="47743"/>
    <cellStyle name="Note 2 3 8" xfId="47744"/>
    <cellStyle name="Note 2 3 8 2" xfId="47745"/>
    <cellStyle name="Note 2 3 8 2 2" xfId="47746"/>
    <cellStyle name="Note 2 3 8 2 3" xfId="59518"/>
    <cellStyle name="Note 2 3 8 3" xfId="47747"/>
    <cellStyle name="Note 2 3 8 4" xfId="47748"/>
    <cellStyle name="Note 2 3 9" xfId="47749"/>
    <cellStyle name="Note 2 3 9 2" xfId="47750"/>
    <cellStyle name="Note 2 3 9 3" xfId="59519"/>
    <cellStyle name="Note 2 4" xfId="47751"/>
    <cellStyle name="Note 2 4 10" xfId="47752"/>
    <cellStyle name="Note 2 4 11" xfId="47753"/>
    <cellStyle name="Note 2 4 2" xfId="47754"/>
    <cellStyle name="Note 2 4 2 10" xfId="47755"/>
    <cellStyle name="Note 2 4 2 2" xfId="47756"/>
    <cellStyle name="Note 2 4 2 2 2" xfId="47757"/>
    <cellStyle name="Note 2 4 2 2 2 2" xfId="47758"/>
    <cellStyle name="Note 2 4 2 2 2 2 2" xfId="47759"/>
    <cellStyle name="Note 2 4 2 2 2 2 2 2" xfId="47760"/>
    <cellStyle name="Note 2 4 2 2 2 2 2 2 2" xfId="47761"/>
    <cellStyle name="Note 2 4 2 2 2 2 2 2 3" xfId="59520"/>
    <cellStyle name="Note 2 4 2 2 2 2 2 3" xfId="47762"/>
    <cellStyle name="Note 2 4 2 2 2 2 2 4" xfId="47763"/>
    <cellStyle name="Note 2 4 2 2 2 2 3" xfId="47764"/>
    <cellStyle name="Note 2 4 2 2 2 2 3 2" xfId="47765"/>
    <cellStyle name="Note 2 4 2 2 2 2 3 2 2" xfId="47766"/>
    <cellStyle name="Note 2 4 2 2 2 2 3 2 3" xfId="59521"/>
    <cellStyle name="Note 2 4 2 2 2 2 3 3" xfId="47767"/>
    <cellStyle name="Note 2 4 2 2 2 2 3 4" xfId="47768"/>
    <cellStyle name="Note 2 4 2 2 2 2 4" xfId="47769"/>
    <cellStyle name="Note 2 4 2 2 2 2 4 2" xfId="47770"/>
    <cellStyle name="Note 2 4 2 2 2 2 4 3" xfId="59522"/>
    <cellStyle name="Note 2 4 2 2 2 2 5" xfId="47771"/>
    <cellStyle name="Note 2 4 2 2 2 2 6" xfId="47772"/>
    <cellStyle name="Note 2 4 2 2 2 3" xfId="47773"/>
    <cellStyle name="Note 2 4 2 2 2 3 2" xfId="47774"/>
    <cellStyle name="Note 2 4 2 2 2 3 2 2" xfId="47775"/>
    <cellStyle name="Note 2 4 2 2 2 3 2 3" xfId="59523"/>
    <cellStyle name="Note 2 4 2 2 2 3 3" xfId="47776"/>
    <cellStyle name="Note 2 4 2 2 2 3 4" xfId="47777"/>
    <cellStyle name="Note 2 4 2 2 2 4" xfId="47778"/>
    <cellStyle name="Note 2 4 2 2 2 4 2" xfId="47779"/>
    <cellStyle name="Note 2 4 2 2 2 4 2 2" xfId="47780"/>
    <cellStyle name="Note 2 4 2 2 2 4 2 3" xfId="59524"/>
    <cellStyle name="Note 2 4 2 2 2 4 3" xfId="47781"/>
    <cellStyle name="Note 2 4 2 2 2 4 4" xfId="47782"/>
    <cellStyle name="Note 2 4 2 2 2 5" xfId="47783"/>
    <cellStyle name="Note 2 4 2 2 2 5 2" xfId="47784"/>
    <cellStyle name="Note 2 4 2 2 2 5 3" xfId="59525"/>
    <cellStyle name="Note 2 4 2 2 2 6" xfId="47785"/>
    <cellStyle name="Note 2 4 2 2 2 7" xfId="47786"/>
    <cellStyle name="Note 2 4 2 2 3" xfId="47787"/>
    <cellStyle name="Note 2 4 2 2 3 2" xfId="47788"/>
    <cellStyle name="Note 2 4 2 2 3 2 2" xfId="47789"/>
    <cellStyle name="Note 2 4 2 2 3 2 2 2" xfId="47790"/>
    <cellStyle name="Note 2 4 2 2 3 2 2 3" xfId="59526"/>
    <cellStyle name="Note 2 4 2 2 3 2 3" xfId="47791"/>
    <cellStyle name="Note 2 4 2 2 3 2 4" xfId="47792"/>
    <cellStyle name="Note 2 4 2 2 3 3" xfId="47793"/>
    <cellStyle name="Note 2 4 2 2 3 3 2" xfId="47794"/>
    <cellStyle name="Note 2 4 2 2 3 3 2 2" xfId="47795"/>
    <cellStyle name="Note 2 4 2 2 3 3 2 3" xfId="59527"/>
    <cellStyle name="Note 2 4 2 2 3 3 3" xfId="47796"/>
    <cellStyle name="Note 2 4 2 2 3 3 4" xfId="47797"/>
    <cellStyle name="Note 2 4 2 2 3 4" xfId="47798"/>
    <cellStyle name="Note 2 4 2 2 3 4 2" xfId="47799"/>
    <cellStyle name="Note 2 4 2 2 3 4 3" xfId="59528"/>
    <cellStyle name="Note 2 4 2 2 3 5" xfId="47800"/>
    <cellStyle name="Note 2 4 2 2 3 6" xfId="47801"/>
    <cellStyle name="Note 2 4 2 2 4" xfId="47802"/>
    <cellStyle name="Note 2 4 2 2 4 2" xfId="47803"/>
    <cellStyle name="Note 2 4 2 2 4 2 2" xfId="47804"/>
    <cellStyle name="Note 2 4 2 2 4 2 3" xfId="59529"/>
    <cellStyle name="Note 2 4 2 2 4 3" xfId="47805"/>
    <cellStyle name="Note 2 4 2 2 4 4" xfId="47806"/>
    <cellStyle name="Note 2 4 2 2 5" xfId="47807"/>
    <cellStyle name="Note 2 4 2 2 5 2" xfId="47808"/>
    <cellStyle name="Note 2 4 2 2 5 2 2" xfId="47809"/>
    <cellStyle name="Note 2 4 2 2 5 2 3" xfId="59530"/>
    <cellStyle name="Note 2 4 2 2 5 3" xfId="47810"/>
    <cellStyle name="Note 2 4 2 2 5 4" xfId="47811"/>
    <cellStyle name="Note 2 4 2 2 6" xfId="47812"/>
    <cellStyle name="Note 2 4 2 2 6 2" xfId="47813"/>
    <cellStyle name="Note 2 4 2 2 6 3" xfId="59531"/>
    <cellStyle name="Note 2 4 2 2 7" xfId="47814"/>
    <cellStyle name="Note 2 4 2 2 8" xfId="47815"/>
    <cellStyle name="Note 2 4 2 3" xfId="47816"/>
    <cellStyle name="Note 2 4 2 3 2" xfId="47817"/>
    <cellStyle name="Note 2 4 2 3 2 2" xfId="47818"/>
    <cellStyle name="Note 2 4 2 3 2 2 2" xfId="47819"/>
    <cellStyle name="Note 2 4 2 3 2 2 2 2" xfId="47820"/>
    <cellStyle name="Note 2 4 2 3 2 2 2 3" xfId="59532"/>
    <cellStyle name="Note 2 4 2 3 2 2 3" xfId="47821"/>
    <cellStyle name="Note 2 4 2 3 2 2 4" xfId="47822"/>
    <cellStyle name="Note 2 4 2 3 2 3" xfId="47823"/>
    <cellStyle name="Note 2 4 2 3 2 3 2" xfId="47824"/>
    <cellStyle name="Note 2 4 2 3 2 3 2 2" xfId="47825"/>
    <cellStyle name="Note 2 4 2 3 2 3 2 3" xfId="59533"/>
    <cellStyle name="Note 2 4 2 3 2 3 3" xfId="47826"/>
    <cellStyle name="Note 2 4 2 3 2 3 4" xfId="47827"/>
    <cellStyle name="Note 2 4 2 3 2 4" xfId="47828"/>
    <cellStyle name="Note 2 4 2 3 2 4 2" xfId="47829"/>
    <cellStyle name="Note 2 4 2 3 2 4 3" xfId="59534"/>
    <cellStyle name="Note 2 4 2 3 2 5" xfId="47830"/>
    <cellStyle name="Note 2 4 2 3 2 6" xfId="47831"/>
    <cellStyle name="Note 2 4 2 3 3" xfId="47832"/>
    <cellStyle name="Note 2 4 2 3 3 2" xfId="47833"/>
    <cellStyle name="Note 2 4 2 3 3 2 2" xfId="47834"/>
    <cellStyle name="Note 2 4 2 3 3 2 3" xfId="59535"/>
    <cellStyle name="Note 2 4 2 3 3 3" xfId="47835"/>
    <cellStyle name="Note 2 4 2 3 3 4" xfId="47836"/>
    <cellStyle name="Note 2 4 2 3 4" xfId="47837"/>
    <cellStyle name="Note 2 4 2 3 4 2" xfId="47838"/>
    <cellStyle name="Note 2 4 2 3 4 2 2" xfId="47839"/>
    <cellStyle name="Note 2 4 2 3 4 2 3" xfId="59536"/>
    <cellStyle name="Note 2 4 2 3 4 3" xfId="47840"/>
    <cellStyle name="Note 2 4 2 3 4 4" xfId="47841"/>
    <cellStyle name="Note 2 4 2 3 5" xfId="47842"/>
    <cellStyle name="Note 2 4 2 3 5 2" xfId="47843"/>
    <cellStyle name="Note 2 4 2 3 5 3" xfId="59537"/>
    <cellStyle name="Note 2 4 2 3 6" xfId="47844"/>
    <cellStyle name="Note 2 4 2 3 7" xfId="47845"/>
    <cellStyle name="Note 2 4 2 4" xfId="47846"/>
    <cellStyle name="Note 2 4 2 4 2" xfId="47847"/>
    <cellStyle name="Note 2 4 2 4 2 2" xfId="47848"/>
    <cellStyle name="Note 2 4 2 4 2 2 2" xfId="47849"/>
    <cellStyle name="Note 2 4 2 4 2 2 3" xfId="59538"/>
    <cellStyle name="Note 2 4 2 4 2 3" xfId="47850"/>
    <cellStyle name="Note 2 4 2 4 2 4" xfId="47851"/>
    <cellStyle name="Note 2 4 2 4 3" xfId="47852"/>
    <cellStyle name="Note 2 4 2 4 3 2" xfId="47853"/>
    <cellStyle name="Note 2 4 2 4 3 2 2" xfId="47854"/>
    <cellStyle name="Note 2 4 2 4 3 2 3" xfId="59539"/>
    <cellStyle name="Note 2 4 2 4 3 3" xfId="47855"/>
    <cellStyle name="Note 2 4 2 4 3 4" xfId="47856"/>
    <cellStyle name="Note 2 4 2 4 4" xfId="47857"/>
    <cellStyle name="Note 2 4 2 4 4 2" xfId="47858"/>
    <cellStyle name="Note 2 4 2 4 4 3" xfId="59540"/>
    <cellStyle name="Note 2 4 2 4 5" xfId="47859"/>
    <cellStyle name="Note 2 4 2 4 6" xfId="47860"/>
    <cellStyle name="Note 2 4 2 5" xfId="47861"/>
    <cellStyle name="Note 2 4 2 5 2" xfId="47862"/>
    <cellStyle name="Note 2 4 2 5 2 2" xfId="47863"/>
    <cellStyle name="Note 2 4 2 5 2 2 2" xfId="47864"/>
    <cellStyle name="Note 2 4 2 5 2 2 3" xfId="59541"/>
    <cellStyle name="Note 2 4 2 5 2 3" xfId="47865"/>
    <cellStyle name="Note 2 4 2 5 2 4" xfId="47866"/>
    <cellStyle name="Note 2 4 2 5 3" xfId="47867"/>
    <cellStyle name="Note 2 4 2 5 3 2" xfId="47868"/>
    <cellStyle name="Note 2 4 2 5 3 3" xfId="59542"/>
    <cellStyle name="Note 2 4 2 5 4" xfId="47869"/>
    <cellStyle name="Note 2 4 2 5 5" xfId="47870"/>
    <cellStyle name="Note 2 4 2 6" xfId="47871"/>
    <cellStyle name="Note 2 4 2 6 2" xfId="47872"/>
    <cellStyle name="Note 2 4 2 6 2 2" xfId="47873"/>
    <cellStyle name="Note 2 4 2 6 2 3" xfId="59543"/>
    <cellStyle name="Note 2 4 2 6 3" xfId="47874"/>
    <cellStyle name="Note 2 4 2 6 4" xfId="47875"/>
    <cellStyle name="Note 2 4 2 7" xfId="47876"/>
    <cellStyle name="Note 2 4 2 7 2" xfId="47877"/>
    <cellStyle name="Note 2 4 2 7 2 2" xfId="47878"/>
    <cellStyle name="Note 2 4 2 7 2 3" xfId="59544"/>
    <cellStyle name="Note 2 4 2 7 3" xfId="47879"/>
    <cellStyle name="Note 2 4 2 7 4" xfId="47880"/>
    <cellStyle name="Note 2 4 2 8" xfId="47881"/>
    <cellStyle name="Note 2 4 2 8 2" xfId="47882"/>
    <cellStyle name="Note 2 4 2 8 3" xfId="59545"/>
    <cellStyle name="Note 2 4 2 9" xfId="47883"/>
    <cellStyle name="Note 2 4 3" xfId="47884"/>
    <cellStyle name="Note 2 4 3 2" xfId="47885"/>
    <cellStyle name="Note 2 4 3 2 2" xfId="47886"/>
    <cellStyle name="Note 2 4 3 2 2 2" xfId="47887"/>
    <cellStyle name="Note 2 4 3 2 2 2 2" xfId="47888"/>
    <cellStyle name="Note 2 4 3 2 2 2 2 2" xfId="47889"/>
    <cellStyle name="Note 2 4 3 2 2 2 2 3" xfId="59546"/>
    <cellStyle name="Note 2 4 3 2 2 2 3" xfId="47890"/>
    <cellStyle name="Note 2 4 3 2 2 2 4" xfId="47891"/>
    <cellStyle name="Note 2 4 3 2 2 3" xfId="47892"/>
    <cellStyle name="Note 2 4 3 2 2 3 2" xfId="47893"/>
    <cellStyle name="Note 2 4 3 2 2 3 2 2" xfId="47894"/>
    <cellStyle name="Note 2 4 3 2 2 3 2 3" xfId="59547"/>
    <cellStyle name="Note 2 4 3 2 2 3 3" xfId="47895"/>
    <cellStyle name="Note 2 4 3 2 2 3 4" xfId="47896"/>
    <cellStyle name="Note 2 4 3 2 2 4" xfId="47897"/>
    <cellStyle name="Note 2 4 3 2 2 4 2" xfId="47898"/>
    <cellStyle name="Note 2 4 3 2 2 4 3" xfId="59548"/>
    <cellStyle name="Note 2 4 3 2 2 5" xfId="47899"/>
    <cellStyle name="Note 2 4 3 2 2 6" xfId="47900"/>
    <cellStyle name="Note 2 4 3 2 3" xfId="47901"/>
    <cellStyle name="Note 2 4 3 2 3 2" xfId="47902"/>
    <cellStyle name="Note 2 4 3 2 3 2 2" xfId="47903"/>
    <cellStyle name="Note 2 4 3 2 3 2 3" xfId="59549"/>
    <cellStyle name="Note 2 4 3 2 3 3" xfId="47904"/>
    <cellStyle name="Note 2 4 3 2 3 4" xfId="47905"/>
    <cellStyle name="Note 2 4 3 2 4" xfId="47906"/>
    <cellStyle name="Note 2 4 3 2 4 2" xfId="47907"/>
    <cellStyle name="Note 2 4 3 2 4 2 2" xfId="47908"/>
    <cellStyle name="Note 2 4 3 2 4 2 3" xfId="59550"/>
    <cellStyle name="Note 2 4 3 2 4 3" xfId="47909"/>
    <cellStyle name="Note 2 4 3 2 4 4" xfId="47910"/>
    <cellStyle name="Note 2 4 3 2 5" xfId="47911"/>
    <cellStyle name="Note 2 4 3 2 5 2" xfId="47912"/>
    <cellStyle name="Note 2 4 3 2 5 3" xfId="59551"/>
    <cellStyle name="Note 2 4 3 2 6" xfId="47913"/>
    <cellStyle name="Note 2 4 3 2 7" xfId="47914"/>
    <cellStyle name="Note 2 4 3 3" xfId="47915"/>
    <cellStyle name="Note 2 4 3 3 2" xfId="47916"/>
    <cellStyle name="Note 2 4 3 3 2 2" xfId="47917"/>
    <cellStyle name="Note 2 4 3 3 2 2 2" xfId="47918"/>
    <cellStyle name="Note 2 4 3 3 2 2 3" xfId="59552"/>
    <cellStyle name="Note 2 4 3 3 2 3" xfId="47919"/>
    <cellStyle name="Note 2 4 3 3 2 4" xfId="47920"/>
    <cellStyle name="Note 2 4 3 3 3" xfId="47921"/>
    <cellStyle name="Note 2 4 3 3 3 2" xfId="47922"/>
    <cellStyle name="Note 2 4 3 3 3 2 2" xfId="47923"/>
    <cellStyle name="Note 2 4 3 3 3 2 3" xfId="59553"/>
    <cellStyle name="Note 2 4 3 3 3 3" xfId="47924"/>
    <cellStyle name="Note 2 4 3 3 3 4" xfId="47925"/>
    <cellStyle name="Note 2 4 3 3 4" xfId="47926"/>
    <cellStyle name="Note 2 4 3 3 4 2" xfId="47927"/>
    <cellStyle name="Note 2 4 3 3 4 3" xfId="59554"/>
    <cellStyle name="Note 2 4 3 3 5" xfId="47928"/>
    <cellStyle name="Note 2 4 3 3 6" xfId="47929"/>
    <cellStyle name="Note 2 4 3 4" xfId="47930"/>
    <cellStyle name="Note 2 4 3 4 2" xfId="47931"/>
    <cellStyle name="Note 2 4 3 4 2 2" xfId="47932"/>
    <cellStyle name="Note 2 4 3 4 2 3" xfId="59555"/>
    <cellStyle name="Note 2 4 3 4 3" xfId="47933"/>
    <cellStyle name="Note 2 4 3 4 4" xfId="47934"/>
    <cellStyle name="Note 2 4 3 5" xfId="47935"/>
    <cellStyle name="Note 2 4 3 5 2" xfId="47936"/>
    <cellStyle name="Note 2 4 3 5 2 2" xfId="47937"/>
    <cellStyle name="Note 2 4 3 5 2 3" xfId="59556"/>
    <cellStyle name="Note 2 4 3 5 3" xfId="47938"/>
    <cellStyle name="Note 2 4 3 5 4" xfId="47939"/>
    <cellStyle name="Note 2 4 3 6" xfId="47940"/>
    <cellStyle name="Note 2 4 3 6 2" xfId="47941"/>
    <cellStyle name="Note 2 4 3 6 3" xfId="59557"/>
    <cellStyle name="Note 2 4 3 7" xfId="47942"/>
    <cellStyle name="Note 2 4 3 8" xfId="47943"/>
    <cellStyle name="Note 2 4 4" xfId="47944"/>
    <cellStyle name="Note 2 4 4 2" xfId="47945"/>
    <cellStyle name="Note 2 4 4 2 2" xfId="47946"/>
    <cellStyle name="Note 2 4 4 2 2 2" xfId="47947"/>
    <cellStyle name="Note 2 4 4 2 2 2 2" xfId="47948"/>
    <cellStyle name="Note 2 4 4 2 2 2 3" xfId="59558"/>
    <cellStyle name="Note 2 4 4 2 2 3" xfId="47949"/>
    <cellStyle name="Note 2 4 4 2 2 4" xfId="47950"/>
    <cellStyle name="Note 2 4 4 2 3" xfId="47951"/>
    <cellStyle name="Note 2 4 4 2 3 2" xfId="47952"/>
    <cellStyle name="Note 2 4 4 2 3 2 2" xfId="47953"/>
    <cellStyle name="Note 2 4 4 2 3 2 3" xfId="59559"/>
    <cellStyle name="Note 2 4 4 2 3 3" xfId="47954"/>
    <cellStyle name="Note 2 4 4 2 3 4" xfId="47955"/>
    <cellStyle name="Note 2 4 4 2 4" xfId="47956"/>
    <cellStyle name="Note 2 4 4 2 4 2" xfId="47957"/>
    <cellStyle name="Note 2 4 4 2 4 3" xfId="59560"/>
    <cellStyle name="Note 2 4 4 2 5" xfId="47958"/>
    <cellStyle name="Note 2 4 4 2 6" xfId="47959"/>
    <cellStyle name="Note 2 4 4 3" xfId="47960"/>
    <cellStyle name="Note 2 4 4 3 2" xfId="47961"/>
    <cellStyle name="Note 2 4 4 3 2 2" xfId="47962"/>
    <cellStyle name="Note 2 4 4 3 2 3" xfId="59561"/>
    <cellStyle name="Note 2 4 4 3 3" xfId="47963"/>
    <cellStyle name="Note 2 4 4 3 4" xfId="47964"/>
    <cellStyle name="Note 2 4 4 4" xfId="47965"/>
    <cellStyle name="Note 2 4 4 4 2" xfId="47966"/>
    <cellStyle name="Note 2 4 4 4 2 2" xfId="47967"/>
    <cellStyle name="Note 2 4 4 4 2 3" xfId="59562"/>
    <cellStyle name="Note 2 4 4 4 3" xfId="47968"/>
    <cellStyle name="Note 2 4 4 4 4" xfId="47969"/>
    <cellStyle name="Note 2 4 4 5" xfId="47970"/>
    <cellStyle name="Note 2 4 4 5 2" xfId="47971"/>
    <cellStyle name="Note 2 4 4 5 3" xfId="59563"/>
    <cellStyle name="Note 2 4 4 6" xfId="47972"/>
    <cellStyle name="Note 2 4 4 7" xfId="47973"/>
    <cellStyle name="Note 2 4 5" xfId="47974"/>
    <cellStyle name="Note 2 4 5 2" xfId="47975"/>
    <cellStyle name="Note 2 4 5 2 2" xfId="47976"/>
    <cellStyle name="Note 2 4 5 2 2 2" xfId="47977"/>
    <cellStyle name="Note 2 4 5 2 2 3" xfId="59564"/>
    <cellStyle name="Note 2 4 5 2 3" xfId="47978"/>
    <cellStyle name="Note 2 4 5 2 4" xfId="47979"/>
    <cellStyle name="Note 2 4 5 3" xfId="47980"/>
    <cellStyle name="Note 2 4 5 3 2" xfId="47981"/>
    <cellStyle name="Note 2 4 5 3 2 2" xfId="47982"/>
    <cellStyle name="Note 2 4 5 3 2 3" xfId="59565"/>
    <cellStyle name="Note 2 4 5 3 3" xfId="47983"/>
    <cellStyle name="Note 2 4 5 3 4" xfId="47984"/>
    <cellStyle name="Note 2 4 5 4" xfId="47985"/>
    <cellStyle name="Note 2 4 5 4 2" xfId="47986"/>
    <cellStyle name="Note 2 4 5 4 3" xfId="59566"/>
    <cellStyle name="Note 2 4 5 5" xfId="47987"/>
    <cellStyle name="Note 2 4 5 6" xfId="47988"/>
    <cellStyle name="Note 2 4 6" xfId="47989"/>
    <cellStyle name="Note 2 4 6 2" xfId="47990"/>
    <cellStyle name="Note 2 4 6 2 2" xfId="47991"/>
    <cellStyle name="Note 2 4 6 2 2 2" xfId="47992"/>
    <cellStyle name="Note 2 4 6 2 2 3" xfId="59567"/>
    <cellStyle name="Note 2 4 6 2 3" xfId="47993"/>
    <cellStyle name="Note 2 4 6 2 4" xfId="47994"/>
    <cellStyle name="Note 2 4 6 3" xfId="47995"/>
    <cellStyle name="Note 2 4 6 3 2" xfId="47996"/>
    <cellStyle name="Note 2 4 6 3 3" xfId="59568"/>
    <cellStyle name="Note 2 4 6 4" xfId="47997"/>
    <cellStyle name="Note 2 4 6 5" xfId="47998"/>
    <cellStyle name="Note 2 4 7" xfId="47999"/>
    <cellStyle name="Note 2 4 7 2" xfId="48000"/>
    <cellStyle name="Note 2 4 7 2 2" xfId="48001"/>
    <cellStyle name="Note 2 4 7 2 3" xfId="59569"/>
    <cellStyle name="Note 2 4 7 3" xfId="48002"/>
    <cellStyle name="Note 2 4 7 4" xfId="48003"/>
    <cellStyle name="Note 2 4 8" xfId="48004"/>
    <cellStyle name="Note 2 4 8 2" xfId="48005"/>
    <cellStyle name="Note 2 4 8 2 2" xfId="48006"/>
    <cellStyle name="Note 2 4 8 2 3" xfId="59570"/>
    <cellStyle name="Note 2 4 8 3" xfId="48007"/>
    <cellStyle name="Note 2 4 8 4" xfId="48008"/>
    <cellStyle name="Note 2 4 9" xfId="48009"/>
    <cellStyle name="Note 2 4 9 2" xfId="48010"/>
    <cellStyle name="Note 2 4 9 3" xfId="59571"/>
    <cellStyle name="Note 2 5" xfId="48011"/>
    <cellStyle name="Note 2 5 10" xfId="48012"/>
    <cellStyle name="Note 2 5 2" xfId="48013"/>
    <cellStyle name="Note 2 5 2 2" xfId="48014"/>
    <cellStyle name="Note 2 5 2 2 2" xfId="48015"/>
    <cellStyle name="Note 2 5 2 2 2 2" xfId="48016"/>
    <cellStyle name="Note 2 5 2 2 2 2 2" xfId="48017"/>
    <cellStyle name="Note 2 5 2 2 2 2 2 2" xfId="48018"/>
    <cellStyle name="Note 2 5 2 2 2 2 2 3" xfId="59572"/>
    <cellStyle name="Note 2 5 2 2 2 2 3" xfId="48019"/>
    <cellStyle name="Note 2 5 2 2 2 2 4" xfId="48020"/>
    <cellStyle name="Note 2 5 2 2 2 3" xfId="48021"/>
    <cellStyle name="Note 2 5 2 2 2 3 2" xfId="48022"/>
    <cellStyle name="Note 2 5 2 2 2 3 2 2" xfId="48023"/>
    <cellStyle name="Note 2 5 2 2 2 3 2 3" xfId="59573"/>
    <cellStyle name="Note 2 5 2 2 2 3 3" xfId="48024"/>
    <cellStyle name="Note 2 5 2 2 2 3 4" xfId="48025"/>
    <cellStyle name="Note 2 5 2 2 2 4" xfId="48026"/>
    <cellStyle name="Note 2 5 2 2 2 4 2" xfId="48027"/>
    <cellStyle name="Note 2 5 2 2 2 4 3" xfId="59574"/>
    <cellStyle name="Note 2 5 2 2 2 5" xfId="48028"/>
    <cellStyle name="Note 2 5 2 2 2 6" xfId="48029"/>
    <cellStyle name="Note 2 5 2 2 3" xfId="48030"/>
    <cellStyle name="Note 2 5 2 2 3 2" xfId="48031"/>
    <cellStyle name="Note 2 5 2 2 3 2 2" xfId="48032"/>
    <cellStyle name="Note 2 5 2 2 3 2 3" xfId="59575"/>
    <cellStyle name="Note 2 5 2 2 3 3" xfId="48033"/>
    <cellStyle name="Note 2 5 2 2 3 4" xfId="48034"/>
    <cellStyle name="Note 2 5 2 2 4" xfId="48035"/>
    <cellStyle name="Note 2 5 2 2 4 2" xfId="48036"/>
    <cellStyle name="Note 2 5 2 2 4 2 2" xfId="48037"/>
    <cellStyle name="Note 2 5 2 2 4 2 3" xfId="59576"/>
    <cellStyle name="Note 2 5 2 2 4 3" xfId="48038"/>
    <cellStyle name="Note 2 5 2 2 4 4" xfId="48039"/>
    <cellStyle name="Note 2 5 2 2 5" xfId="48040"/>
    <cellStyle name="Note 2 5 2 2 5 2" xfId="48041"/>
    <cellStyle name="Note 2 5 2 2 5 3" xfId="59577"/>
    <cellStyle name="Note 2 5 2 2 6" xfId="48042"/>
    <cellStyle name="Note 2 5 2 2 7" xfId="48043"/>
    <cellStyle name="Note 2 5 2 3" xfId="48044"/>
    <cellStyle name="Note 2 5 2 3 2" xfId="48045"/>
    <cellStyle name="Note 2 5 2 3 2 2" xfId="48046"/>
    <cellStyle name="Note 2 5 2 3 2 2 2" xfId="48047"/>
    <cellStyle name="Note 2 5 2 3 2 2 3" xfId="59578"/>
    <cellStyle name="Note 2 5 2 3 2 3" xfId="48048"/>
    <cellStyle name="Note 2 5 2 3 2 4" xfId="48049"/>
    <cellStyle name="Note 2 5 2 3 3" xfId="48050"/>
    <cellStyle name="Note 2 5 2 3 3 2" xfId="48051"/>
    <cellStyle name="Note 2 5 2 3 3 2 2" xfId="48052"/>
    <cellStyle name="Note 2 5 2 3 3 2 3" xfId="59579"/>
    <cellStyle name="Note 2 5 2 3 3 3" xfId="48053"/>
    <cellStyle name="Note 2 5 2 3 3 4" xfId="48054"/>
    <cellStyle name="Note 2 5 2 3 4" xfId="48055"/>
    <cellStyle name="Note 2 5 2 3 4 2" xfId="48056"/>
    <cellStyle name="Note 2 5 2 3 4 3" xfId="59580"/>
    <cellStyle name="Note 2 5 2 3 5" xfId="48057"/>
    <cellStyle name="Note 2 5 2 3 6" xfId="48058"/>
    <cellStyle name="Note 2 5 2 4" xfId="48059"/>
    <cellStyle name="Note 2 5 2 4 2" xfId="48060"/>
    <cellStyle name="Note 2 5 2 4 2 2" xfId="48061"/>
    <cellStyle name="Note 2 5 2 4 2 3" xfId="59581"/>
    <cellStyle name="Note 2 5 2 4 3" xfId="48062"/>
    <cellStyle name="Note 2 5 2 4 4" xfId="48063"/>
    <cellStyle name="Note 2 5 2 5" xfId="48064"/>
    <cellStyle name="Note 2 5 2 5 2" xfId="48065"/>
    <cellStyle name="Note 2 5 2 5 2 2" xfId="48066"/>
    <cellStyle name="Note 2 5 2 5 2 3" xfId="59582"/>
    <cellStyle name="Note 2 5 2 5 3" xfId="48067"/>
    <cellStyle name="Note 2 5 2 5 4" xfId="48068"/>
    <cellStyle name="Note 2 5 2 6" xfId="48069"/>
    <cellStyle name="Note 2 5 2 6 2" xfId="48070"/>
    <cellStyle name="Note 2 5 2 6 3" xfId="59583"/>
    <cellStyle name="Note 2 5 2 7" xfId="48071"/>
    <cellStyle name="Note 2 5 2 8" xfId="48072"/>
    <cellStyle name="Note 2 5 3" xfId="48073"/>
    <cellStyle name="Note 2 5 3 2" xfId="48074"/>
    <cellStyle name="Note 2 5 3 2 2" xfId="48075"/>
    <cellStyle name="Note 2 5 3 2 2 2" xfId="48076"/>
    <cellStyle name="Note 2 5 3 2 2 2 2" xfId="48077"/>
    <cellStyle name="Note 2 5 3 2 2 2 3" xfId="59584"/>
    <cellStyle name="Note 2 5 3 2 2 3" xfId="48078"/>
    <cellStyle name="Note 2 5 3 2 2 4" xfId="48079"/>
    <cellStyle name="Note 2 5 3 2 3" xfId="48080"/>
    <cellStyle name="Note 2 5 3 2 3 2" xfId="48081"/>
    <cellStyle name="Note 2 5 3 2 3 2 2" xfId="48082"/>
    <cellStyle name="Note 2 5 3 2 3 2 3" xfId="59585"/>
    <cellStyle name="Note 2 5 3 2 3 3" xfId="48083"/>
    <cellStyle name="Note 2 5 3 2 3 4" xfId="48084"/>
    <cellStyle name="Note 2 5 3 2 4" xfId="48085"/>
    <cellStyle name="Note 2 5 3 2 4 2" xfId="48086"/>
    <cellStyle name="Note 2 5 3 2 4 3" xfId="59586"/>
    <cellStyle name="Note 2 5 3 2 5" xfId="48087"/>
    <cellStyle name="Note 2 5 3 2 6" xfId="48088"/>
    <cellStyle name="Note 2 5 3 3" xfId="48089"/>
    <cellStyle name="Note 2 5 3 3 2" xfId="48090"/>
    <cellStyle name="Note 2 5 3 3 2 2" xfId="48091"/>
    <cellStyle name="Note 2 5 3 3 2 3" xfId="59587"/>
    <cellStyle name="Note 2 5 3 3 3" xfId="48092"/>
    <cellStyle name="Note 2 5 3 3 4" xfId="48093"/>
    <cellStyle name="Note 2 5 3 4" xfId="48094"/>
    <cellStyle name="Note 2 5 3 4 2" xfId="48095"/>
    <cellStyle name="Note 2 5 3 4 2 2" xfId="48096"/>
    <cellStyle name="Note 2 5 3 4 2 3" xfId="59588"/>
    <cellStyle name="Note 2 5 3 4 3" xfId="48097"/>
    <cellStyle name="Note 2 5 3 4 4" xfId="48098"/>
    <cellStyle name="Note 2 5 3 5" xfId="48099"/>
    <cellStyle name="Note 2 5 3 5 2" xfId="48100"/>
    <cellStyle name="Note 2 5 3 5 3" xfId="59589"/>
    <cellStyle name="Note 2 5 3 6" xfId="48101"/>
    <cellStyle name="Note 2 5 3 7" xfId="48102"/>
    <cellStyle name="Note 2 5 4" xfId="48103"/>
    <cellStyle name="Note 2 5 4 2" xfId="48104"/>
    <cellStyle name="Note 2 5 4 2 2" xfId="48105"/>
    <cellStyle name="Note 2 5 4 2 2 2" xfId="48106"/>
    <cellStyle name="Note 2 5 4 2 2 3" xfId="59590"/>
    <cellStyle name="Note 2 5 4 2 3" xfId="48107"/>
    <cellStyle name="Note 2 5 4 2 4" xfId="48108"/>
    <cellStyle name="Note 2 5 4 3" xfId="48109"/>
    <cellStyle name="Note 2 5 4 3 2" xfId="48110"/>
    <cellStyle name="Note 2 5 4 3 2 2" xfId="48111"/>
    <cellStyle name="Note 2 5 4 3 2 3" xfId="59591"/>
    <cellStyle name="Note 2 5 4 3 3" xfId="48112"/>
    <cellStyle name="Note 2 5 4 3 4" xfId="48113"/>
    <cellStyle name="Note 2 5 4 4" xfId="48114"/>
    <cellStyle name="Note 2 5 4 4 2" xfId="48115"/>
    <cellStyle name="Note 2 5 4 4 3" xfId="59592"/>
    <cellStyle name="Note 2 5 4 5" xfId="48116"/>
    <cellStyle name="Note 2 5 4 6" xfId="48117"/>
    <cellStyle name="Note 2 5 5" xfId="48118"/>
    <cellStyle name="Note 2 5 5 2" xfId="48119"/>
    <cellStyle name="Note 2 5 5 2 2" xfId="48120"/>
    <cellStyle name="Note 2 5 5 2 2 2" xfId="48121"/>
    <cellStyle name="Note 2 5 5 2 2 3" xfId="59593"/>
    <cellStyle name="Note 2 5 5 2 3" xfId="48122"/>
    <cellStyle name="Note 2 5 5 2 4" xfId="48123"/>
    <cellStyle name="Note 2 5 5 3" xfId="48124"/>
    <cellStyle name="Note 2 5 5 3 2" xfId="48125"/>
    <cellStyle name="Note 2 5 5 3 3" xfId="59594"/>
    <cellStyle name="Note 2 5 5 4" xfId="48126"/>
    <cellStyle name="Note 2 5 5 5" xfId="48127"/>
    <cellStyle name="Note 2 5 6" xfId="48128"/>
    <cellStyle name="Note 2 5 6 2" xfId="48129"/>
    <cellStyle name="Note 2 5 6 2 2" xfId="48130"/>
    <cellStyle name="Note 2 5 6 2 3" xfId="59595"/>
    <cellStyle name="Note 2 5 6 3" xfId="48131"/>
    <cellStyle name="Note 2 5 6 4" xfId="48132"/>
    <cellStyle name="Note 2 5 7" xfId="48133"/>
    <cellStyle name="Note 2 5 7 2" xfId="48134"/>
    <cellStyle name="Note 2 5 7 2 2" xfId="48135"/>
    <cellStyle name="Note 2 5 7 2 3" xfId="59596"/>
    <cellStyle name="Note 2 5 7 3" xfId="48136"/>
    <cellStyle name="Note 2 5 7 4" xfId="48137"/>
    <cellStyle name="Note 2 5 8" xfId="48138"/>
    <cellStyle name="Note 2 5 8 2" xfId="48139"/>
    <cellStyle name="Note 2 5 8 3" xfId="59597"/>
    <cellStyle name="Note 2 5 9" xfId="48140"/>
    <cellStyle name="Note 2 6" xfId="48141"/>
    <cellStyle name="Note 2 6 10" xfId="48142"/>
    <cellStyle name="Note 2 6 2" xfId="48143"/>
    <cellStyle name="Note 2 6 2 2" xfId="48144"/>
    <cellStyle name="Note 2 6 2 2 2" xfId="48145"/>
    <cellStyle name="Note 2 6 2 2 2 2" xfId="48146"/>
    <cellStyle name="Note 2 6 2 2 2 2 2" xfId="48147"/>
    <cellStyle name="Note 2 6 2 2 2 2 2 2" xfId="48148"/>
    <cellStyle name="Note 2 6 2 2 2 2 2 3" xfId="59598"/>
    <cellStyle name="Note 2 6 2 2 2 2 3" xfId="48149"/>
    <cellStyle name="Note 2 6 2 2 2 2 4" xfId="48150"/>
    <cellStyle name="Note 2 6 2 2 2 3" xfId="48151"/>
    <cellStyle name="Note 2 6 2 2 2 3 2" xfId="48152"/>
    <cellStyle name="Note 2 6 2 2 2 3 2 2" xfId="48153"/>
    <cellStyle name="Note 2 6 2 2 2 3 2 3" xfId="59599"/>
    <cellStyle name="Note 2 6 2 2 2 3 3" xfId="48154"/>
    <cellStyle name="Note 2 6 2 2 2 3 4" xfId="48155"/>
    <cellStyle name="Note 2 6 2 2 2 4" xfId="48156"/>
    <cellStyle name="Note 2 6 2 2 2 4 2" xfId="48157"/>
    <cellStyle name="Note 2 6 2 2 2 4 3" xfId="59600"/>
    <cellStyle name="Note 2 6 2 2 2 5" xfId="48158"/>
    <cellStyle name="Note 2 6 2 2 2 6" xfId="48159"/>
    <cellStyle name="Note 2 6 2 2 3" xfId="48160"/>
    <cellStyle name="Note 2 6 2 2 3 2" xfId="48161"/>
    <cellStyle name="Note 2 6 2 2 3 2 2" xfId="48162"/>
    <cellStyle name="Note 2 6 2 2 3 2 3" xfId="59601"/>
    <cellStyle name="Note 2 6 2 2 3 3" xfId="48163"/>
    <cellStyle name="Note 2 6 2 2 3 4" xfId="48164"/>
    <cellStyle name="Note 2 6 2 2 4" xfId="48165"/>
    <cellStyle name="Note 2 6 2 2 4 2" xfId="48166"/>
    <cellStyle name="Note 2 6 2 2 4 2 2" xfId="48167"/>
    <cellStyle name="Note 2 6 2 2 4 2 3" xfId="59602"/>
    <cellStyle name="Note 2 6 2 2 4 3" xfId="48168"/>
    <cellStyle name="Note 2 6 2 2 4 4" xfId="48169"/>
    <cellStyle name="Note 2 6 2 2 5" xfId="48170"/>
    <cellStyle name="Note 2 6 2 2 5 2" xfId="48171"/>
    <cellStyle name="Note 2 6 2 2 5 3" xfId="59603"/>
    <cellStyle name="Note 2 6 2 2 6" xfId="48172"/>
    <cellStyle name="Note 2 6 2 2 7" xfId="48173"/>
    <cellStyle name="Note 2 6 2 3" xfId="48174"/>
    <cellStyle name="Note 2 6 2 3 2" xfId="48175"/>
    <cellStyle name="Note 2 6 2 3 2 2" xfId="48176"/>
    <cellStyle name="Note 2 6 2 3 2 2 2" xfId="48177"/>
    <cellStyle name="Note 2 6 2 3 2 2 3" xfId="59604"/>
    <cellStyle name="Note 2 6 2 3 2 3" xfId="48178"/>
    <cellStyle name="Note 2 6 2 3 2 4" xfId="48179"/>
    <cellStyle name="Note 2 6 2 3 3" xfId="48180"/>
    <cellStyle name="Note 2 6 2 3 3 2" xfId="48181"/>
    <cellStyle name="Note 2 6 2 3 3 2 2" xfId="48182"/>
    <cellStyle name="Note 2 6 2 3 3 2 3" xfId="59605"/>
    <cellStyle name="Note 2 6 2 3 3 3" xfId="48183"/>
    <cellStyle name="Note 2 6 2 3 3 4" xfId="48184"/>
    <cellStyle name="Note 2 6 2 3 4" xfId="48185"/>
    <cellStyle name="Note 2 6 2 3 4 2" xfId="48186"/>
    <cellStyle name="Note 2 6 2 3 4 3" xfId="59606"/>
    <cellStyle name="Note 2 6 2 3 5" xfId="48187"/>
    <cellStyle name="Note 2 6 2 3 6" xfId="48188"/>
    <cellStyle name="Note 2 6 2 4" xfId="48189"/>
    <cellStyle name="Note 2 6 2 4 2" xfId="48190"/>
    <cellStyle name="Note 2 6 2 4 2 2" xfId="48191"/>
    <cellStyle name="Note 2 6 2 4 2 3" xfId="59607"/>
    <cellStyle name="Note 2 6 2 4 3" xfId="48192"/>
    <cellStyle name="Note 2 6 2 4 4" xfId="48193"/>
    <cellStyle name="Note 2 6 2 5" xfId="48194"/>
    <cellStyle name="Note 2 6 2 5 2" xfId="48195"/>
    <cellStyle name="Note 2 6 2 5 2 2" xfId="48196"/>
    <cellStyle name="Note 2 6 2 5 2 3" xfId="59608"/>
    <cellStyle name="Note 2 6 2 5 3" xfId="48197"/>
    <cellStyle name="Note 2 6 2 5 4" xfId="48198"/>
    <cellStyle name="Note 2 6 2 6" xfId="48199"/>
    <cellStyle name="Note 2 6 2 6 2" xfId="48200"/>
    <cellStyle name="Note 2 6 2 6 3" xfId="59609"/>
    <cellStyle name="Note 2 6 2 7" xfId="48201"/>
    <cellStyle name="Note 2 6 2 8" xfId="48202"/>
    <cellStyle name="Note 2 6 3" xfId="48203"/>
    <cellStyle name="Note 2 6 3 2" xfId="48204"/>
    <cellStyle name="Note 2 6 3 2 2" xfId="48205"/>
    <cellStyle name="Note 2 6 3 2 2 2" xfId="48206"/>
    <cellStyle name="Note 2 6 3 2 2 2 2" xfId="48207"/>
    <cellStyle name="Note 2 6 3 2 2 2 3" xfId="59610"/>
    <cellStyle name="Note 2 6 3 2 2 3" xfId="48208"/>
    <cellStyle name="Note 2 6 3 2 2 4" xfId="48209"/>
    <cellStyle name="Note 2 6 3 2 3" xfId="48210"/>
    <cellStyle name="Note 2 6 3 2 3 2" xfId="48211"/>
    <cellStyle name="Note 2 6 3 2 3 2 2" xfId="48212"/>
    <cellStyle name="Note 2 6 3 2 3 2 3" xfId="59611"/>
    <cellStyle name="Note 2 6 3 2 3 3" xfId="48213"/>
    <cellStyle name="Note 2 6 3 2 3 4" xfId="48214"/>
    <cellStyle name="Note 2 6 3 2 4" xfId="48215"/>
    <cellStyle name="Note 2 6 3 2 4 2" xfId="48216"/>
    <cellStyle name="Note 2 6 3 2 4 3" xfId="59612"/>
    <cellStyle name="Note 2 6 3 2 5" xfId="48217"/>
    <cellStyle name="Note 2 6 3 2 6" xfId="48218"/>
    <cellStyle name="Note 2 6 3 3" xfId="48219"/>
    <cellStyle name="Note 2 6 3 3 2" xfId="48220"/>
    <cellStyle name="Note 2 6 3 3 2 2" xfId="48221"/>
    <cellStyle name="Note 2 6 3 3 2 3" xfId="59613"/>
    <cellStyle name="Note 2 6 3 3 3" xfId="48222"/>
    <cellStyle name="Note 2 6 3 3 4" xfId="48223"/>
    <cellStyle name="Note 2 6 3 4" xfId="48224"/>
    <cellStyle name="Note 2 6 3 4 2" xfId="48225"/>
    <cellStyle name="Note 2 6 3 4 2 2" xfId="48226"/>
    <cellStyle name="Note 2 6 3 4 2 3" xfId="59614"/>
    <cellStyle name="Note 2 6 3 4 3" xfId="48227"/>
    <cellStyle name="Note 2 6 3 4 4" xfId="48228"/>
    <cellStyle name="Note 2 6 3 5" xfId="48229"/>
    <cellStyle name="Note 2 6 3 5 2" xfId="48230"/>
    <cellStyle name="Note 2 6 3 5 3" xfId="59615"/>
    <cellStyle name="Note 2 6 3 6" xfId="48231"/>
    <cellStyle name="Note 2 6 3 7" xfId="48232"/>
    <cellStyle name="Note 2 6 4" xfId="48233"/>
    <cellStyle name="Note 2 6 4 2" xfId="48234"/>
    <cellStyle name="Note 2 6 4 2 2" xfId="48235"/>
    <cellStyle name="Note 2 6 4 2 2 2" xfId="48236"/>
    <cellStyle name="Note 2 6 4 2 2 3" xfId="59616"/>
    <cellStyle name="Note 2 6 4 2 3" xfId="48237"/>
    <cellStyle name="Note 2 6 4 2 4" xfId="48238"/>
    <cellStyle name="Note 2 6 4 3" xfId="48239"/>
    <cellStyle name="Note 2 6 4 3 2" xfId="48240"/>
    <cellStyle name="Note 2 6 4 3 2 2" xfId="48241"/>
    <cellStyle name="Note 2 6 4 3 2 3" xfId="59617"/>
    <cellStyle name="Note 2 6 4 3 3" xfId="48242"/>
    <cellStyle name="Note 2 6 4 3 4" xfId="48243"/>
    <cellStyle name="Note 2 6 4 4" xfId="48244"/>
    <cellStyle name="Note 2 6 4 4 2" xfId="48245"/>
    <cellStyle name="Note 2 6 4 4 3" xfId="59618"/>
    <cellStyle name="Note 2 6 4 5" xfId="48246"/>
    <cellStyle name="Note 2 6 4 6" xfId="48247"/>
    <cellStyle name="Note 2 6 5" xfId="48248"/>
    <cellStyle name="Note 2 6 5 2" xfId="48249"/>
    <cellStyle name="Note 2 6 5 2 2" xfId="48250"/>
    <cellStyle name="Note 2 6 5 2 2 2" xfId="48251"/>
    <cellStyle name="Note 2 6 5 2 2 3" xfId="59619"/>
    <cellStyle name="Note 2 6 5 2 3" xfId="48252"/>
    <cellStyle name="Note 2 6 5 2 4" xfId="48253"/>
    <cellStyle name="Note 2 6 5 3" xfId="48254"/>
    <cellStyle name="Note 2 6 5 3 2" xfId="48255"/>
    <cellStyle name="Note 2 6 5 3 3" xfId="59620"/>
    <cellStyle name="Note 2 6 5 4" xfId="48256"/>
    <cellStyle name="Note 2 6 5 5" xfId="48257"/>
    <cellStyle name="Note 2 6 6" xfId="48258"/>
    <cellStyle name="Note 2 6 6 2" xfId="48259"/>
    <cellStyle name="Note 2 6 6 2 2" xfId="48260"/>
    <cellStyle name="Note 2 6 6 2 3" xfId="59621"/>
    <cellStyle name="Note 2 6 6 3" xfId="48261"/>
    <cellStyle name="Note 2 6 6 4" xfId="48262"/>
    <cellStyle name="Note 2 6 7" xfId="48263"/>
    <cellStyle name="Note 2 6 7 2" xfId="48264"/>
    <cellStyle name="Note 2 6 7 2 2" xfId="48265"/>
    <cellStyle name="Note 2 6 7 2 3" xfId="59622"/>
    <cellStyle name="Note 2 6 7 3" xfId="48266"/>
    <cellStyle name="Note 2 6 7 4" xfId="48267"/>
    <cellStyle name="Note 2 6 8" xfId="48268"/>
    <cellStyle name="Note 2 6 8 2" xfId="48269"/>
    <cellStyle name="Note 2 6 8 3" xfId="59623"/>
    <cellStyle name="Note 2 6 9" xfId="48270"/>
    <cellStyle name="Note 2 7" xfId="48271"/>
    <cellStyle name="Note 2 7 10" xfId="48272"/>
    <cellStyle name="Note 2 7 2" xfId="48273"/>
    <cellStyle name="Note 2 7 2 2" xfId="48274"/>
    <cellStyle name="Note 2 7 2 2 2" xfId="48275"/>
    <cellStyle name="Note 2 7 2 2 2 2" xfId="48276"/>
    <cellStyle name="Note 2 7 2 2 2 2 2" xfId="48277"/>
    <cellStyle name="Note 2 7 2 2 2 2 2 2" xfId="48278"/>
    <cellStyle name="Note 2 7 2 2 2 2 2 3" xfId="59624"/>
    <cellStyle name="Note 2 7 2 2 2 2 3" xfId="48279"/>
    <cellStyle name="Note 2 7 2 2 2 2 4" xfId="48280"/>
    <cellStyle name="Note 2 7 2 2 2 3" xfId="48281"/>
    <cellStyle name="Note 2 7 2 2 2 3 2" xfId="48282"/>
    <cellStyle name="Note 2 7 2 2 2 3 2 2" xfId="48283"/>
    <cellStyle name="Note 2 7 2 2 2 3 2 3" xfId="59625"/>
    <cellStyle name="Note 2 7 2 2 2 3 3" xfId="48284"/>
    <cellStyle name="Note 2 7 2 2 2 3 4" xfId="48285"/>
    <cellStyle name="Note 2 7 2 2 2 4" xfId="48286"/>
    <cellStyle name="Note 2 7 2 2 2 4 2" xfId="48287"/>
    <cellStyle name="Note 2 7 2 2 2 4 3" xfId="59626"/>
    <cellStyle name="Note 2 7 2 2 2 5" xfId="48288"/>
    <cellStyle name="Note 2 7 2 2 2 6" xfId="48289"/>
    <cellStyle name="Note 2 7 2 2 3" xfId="48290"/>
    <cellStyle name="Note 2 7 2 2 3 2" xfId="48291"/>
    <cellStyle name="Note 2 7 2 2 3 2 2" xfId="48292"/>
    <cellStyle name="Note 2 7 2 2 3 2 3" xfId="59627"/>
    <cellStyle name="Note 2 7 2 2 3 3" xfId="48293"/>
    <cellStyle name="Note 2 7 2 2 3 4" xfId="48294"/>
    <cellStyle name="Note 2 7 2 2 4" xfId="48295"/>
    <cellStyle name="Note 2 7 2 2 4 2" xfId="48296"/>
    <cellStyle name="Note 2 7 2 2 4 2 2" xfId="48297"/>
    <cellStyle name="Note 2 7 2 2 4 2 3" xfId="59628"/>
    <cellStyle name="Note 2 7 2 2 4 3" xfId="48298"/>
    <cellStyle name="Note 2 7 2 2 4 4" xfId="48299"/>
    <cellStyle name="Note 2 7 2 2 5" xfId="48300"/>
    <cellStyle name="Note 2 7 2 2 5 2" xfId="48301"/>
    <cellStyle name="Note 2 7 2 2 5 3" xfId="59629"/>
    <cellStyle name="Note 2 7 2 2 6" xfId="48302"/>
    <cellStyle name="Note 2 7 2 2 7" xfId="48303"/>
    <cellStyle name="Note 2 7 2 3" xfId="48304"/>
    <cellStyle name="Note 2 7 2 3 2" xfId="48305"/>
    <cellStyle name="Note 2 7 2 3 2 2" xfId="48306"/>
    <cellStyle name="Note 2 7 2 3 2 2 2" xfId="48307"/>
    <cellStyle name="Note 2 7 2 3 2 2 3" xfId="59630"/>
    <cellStyle name="Note 2 7 2 3 2 3" xfId="48308"/>
    <cellStyle name="Note 2 7 2 3 2 4" xfId="48309"/>
    <cellStyle name="Note 2 7 2 3 3" xfId="48310"/>
    <cellStyle name="Note 2 7 2 3 3 2" xfId="48311"/>
    <cellStyle name="Note 2 7 2 3 3 2 2" xfId="48312"/>
    <cellStyle name="Note 2 7 2 3 3 2 3" xfId="59631"/>
    <cellStyle name="Note 2 7 2 3 3 3" xfId="48313"/>
    <cellStyle name="Note 2 7 2 3 3 4" xfId="48314"/>
    <cellStyle name="Note 2 7 2 3 4" xfId="48315"/>
    <cellStyle name="Note 2 7 2 3 4 2" xfId="48316"/>
    <cellStyle name="Note 2 7 2 3 4 3" xfId="59632"/>
    <cellStyle name="Note 2 7 2 3 5" xfId="48317"/>
    <cellStyle name="Note 2 7 2 3 6" xfId="48318"/>
    <cellStyle name="Note 2 7 2 4" xfId="48319"/>
    <cellStyle name="Note 2 7 2 4 2" xfId="48320"/>
    <cellStyle name="Note 2 7 2 4 2 2" xfId="48321"/>
    <cellStyle name="Note 2 7 2 4 2 3" xfId="59633"/>
    <cellStyle name="Note 2 7 2 4 3" xfId="48322"/>
    <cellStyle name="Note 2 7 2 4 4" xfId="48323"/>
    <cellStyle name="Note 2 7 2 5" xfId="48324"/>
    <cellStyle name="Note 2 7 2 5 2" xfId="48325"/>
    <cellStyle name="Note 2 7 2 5 2 2" xfId="48326"/>
    <cellStyle name="Note 2 7 2 5 2 3" xfId="59634"/>
    <cellStyle name="Note 2 7 2 5 3" xfId="48327"/>
    <cellStyle name="Note 2 7 2 5 4" xfId="48328"/>
    <cellStyle name="Note 2 7 2 6" xfId="48329"/>
    <cellStyle name="Note 2 7 2 6 2" xfId="48330"/>
    <cellStyle name="Note 2 7 2 6 3" xfId="59635"/>
    <cellStyle name="Note 2 7 2 7" xfId="48331"/>
    <cellStyle name="Note 2 7 2 8" xfId="48332"/>
    <cellStyle name="Note 2 7 3" xfId="48333"/>
    <cellStyle name="Note 2 7 3 2" xfId="48334"/>
    <cellStyle name="Note 2 7 3 2 2" xfId="48335"/>
    <cellStyle name="Note 2 7 3 2 2 2" xfId="48336"/>
    <cellStyle name="Note 2 7 3 2 2 2 2" xfId="48337"/>
    <cellStyle name="Note 2 7 3 2 2 2 3" xfId="59636"/>
    <cellStyle name="Note 2 7 3 2 2 3" xfId="48338"/>
    <cellStyle name="Note 2 7 3 2 2 4" xfId="48339"/>
    <cellStyle name="Note 2 7 3 2 3" xfId="48340"/>
    <cellStyle name="Note 2 7 3 2 3 2" xfId="48341"/>
    <cellStyle name="Note 2 7 3 2 3 2 2" xfId="48342"/>
    <cellStyle name="Note 2 7 3 2 3 2 3" xfId="59637"/>
    <cellStyle name="Note 2 7 3 2 3 3" xfId="48343"/>
    <cellStyle name="Note 2 7 3 2 3 4" xfId="48344"/>
    <cellStyle name="Note 2 7 3 2 4" xfId="48345"/>
    <cellStyle name="Note 2 7 3 2 4 2" xfId="48346"/>
    <cellStyle name="Note 2 7 3 2 4 3" xfId="59638"/>
    <cellStyle name="Note 2 7 3 2 5" xfId="48347"/>
    <cellStyle name="Note 2 7 3 2 6" xfId="48348"/>
    <cellStyle name="Note 2 7 3 3" xfId="48349"/>
    <cellStyle name="Note 2 7 3 3 2" xfId="48350"/>
    <cellStyle name="Note 2 7 3 3 2 2" xfId="48351"/>
    <cellStyle name="Note 2 7 3 3 2 3" xfId="59639"/>
    <cellStyle name="Note 2 7 3 3 3" xfId="48352"/>
    <cellStyle name="Note 2 7 3 3 4" xfId="48353"/>
    <cellStyle name="Note 2 7 3 4" xfId="48354"/>
    <cellStyle name="Note 2 7 3 4 2" xfId="48355"/>
    <cellStyle name="Note 2 7 3 4 2 2" xfId="48356"/>
    <cellStyle name="Note 2 7 3 4 2 3" xfId="59640"/>
    <cellStyle name="Note 2 7 3 4 3" xfId="48357"/>
    <cellStyle name="Note 2 7 3 4 4" xfId="48358"/>
    <cellStyle name="Note 2 7 3 5" xfId="48359"/>
    <cellStyle name="Note 2 7 3 5 2" xfId="48360"/>
    <cellStyle name="Note 2 7 3 5 3" xfId="59641"/>
    <cellStyle name="Note 2 7 3 6" xfId="48361"/>
    <cellStyle name="Note 2 7 3 7" xfId="48362"/>
    <cellStyle name="Note 2 7 4" xfId="48363"/>
    <cellStyle name="Note 2 7 4 2" xfId="48364"/>
    <cellStyle name="Note 2 7 4 2 2" xfId="48365"/>
    <cellStyle name="Note 2 7 4 2 2 2" xfId="48366"/>
    <cellStyle name="Note 2 7 4 2 2 3" xfId="59642"/>
    <cellStyle name="Note 2 7 4 2 3" xfId="48367"/>
    <cellStyle name="Note 2 7 4 2 4" xfId="48368"/>
    <cellStyle name="Note 2 7 4 3" xfId="48369"/>
    <cellStyle name="Note 2 7 4 3 2" xfId="48370"/>
    <cellStyle name="Note 2 7 4 3 2 2" xfId="48371"/>
    <cellStyle name="Note 2 7 4 3 2 3" xfId="59643"/>
    <cellStyle name="Note 2 7 4 3 3" xfId="48372"/>
    <cellStyle name="Note 2 7 4 3 4" xfId="48373"/>
    <cellStyle name="Note 2 7 4 4" xfId="48374"/>
    <cellStyle name="Note 2 7 4 4 2" xfId="48375"/>
    <cellStyle name="Note 2 7 4 4 3" xfId="59644"/>
    <cellStyle name="Note 2 7 4 5" xfId="48376"/>
    <cellStyle name="Note 2 7 4 6" xfId="48377"/>
    <cellStyle name="Note 2 7 5" xfId="48378"/>
    <cellStyle name="Note 2 7 5 2" xfId="48379"/>
    <cellStyle name="Note 2 7 5 2 2" xfId="48380"/>
    <cellStyle name="Note 2 7 5 2 2 2" xfId="48381"/>
    <cellStyle name="Note 2 7 5 2 2 3" xfId="59645"/>
    <cellStyle name="Note 2 7 5 2 3" xfId="48382"/>
    <cellStyle name="Note 2 7 5 2 4" xfId="48383"/>
    <cellStyle name="Note 2 7 5 3" xfId="48384"/>
    <cellStyle name="Note 2 7 5 3 2" xfId="48385"/>
    <cellStyle name="Note 2 7 5 3 3" xfId="59646"/>
    <cellStyle name="Note 2 7 5 4" xfId="48386"/>
    <cellStyle name="Note 2 7 5 5" xfId="48387"/>
    <cellStyle name="Note 2 7 6" xfId="48388"/>
    <cellStyle name="Note 2 7 6 2" xfId="48389"/>
    <cellStyle name="Note 2 7 6 2 2" xfId="48390"/>
    <cellStyle name="Note 2 7 6 2 3" xfId="59647"/>
    <cellStyle name="Note 2 7 6 3" xfId="48391"/>
    <cellStyle name="Note 2 7 6 4" xfId="48392"/>
    <cellStyle name="Note 2 7 7" xfId="48393"/>
    <cellStyle name="Note 2 7 7 2" xfId="48394"/>
    <cellStyle name="Note 2 7 7 2 2" xfId="48395"/>
    <cellStyle name="Note 2 7 7 2 3" xfId="59648"/>
    <cellStyle name="Note 2 7 7 3" xfId="48396"/>
    <cellStyle name="Note 2 7 7 4" xfId="48397"/>
    <cellStyle name="Note 2 7 8" xfId="48398"/>
    <cellStyle name="Note 2 7 8 2" xfId="48399"/>
    <cellStyle name="Note 2 7 8 3" xfId="59649"/>
    <cellStyle name="Note 2 7 9" xfId="48400"/>
    <cellStyle name="Note 2 8" xfId="48401"/>
    <cellStyle name="Note 2 8 2" xfId="48402"/>
    <cellStyle name="Note 2 8 2 2" xfId="48403"/>
    <cellStyle name="Note 2 8 2 2 2" xfId="48404"/>
    <cellStyle name="Note 2 8 2 2 2 2" xfId="48405"/>
    <cellStyle name="Note 2 8 2 2 2 2 2" xfId="48406"/>
    <cellStyle name="Note 2 8 2 2 2 2 3" xfId="59650"/>
    <cellStyle name="Note 2 8 2 2 2 3" xfId="48407"/>
    <cellStyle name="Note 2 8 2 2 2 4" xfId="48408"/>
    <cellStyle name="Note 2 8 2 2 3" xfId="48409"/>
    <cellStyle name="Note 2 8 2 2 3 2" xfId="48410"/>
    <cellStyle name="Note 2 8 2 2 3 2 2" xfId="48411"/>
    <cellStyle name="Note 2 8 2 2 3 2 3" xfId="59651"/>
    <cellStyle name="Note 2 8 2 2 3 3" xfId="48412"/>
    <cellStyle name="Note 2 8 2 2 3 4" xfId="48413"/>
    <cellStyle name="Note 2 8 2 2 4" xfId="48414"/>
    <cellStyle name="Note 2 8 2 2 4 2" xfId="48415"/>
    <cellStyle name="Note 2 8 2 2 4 3" xfId="59652"/>
    <cellStyle name="Note 2 8 2 2 5" xfId="48416"/>
    <cellStyle name="Note 2 8 2 2 6" xfId="48417"/>
    <cellStyle name="Note 2 8 2 3" xfId="48418"/>
    <cellStyle name="Note 2 8 2 3 2" xfId="48419"/>
    <cellStyle name="Note 2 8 2 3 2 2" xfId="48420"/>
    <cellStyle name="Note 2 8 2 3 2 3" xfId="59653"/>
    <cellStyle name="Note 2 8 2 3 3" xfId="48421"/>
    <cellStyle name="Note 2 8 2 3 4" xfId="48422"/>
    <cellStyle name="Note 2 8 2 4" xfId="48423"/>
    <cellStyle name="Note 2 8 2 4 2" xfId="48424"/>
    <cellStyle name="Note 2 8 2 4 2 2" xfId="48425"/>
    <cellStyle name="Note 2 8 2 4 2 3" xfId="59654"/>
    <cellStyle name="Note 2 8 2 4 3" xfId="48426"/>
    <cellStyle name="Note 2 8 2 4 4" xfId="48427"/>
    <cellStyle name="Note 2 8 2 5" xfId="48428"/>
    <cellStyle name="Note 2 8 2 5 2" xfId="48429"/>
    <cellStyle name="Note 2 8 2 5 3" xfId="59655"/>
    <cellStyle name="Note 2 8 2 6" xfId="48430"/>
    <cellStyle name="Note 2 8 2 7" xfId="48431"/>
    <cellStyle name="Note 2 8 3" xfId="48432"/>
    <cellStyle name="Note 2 8 3 2" xfId="48433"/>
    <cellStyle name="Note 2 8 3 2 2" xfId="48434"/>
    <cellStyle name="Note 2 8 3 2 2 2" xfId="48435"/>
    <cellStyle name="Note 2 8 3 2 2 3" xfId="59656"/>
    <cellStyle name="Note 2 8 3 2 3" xfId="48436"/>
    <cellStyle name="Note 2 8 3 2 4" xfId="48437"/>
    <cellStyle name="Note 2 8 3 3" xfId="48438"/>
    <cellStyle name="Note 2 8 3 3 2" xfId="48439"/>
    <cellStyle name="Note 2 8 3 3 2 2" xfId="48440"/>
    <cellStyle name="Note 2 8 3 3 2 3" xfId="59657"/>
    <cellStyle name="Note 2 8 3 3 3" xfId="48441"/>
    <cellStyle name="Note 2 8 3 3 4" xfId="48442"/>
    <cellStyle name="Note 2 8 3 4" xfId="48443"/>
    <cellStyle name="Note 2 8 3 4 2" xfId="48444"/>
    <cellStyle name="Note 2 8 3 4 3" xfId="59658"/>
    <cellStyle name="Note 2 8 3 5" xfId="48445"/>
    <cellStyle name="Note 2 8 3 6" xfId="48446"/>
    <cellStyle name="Note 2 8 4" xfId="48447"/>
    <cellStyle name="Note 2 8 4 2" xfId="48448"/>
    <cellStyle name="Note 2 8 4 2 2" xfId="48449"/>
    <cellStyle name="Note 2 8 4 2 3" xfId="59659"/>
    <cellStyle name="Note 2 8 4 3" xfId="48450"/>
    <cellStyle name="Note 2 8 4 4" xfId="48451"/>
    <cellStyle name="Note 2 8 5" xfId="48452"/>
    <cellStyle name="Note 2 8 5 2" xfId="48453"/>
    <cellStyle name="Note 2 8 5 2 2" xfId="48454"/>
    <cellStyle name="Note 2 8 5 2 3" xfId="59660"/>
    <cellStyle name="Note 2 8 5 3" xfId="48455"/>
    <cellStyle name="Note 2 8 5 4" xfId="48456"/>
    <cellStyle name="Note 2 8 6" xfId="48457"/>
    <cellStyle name="Note 2 8 6 2" xfId="48458"/>
    <cellStyle name="Note 2 8 6 3" xfId="59661"/>
    <cellStyle name="Note 2 8 7" xfId="48459"/>
    <cellStyle name="Note 2 8 8" xfId="48460"/>
    <cellStyle name="Note 2 9" xfId="48461"/>
    <cellStyle name="Note 2 9 2" xfId="48462"/>
    <cellStyle name="Note 2 9 2 2" xfId="48463"/>
    <cellStyle name="Note 2 9 2 2 2" xfId="48464"/>
    <cellStyle name="Note 2 9 2 2 2 2" xfId="48465"/>
    <cellStyle name="Note 2 9 2 2 2 3" xfId="59662"/>
    <cellStyle name="Note 2 9 2 2 3" xfId="48466"/>
    <cellStyle name="Note 2 9 2 2 4" xfId="48467"/>
    <cellStyle name="Note 2 9 2 3" xfId="48468"/>
    <cellStyle name="Note 2 9 2 3 2" xfId="48469"/>
    <cellStyle name="Note 2 9 2 3 2 2" xfId="48470"/>
    <cellStyle name="Note 2 9 2 3 2 3" xfId="59663"/>
    <cellStyle name="Note 2 9 2 3 3" xfId="48471"/>
    <cellStyle name="Note 2 9 2 3 4" xfId="48472"/>
    <cellStyle name="Note 2 9 2 4" xfId="48473"/>
    <cellStyle name="Note 2 9 2 4 2" xfId="48474"/>
    <cellStyle name="Note 2 9 2 4 3" xfId="59664"/>
    <cellStyle name="Note 2 9 2 5" xfId="48475"/>
    <cellStyle name="Note 2 9 2 6" xfId="48476"/>
    <cellStyle name="Note 2 9 3" xfId="48477"/>
    <cellStyle name="Note 2 9 3 2" xfId="48478"/>
    <cellStyle name="Note 2 9 3 2 2" xfId="48479"/>
    <cellStyle name="Note 2 9 3 2 3" xfId="59665"/>
    <cellStyle name="Note 2 9 3 3" xfId="48480"/>
    <cellStyle name="Note 2 9 3 4" xfId="48481"/>
    <cellStyle name="Note 2 9 4" xfId="48482"/>
    <cellStyle name="Note 2 9 4 2" xfId="48483"/>
    <cellStyle name="Note 2 9 4 2 2" xfId="48484"/>
    <cellStyle name="Note 2 9 4 2 3" xfId="59666"/>
    <cellStyle name="Note 2 9 4 3" xfId="48485"/>
    <cellStyle name="Note 2 9 4 4" xfId="48486"/>
    <cellStyle name="Note 2 9 5" xfId="48487"/>
    <cellStyle name="Note 2 9 5 2" xfId="48488"/>
    <cellStyle name="Note 2 9 5 3" xfId="59667"/>
    <cellStyle name="Note 2 9 6" xfId="48489"/>
    <cellStyle name="Note 2 9 7" xfId="48490"/>
    <cellStyle name="Note 3" xfId="48491"/>
    <cellStyle name="Note 3 10" xfId="48492"/>
    <cellStyle name="Note 3 10 2" xfId="48493"/>
    <cellStyle name="Note 3 10 2 2" xfId="48494"/>
    <cellStyle name="Note 3 10 2 2 2" xfId="48495"/>
    <cellStyle name="Note 3 10 2 2 3" xfId="59668"/>
    <cellStyle name="Note 3 10 2 3" xfId="48496"/>
    <cellStyle name="Note 3 10 2 4" xfId="48497"/>
    <cellStyle name="Note 3 10 3" xfId="48498"/>
    <cellStyle name="Note 3 10 3 2" xfId="48499"/>
    <cellStyle name="Note 3 10 3 3" xfId="59669"/>
    <cellStyle name="Note 3 10 4" xfId="48500"/>
    <cellStyle name="Note 3 10 5" xfId="48501"/>
    <cellStyle name="Note 3 11" xfId="48502"/>
    <cellStyle name="Note 3 11 2" xfId="48503"/>
    <cellStyle name="Note 3 11 2 2" xfId="48504"/>
    <cellStyle name="Note 3 11 2 3" xfId="59670"/>
    <cellStyle name="Note 3 11 3" xfId="48505"/>
    <cellStyle name="Note 3 11 4" xfId="48506"/>
    <cellStyle name="Note 3 12" xfId="48507"/>
    <cellStyle name="Note 3 12 2" xfId="48508"/>
    <cellStyle name="Note 3 12 2 2" xfId="48509"/>
    <cellStyle name="Note 3 12 2 3" xfId="59671"/>
    <cellStyle name="Note 3 12 3" xfId="48510"/>
    <cellStyle name="Note 3 12 4" xfId="48511"/>
    <cellStyle name="Note 3 13" xfId="48512"/>
    <cellStyle name="Note 3 13 2" xfId="48513"/>
    <cellStyle name="Note 3 13 3" xfId="59672"/>
    <cellStyle name="Note 3 14" xfId="48514"/>
    <cellStyle name="Note 3 15" xfId="48515"/>
    <cellStyle name="Note 3 16" xfId="60151"/>
    <cellStyle name="Note 3 2" xfId="48516"/>
    <cellStyle name="Note 3 2 10" xfId="48517"/>
    <cellStyle name="Note 3 2 11" xfId="48518"/>
    <cellStyle name="Note 3 2 12" xfId="60335"/>
    <cellStyle name="Note 3 2 2" xfId="48519"/>
    <cellStyle name="Note 3 2 2 10" xfId="48520"/>
    <cellStyle name="Note 3 2 2 11" xfId="60703"/>
    <cellStyle name="Note 3 2 2 2" xfId="48521"/>
    <cellStyle name="Note 3 2 2 2 2" xfId="48522"/>
    <cellStyle name="Note 3 2 2 2 2 2" xfId="48523"/>
    <cellStyle name="Note 3 2 2 2 2 2 2" xfId="48524"/>
    <cellStyle name="Note 3 2 2 2 2 2 2 2" xfId="48525"/>
    <cellStyle name="Note 3 2 2 2 2 2 2 2 2" xfId="48526"/>
    <cellStyle name="Note 3 2 2 2 2 2 2 2 3" xfId="59673"/>
    <cellStyle name="Note 3 2 2 2 2 2 2 3" xfId="48527"/>
    <cellStyle name="Note 3 2 2 2 2 2 2 4" xfId="48528"/>
    <cellStyle name="Note 3 2 2 2 2 2 3" xfId="48529"/>
    <cellStyle name="Note 3 2 2 2 2 2 3 2" xfId="48530"/>
    <cellStyle name="Note 3 2 2 2 2 2 3 2 2" xfId="48531"/>
    <cellStyle name="Note 3 2 2 2 2 2 3 2 3" xfId="59674"/>
    <cellStyle name="Note 3 2 2 2 2 2 3 3" xfId="48532"/>
    <cellStyle name="Note 3 2 2 2 2 2 3 4" xfId="48533"/>
    <cellStyle name="Note 3 2 2 2 2 2 4" xfId="48534"/>
    <cellStyle name="Note 3 2 2 2 2 2 4 2" xfId="48535"/>
    <cellStyle name="Note 3 2 2 2 2 2 4 3" xfId="59675"/>
    <cellStyle name="Note 3 2 2 2 2 2 5" xfId="48536"/>
    <cellStyle name="Note 3 2 2 2 2 2 6" xfId="48537"/>
    <cellStyle name="Note 3 2 2 2 2 3" xfId="48538"/>
    <cellStyle name="Note 3 2 2 2 2 3 2" xfId="48539"/>
    <cellStyle name="Note 3 2 2 2 2 3 2 2" xfId="48540"/>
    <cellStyle name="Note 3 2 2 2 2 3 2 3" xfId="59676"/>
    <cellStyle name="Note 3 2 2 2 2 3 3" xfId="48541"/>
    <cellStyle name="Note 3 2 2 2 2 3 4" xfId="48542"/>
    <cellStyle name="Note 3 2 2 2 2 4" xfId="48543"/>
    <cellStyle name="Note 3 2 2 2 2 4 2" xfId="48544"/>
    <cellStyle name="Note 3 2 2 2 2 4 2 2" xfId="48545"/>
    <cellStyle name="Note 3 2 2 2 2 4 2 3" xfId="59677"/>
    <cellStyle name="Note 3 2 2 2 2 4 3" xfId="48546"/>
    <cellStyle name="Note 3 2 2 2 2 4 4" xfId="48547"/>
    <cellStyle name="Note 3 2 2 2 2 5" xfId="48548"/>
    <cellStyle name="Note 3 2 2 2 2 5 2" xfId="48549"/>
    <cellStyle name="Note 3 2 2 2 2 5 3" xfId="59678"/>
    <cellStyle name="Note 3 2 2 2 2 6" xfId="48550"/>
    <cellStyle name="Note 3 2 2 2 2 7" xfId="48551"/>
    <cellStyle name="Note 3 2 2 2 3" xfId="48552"/>
    <cellStyle name="Note 3 2 2 2 3 2" xfId="48553"/>
    <cellStyle name="Note 3 2 2 2 3 2 2" xfId="48554"/>
    <cellStyle name="Note 3 2 2 2 3 2 2 2" xfId="48555"/>
    <cellStyle name="Note 3 2 2 2 3 2 2 3" xfId="59679"/>
    <cellStyle name="Note 3 2 2 2 3 2 3" xfId="48556"/>
    <cellStyle name="Note 3 2 2 2 3 2 4" xfId="48557"/>
    <cellStyle name="Note 3 2 2 2 3 3" xfId="48558"/>
    <cellStyle name="Note 3 2 2 2 3 3 2" xfId="48559"/>
    <cellStyle name="Note 3 2 2 2 3 3 2 2" xfId="48560"/>
    <cellStyle name="Note 3 2 2 2 3 3 2 3" xfId="59680"/>
    <cellStyle name="Note 3 2 2 2 3 3 3" xfId="48561"/>
    <cellStyle name="Note 3 2 2 2 3 3 4" xfId="48562"/>
    <cellStyle name="Note 3 2 2 2 3 4" xfId="48563"/>
    <cellStyle name="Note 3 2 2 2 3 4 2" xfId="48564"/>
    <cellStyle name="Note 3 2 2 2 3 4 3" xfId="59681"/>
    <cellStyle name="Note 3 2 2 2 3 5" xfId="48565"/>
    <cellStyle name="Note 3 2 2 2 3 6" xfId="48566"/>
    <cellStyle name="Note 3 2 2 2 4" xfId="48567"/>
    <cellStyle name="Note 3 2 2 2 4 2" xfId="48568"/>
    <cellStyle name="Note 3 2 2 2 4 2 2" xfId="48569"/>
    <cellStyle name="Note 3 2 2 2 4 2 3" xfId="59682"/>
    <cellStyle name="Note 3 2 2 2 4 3" xfId="48570"/>
    <cellStyle name="Note 3 2 2 2 4 4" xfId="48571"/>
    <cellStyle name="Note 3 2 2 2 5" xfId="48572"/>
    <cellStyle name="Note 3 2 2 2 5 2" xfId="48573"/>
    <cellStyle name="Note 3 2 2 2 5 2 2" xfId="48574"/>
    <cellStyle name="Note 3 2 2 2 5 2 3" xfId="59683"/>
    <cellStyle name="Note 3 2 2 2 5 3" xfId="48575"/>
    <cellStyle name="Note 3 2 2 2 5 4" xfId="48576"/>
    <cellStyle name="Note 3 2 2 2 6" xfId="48577"/>
    <cellStyle name="Note 3 2 2 2 6 2" xfId="48578"/>
    <cellStyle name="Note 3 2 2 2 6 3" xfId="59684"/>
    <cellStyle name="Note 3 2 2 2 7" xfId="48579"/>
    <cellStyle name="Note 3 2 2 2 8" xfId="48580"/>
    <cellStyle name="Note 3 2 2 3" xfId="48581"/>
    <cellStyle name="Note 3 2 2 3 2" xfId="48582"/>
    <cellStyle name="Note 3 2 2 3 2 2" xfId="48583"/>
    <cellStyle name="Note 3 2 2 3 2 2 2" xfId="48584"/>
    <cellStyle name="Note 3 2 2 3 2 2 2 2" xfId="48585"/>
    <cellStyle name="Note 3 2 2 3 2 2 2 3" xfId="59685"/>
    <cellStyle name="Note 3 2 2 3 2 2 3" xfId="48586"/>
    <cellStyle name="Note 3 2 2 3 2 2 4" xfId="48587"/>
    <cellStyle name="Note 3 2 2 3 2 3" xfId="48588"/>
    <cellStyle name="Note 3 2 2 3 2 3 2" xfId="48589"/>
    <cellStyle name="Note 3 2 2 3 2 3 2 2" xfId="48590"/>
    <cellStyle name="Note 3 2 2 3 2 3 2 3" xfId="59686"/>
    <cellStyle name="Note 3 2 2 3 2 3 3" xfId="48591"/>
    <cellStyle name="Note 3 2 2 3 2 3 4" xfId="48592"/>
    <cellStyle name="Note 3 2 2 3 2 4" xfId="48593"/>
    <cellStyle name="Note 3 2 2 3 2 4 2" xfId="48594"/>
    <cellStyle name="Note 3 2 2 3 2 4 3" xfId="59687"/>
    <cellStyle name="Note 3 2 2 3 2 5" xfId="48595"/>
    <cellStyle name="Note 3 2 2 3 2 6" xfId="48596"/>
    <cellStyle name="Note 3 2 2 3 3" xfId="48597"/>
    <cellStyle name="Note 3 2 2 3 3 2" xfId="48598"/>
    <cellStyle name="Note 3 2 2 3 3 2 2" xfId="48599"/>
    <cellStyle name="Note 3 2 2 3 3 2 3" xfId="59688"/>
    <cellStyle name="Note 3 2 2 3 3 3" xfId="48600"/>
    <cellStyle name="Note 3 2 2 3 3 4" xfId="48601"/>
    <cellStyle name="Note 3 2 2 3 4" xfId="48602"/>
    <cellStyle name="Note 3 2 2 3 4 2" xfId="48603"/>
    <cellStyle name="Note 3 2 2 3 4 2 2" xfId="48604"/>
    <cellStyle name="Note 3 2 2 3 4 2 3" xfId="59689"/>
    <cellStyle name="Note 3 2 2 3 4 3" xfId="48605"/>
    <cellStyle name="Note 3 2 2 3 4 4" xfId="48606"/>
    <cellStyle name="Note 3 2 2 3 5" xfId="48607"/>
    <cellStyle name="Note 3 2 2 3 5 2" xfId="48608"/>
    <cellStyle name="Note 3 2 2 3 5 3" xfId="59690"/>
    <cellStyle name="Note 3 2 2 3 6" xfId="48609"/>
    <cellStyle name="Note 3 2 2 3 7" xfId="48610"/>
    <cellStyle name="Note 3 2 2 4" xfId="48611"/>
    <cellStyle name="Note 3 2 2 4 2" xfId="48612"/>
    <cellStyle name="Note 3 2 2 4 2 2" xfId="48613"/>
    <cellStyle name="Note 3 2 2 4 2 2 2" xfId="48614"/>
    <cellStyle name="Note 3 2 2 4 2 2 3" xfId="59691"/>
    <cellStyle name="Note 3 2 2 4 2 3" xfId="48615"/>
    <cellStyle name="Note 3 2 2 4 2 4" xfId="48616"/>
    <cellStyle name="Note 3 2 2 4 3" xfId="48617"/>
    <cellStyle name="Note 3 2 2 4 3 2" xfId="48618"/>
    <cellStyle name="Note 3 2 2 4 3 2 2" xfId="48619"/>
    <cellStyle name="Note 3 2 2 4 3 2 3" xfId="59692"/>
    <cellStyle name="Note 3 2 2 4 3 3" xfId="48620"/>
    <cellStyle name="Note 3 2 2 4 3 4" xfId="48621"/>
    <cellStyle name="Note 3 2 2 4 4" xfId="48622"/>
    <cellStyle name="Note 3 2 2 4 4 2" xfId="48623"/>
    <cellStyle name="Note 3 2 2 4 4 3" xfId="59693"/>
    <cellStyle name="Note 3 2 2 4 5" xfId="48624"/>
    <cellStyle name="Note 3 2 2 4 6" xfId="48625"/>
    <cellStyle name="Note 3 2 2 5" xfId="48626"/>
    <cellStyle name="Note 3 2 2 5 2" xfId="48627"/>
    <cellStyle name="Note 3 2 2 5 2 2" xfId="48628"/>
    <cellStyle name="Note 3 2 2 5 2 2 2" xfId="48629"/>
    <cellStyle name="Note 3 2 2 5 2 2 3" xfId="59694"/>
    <cellStyle name="Note 3 2 2 5 2 3" xfId="48630"/>
    <cellStyle name="Note 3 2 2 5 2 4" xfId="48631"/>
    <cellStyle name="Note 3 2 2 5 3" xfId="48632"/>
    <cellStyle name="Note 3 2 2 5 3 2" xfId="48633"/>
    <cellStyle name="Note 3 2 2 5 3 3" xfId="59695"/>
    <cellStyle name="Note 3 2 2 5 4" xfId="48634"/>
    <cellStyle name="Note 3 2 2 5 5" xfId="48635"/>
    <cellStyle name="Note 3 2 2 6" xfId="48636"/>
    <cellStyle name="Note 3 2 2 6 2" xfId="48637"/>
    <cellStyle name="Note 3 2 2 6 2 2" xfId="48638"/>
    <cellStyle name="Note 3 2 2 6 2 3" xfId="59696"/>
    <cellStyle name="Note 3 2 2 6 3" xfId="48639"/>
    <cellStyle name="Note 3 2 2 6 4" xfId="48640"/>
    <cellStyle name="Note 3 2 2 7" xfId="48641"/>
    <cellStyle name="Note 3 2 2 7 2" xfId="48642"/>
    <cellStyle name="Note 3 2 2 7 2 2" xfId="48643"/>
    <cellStyle name="Note 3 2 2 7 2 3" xfId="59697"/>
    <cellStyle name="Note 3 2 2 7 3" xfId="48644"/>
    <cellStyle name="Note 3 2 2 7 4" xfId="48645"/>
    <cellStyle name="Note 3 2 2 8" xfId="48646"/>
    <cellStyle name="Note 3 2 2 8 2" xfId="48647"/>
    <cellStyle name="Note 3 2 2 8 3" xfId="59698"/>
    <cellStyle name="Note 3 2 2 9" xfId="48648"/>
    <cellStyle name="Note 3 2 3" xfId="48649"/>
    <cellStyle name="Note 3 2 3 2" xfId="48650"/>
    <cellStyle name="Note 3 2 3 2 2" xfId="48651"/>
    <cellStyle name="Note 3 2 3 2 2 2" xfId="48652"/>
    <cellStyle name="Note 3 2 3 2 2 2 2" xfId="48653"/>
    <cellStyle name="Note 3 2 3 2 2 2 2 2" xfId="48654"/>
    <cellStyle name="Note 3 2 3 2 2 2 2 3" xfId="59699"/>
    <cellStyle name="Note 3 2 3 2 2 2 3" xfId="48655"/>
    <cellStyle name="Note 3 2 3 2 2 2 4" xfId="48656"/>
    <cellStyle name="Note 3 2 3 2 2 3" xfId="48657"/>
    <cellStyle name="Note 3 2 3 2 2 3 2" xfId="48658"/>
    <cellStyle name="Note 3 2 3 2 2 3 2 2" xfId="48659"/>
    <cellStyle name="Note 3 2 3 2 2 3 2 3" xfId="59700"/>
    <cellStyle name="Note 3 2 3 2 2 3 3" xfId="48660"/>
    <cellStyle name="Note 3 2 3 2 2 3 4" xfId="48661"/>
    <cellStyle name="Note 3 2 3 2 2 4" xfId="48662"/>
    <cellStyle name="Note 3 2 3 2 2 4 2" xfId="48663"/>
    <cellStyle name="Note 3 2 3 2 2 4 3" xfId="59701"/>
    <cellStyle name="Note 3 2 3 2 2 5" xfId="48664"/>
    <cellStyle name="Note 3 2 3 2 2 6" xfId="48665"/>
    <cellStyle name="Note 3 2 3 2 3" xfId="48666"/>
    <cellStyle name="Note 3 2 3 2 3 2" xfId="48667"/>
    <cellStyle name="Note 3 2 3 2 3 2 2" xfId="48668"/>
    <cellStyle name="Note 3 2 3 2 3 2 3" xfId="59702"/>
    <cellStyle name="Note 3 2 3 2 3 3" xfId="48669"/>
    <cellStyle name="Note 3 2 3 2 3 4" xfId="48670"/>
    <cellStyle name="Note 3 2 3 2 4" xfId="48671"/>
    <cellStyle name="Note 3 2 3 2 4 2" xfId="48672"/>
    <cellStyle name="Note 3 2 3 2 4 2 2" xfId="48673"/>
    <cellStyle name="Note 3 2 3 2 4 2 3" xfId="59703"/>
    <cellStyle name="Note 3 2 3 2 4 3" xfId="48674"/>
    <cellStyle name="Note 3 2 3 2 4 4" xfId="48675"/>
    <cellStyle name="Note 3 2 3 2 5" xfId="48676"/>
    <cellStyle name="Note 3 2 3 2 5 2" xfId="48677"/>
    <cellStyle name="Note 3 2 3 2 5 3" xfId="59704"/>
    <cellStyle name="Note 3 2 3 2 6" xfId="48678"/>
    <cellStyle name="Note 3 2 3 2 7" xfId="48679"/>
    <cellStyle name="Note 3 2 3 3" xfId="48680"/>
    <cellStyle name="Note 3 2 3 3 2" xfId="48681"/>
    <cellStyle name="Note 3 2 3 3 2 2" xfId="48682"/>
    <cellStyle name="Note 3 2 3 3 2 2 2" xfId="48683"/>
    <cellStyle name="Note 3 2 3 3 2 2 3" xfId="59705"/>
    <cellStyle name="Note 3 2 3 3 2 3" xfId="48684"/>
    <cellStyle name="Note 3 2 3 3 2 4" xfId="48685"/>
    <cellStyle name="Note 3 2 3 3 3" xfId="48686"/>
    <cellStyle name="Note 3 2 3 3 3 2" xfId="48687"/>
    <cellStyle name="Note 3 2 3 3 3 2 2" xfId="48688"/>
    <cellStyle name="Note 3 2 3 3 3 2 3" xfId="59706"/>
    <cellStyle name="Note 3 2 3 3 3 3" xfId="48689"/>
    <cellStyle name="Note 3 2 3 3 3 4" xfId="48690"/>
    <cellStyle name="Note 3 2 3 3 4" xfId="48691"/>
    <cellStyle name="Note 3 2 3 3 4 2" xfId="48692"/>
    <cellStyle name="Note 3 2 3 3 4 3" xfId="59707"/>
    <cellStyle name="Note 3 2 3 3 5" xfId="48693"/>
    <cellStyle name="Note 3 2 3 3 6" xfId="48694"/>
    <cellStyle name="Note 3 2 3 4" xfId="48695"/>
    <cellStyle name="Note 3 2 3 4 2" xfId="48696"/>
    <cellStyle name="Note 3 2 3 4 2 2" xfId="48697"/>
    <cellStyle name="Note 3 2 3 4 2 2 2" xfId="48698"/>
    <cellStyle name="Note 3 2 3 4 2 2 3" xfId="59708"/>
    <cellStyle name="Note 3 2 3 4 2 3" xfId="48699"/>
    <cellStyle name="Note 3 2 3 4 2 4" xfId="48700"/>
    <cellStyle name="Note 3 2 3 4 3" xfId="48701"/>
    <cellStyle name="Note 3 2 3 4 3 2" xfId="48702"/>
    <cellStyle name="Note 3 2 3 4 3 3" xfId="59709"/>
    <cellStyle name="Note 3 2 3 4 4" xfId="48703"/>
    <cellStyle name="Note 3 2 3 4 5" xfId="48704"/>
    <cellStyle name="Note 3 2 3 5" xfId="48705"/>
    <cellStyle name="Note 3 2 3 5 2" xfId="48706"/>
    <cellStyle name="Note 3 2 3 5 2 2" xfId="48707"/>
    <cellStyle name="Note 3 2 3 5 2 3" xfId="59710"/>
    <cellStyle name="Note 3 2 3 5 3" xfId="48708"/>
    <cellStyle name="Note 3 2 3 5 4" xfId="48709"/>
    <cellStyle name="Note 3 2 3 6" xfId="48710"/>
    <cellStyle name="Note 3 2 3 6 2" xfId="48711"/>
    <cellStyle name="Note 3 2 3 6 2 2" xfId="48712"/>
    <cellStyle name="Note 3 2 3 6 2 3" xfId="59711"/>
    <cellStyle name="Note 3 2 3 6 3" xfId="48713"/>
    <cellStyle name="Note 3 2 3 6 4" xfId="48714"/>
    <cellStyle name="Note 3 2 3 7" xfId="48715"/>
    <cellStyle name="Note 3 2 3 7 2" xfId="48716"/>
    <cellStyle name="Note 3 2 3 7 3" xfId="59712"/>
    <cellStyle name="Note 3 2 3 8" xfId="48717"/>
    <cellStyle name="Note 3 2 3 9" xfId="48718"/>
    <cellStyle name="Note 3 2 4" xfId="48719"/>
    <cellStyle name="Note 3 2 4 2" xfId="48720"/>
    <cellStyle name="Note 3 2 4 2 2" xfId="48721"/>
    <cellStyle name="Note 3 2 4 2 2 2" xfId="48722"/>
    <cellStyle name="Note 3 2 4 2 2 2 2" xfId="48723"/>
    <cellStyle name="Note 3 2 4 2 2 2 3" xfId="59713"/>
    <cellStyle name="Note 3 2 4 2 2 3" xfId="48724"/>
    <cellStyle name="Note 3 2 4 2 2 4" xfId="48725"/>
    <cellStyle name="Note 3 2 4 2 3" xfId="48726"/>
    <cellStyle name="Note 3 2 4 2 3 2" xfId="48727"/>
    <cellStyle name="Note 3 2 4 2 3 2 2" xfId="48728"/>
    <cellStyle name="Note 3 2 4 2 3 2 3" xfId="59714"/>
    <cellStyle name="Note 3 2 4 2 3 3" xfId="48729"/>
    <cellStyle name="Note 3 2 4 2 3 4" xfId="48730"/>
    <cellStyle name="Note 3 2 4 2 4" xfId="48731"/>
    <cellStyle name="Note 3 2 4 2 4 2" xfId="48732"/>
    <cellStyle name="Note 3 2 4 2 4 3" xfId="59715"/>
    <cellStyle name="Note 3 2 4 2 5" xfId="48733"/>
    <cellStyle name="Note 3 2 4 2 6" xfId="48734"/>
    <cellStyle name="Note 3 2 4 3" xfId="48735"/>
    <cellStyle name="Note 3 2 4 3 2" xfId="48736"/>
    <cellStyle name="Note 3 2 4 3 2 2" xfId="48737"/>
    <cellStyle name="Note 3 2 4 3 2 3" xfId="59716"/>
    <cellStyle name="Note 3 2 4 3 3" xfId="48738"/>
    <cellStyle name="Note 3 2 4 3 4" xfId="48739"/>
    <cellStyle name="Note 3 2 4 4" xfId="48740"/>
    <cellStyle name="Note 3 2 4 4 2" xfId="48741"/>
    <cellStyle name="Note 3 2 4 4 2 2" xfId="48742"/>
    <cellStyle name="Note 3 2 4 4 2 3" xfId="59717"/>
    <cellStyle name="Note 3 2 4 4 3" xfId="48743"/>
    <cellStyle name="Note 3 2 4 4 4" xfId="48744"/>
    <cellStyle name="Note 3 2 4 5" xfId="48745"/>
    <cellStyle name="Note 3 2 4 5 2" xfId="48746"/>
    <cellStyle name="Note 3 2 4 5 3" xfId="59718"/>
    <cellStyle name="Note 3 2 4 6" xfId="48747"/>
    <cellStyle name="Note 3 2 4 7" xfId="48748"/>
    <cellStyle name="Note 3 2 5" xfId="48749"/>
    <cellStyle name="Note 3 2 5 2" xfId="48750"/>
    <cellStyle name="Note 3 2 5 2 2" xfId="48751"/>
    <cellStyle name="Note 3 2 5 2 2 2" xfId="48752"/>
    <cellStyle name="Note 3 2 5 2 2 3" xfId="59719"/>
    <cellStyle name="Note 3 2 5 2 3" xfId="48753"/>
    <cellStyle name="Note 3 2 5 2 4" xfId="48754"/>
    <cellStyle name="Note 3 2 5 3" xfId="48755"/>
    <cellStyle name="Note 3 2 5 3 2" xfId="48756"/>
    <cellStyle name="Note 3 2 5 3 2 2" xfId="48757"/>
    <cellStyle name="Note 3 2 5 3 2 3" xfId="59720"/>
    <cellStyle name="Note 3 2 5 3 3" xfId="48758"/>
    <cellStyle name="Note 3 2 5 3 4" xfId="48759"/>
    <cellStyle name="Note 3 2 5 4" xfId="48760"/>
    <cellStyle name="Note 3 2 5 4 2" xfId="48761"/>
    <cellStyle name="Note 3 2 5 4 3" xfId="59721"/>
    <cellStyle name="Note 3 2 5 5" xfId="48762"/>
    <cellStyle name="Note 3 2 5 6" xfId="48763"/>
    <cellStyle name="Note 3 2 6" xfId="48764"/>
    <cellStyle name="Note 3 2 6 2" xfId="48765"/>
    <cellStyle name="Note 3 2 6 2 2" xfId="48766"/>
    <cellStyle name="Note 3 2 6 2 2 2" xfId="48767"/>
    <cellStyle name="Note 3 2 6 2 2 3" xfId="59722"/>
    <cellStyle name="Note 3 2 6 2 3" xfId="48768"/>
    <cellStyle name="Note 3 2 6 2 4" xfId="48769"/>
    <cellStyle name="Note 3 2 6 3" xfId="48770"/>
    <cellStyle name="Note 3 2 6 3 2" xfId="48771"/>
    <cellStyle name="Note 3 2 6 3 3" xfId="59723"/>
    <cellStyle name="Note 3 2 6 4" xfId="48772"/>
    <cellStyle name="Note 3 2 6 5" xfId="48773"/>
    <cellStyle name="Note 3 2 7" xfId="48774"/>
    <cellStyle name="Note 3 2 7 2" xfId="48775"/>
    <cellStyle name="Note 3 2 7 2 2" xfId="48776"/>
    <cellStyle name="Note 3 2 7 2 3" xfId="59724"/>
    <cellStyle name="Note 3 2 7 3" xfId="48777"/>
    <cellStyle name="Note 3 2 7 4" xfId="48778"/>
    <cellStyle name="Note 3 2 8" xfId="48779"/>
    <cellStyle name="Note 3 2 8 2" xfId="48780"/>
    <cellStyle name="Note 3 2 8 2 2" xfId="48781"/>
    <cellStyle name="Note 3 2 8 2 3" xfId="59725"/>
    <cellStyle name="Note 3 2 8 3" xfId="48782"/>
    <cellStyle name="Note 3 2 8 4" xfId="48783"/>
    <cellStyle name="Note 3 2 9" xfId="48784"/>
    <cellStyle name="Note 3 2 9 2" xfId="48785"/>
    <cellStyle name="Note 3 2 9 3" xfId="59726"/>
    <cellStyle name="Note 3 3" xfId="48786"/>
    <cellStyle name="Note 3 3 10" xfId="48787"/>
    <cellStyle name="Note 3 3 11" xfId="48788"/>
    <cellStyle name="Note 3 3 12" xfId="60520"/>
    <cellStyle name="Note 3 3 2" xfId="48789"/>
    <cellStyle name="Note 3 3 2 10" xfId="48790"/>
    <cellStyle name="Note 3 3 2 2" xfId="48791"/>
    <cellStyle name="Note 3 3 2 2 2" xfId="48792"/>
    <cellStyle name="Note 3 3 2 2 2 2" xfId="48793"/>
    <cellStyle name="Note 3 3 2 2 2 2 2" xfId="48794"/>
    <cellStyle name="Note 3 3 2 2 2 2 2 2" xfId="48795"/>
    <cellStyle name="Note 3 3 2 2 2 2 2 2 2" xfId="48796"/>
    <cellStyle name="Note 3 3 2 2 2 2 2 2 3" xfId="59727"/>
    <cellStyle name="Note 3 3 2 2 2 2 2 3" xfId="48797"/>
    <cellStyle name="Note 3 3 2 2 2 2 2 4" xfId="48798"/>
    <cellStyle name="Note 3 3 2 2 2 2 3" xfId="48799"/>
    <cellStyle name="Note 3 3 2 2 2 2 3 2" xfId="48800"/>
    <cellStyle name="Note 3 3 2 2 2 2 3 2 2" xfId="48801"/>
    <cellStyle name="Note 3 3 2 2 2 2 3 2 3" xfId="59728"/>
    <cellStyle name="Note 3 3 2 2 2 2 3 3" xfId="48802"/>
    <cellStyle name="Note 3 3 2 2 2 2 3 4" xfId="48803"/>
    <cellStyle name="Note 3 3 2 2 2 2 4" xfId="48804"/>
    <cellStyle name="Note 3 3 2 2 2 2 4 2" xfId="48805"/>
    <cellStyle name="Note 3 3 2 2 2 2 4 3" xfId="59729"/>
    <cellStyle name="Note 3 3 2 2 2 2 5" xfId="48806"/>
    <cellStyle name="Note 3 3 2 2 2 2 6" xfId="48807"/>
    <cellStyle name="Note 3 3 2 2 2 3" xfId="48808"/>
    <cellStyle name="Note 3 3 2 2 2 3 2" xfId="48809"/>
    <cellStyle name="Note 3 3 2 2 2 3 2 2" xfId="48810"/>
    <cellStyle name="Note 3 3 2 2 2 3 2 3" xfId="59730"/>
    <cellStyle name="Note 3 3 2 2 2 3 3" xfId="48811"/>
    <cellStyle name="Note 3 3 2 2 2 3 4" xfId="48812"/>
    <cellStyle name="Note 3 3 2 2 2 4" xfId="48813"/>
    <cellStyle name="Note 3 3 2 2 2 4 2" xfId="48814"/>
    <cellStyle name="Note 3 3 2 2 2 4 2 2" xfId="48815"/>
    <cellStyle name="Note 3 3 2 2 2 4 2 3" xfId="59731"/>
    <cellStyle name="Note 3 3 2 2 2 4 3" xfId="48816"/>
    <cellStyle name="Note 3 3 2 2 2 4 4" xfId="48817"/>
    <cellStyle name="Note 3 3 2 2 2 5" xfId="48818"/>
    <cellStyle name="Note 3 3 2 2 2 5 2" xfId="48819"/>
    <cellStyle name="Note 3 3 2 2 2 5 3" xfId="59732"/>
    <cellStyle name="Note 3 3 2 2 2 6" xfId="48820"/>
    <cellStyle name="Note 3 3 2 2 2 7" xfId="48821"/>
    <cellStyle name="Note 3 3 2 2 3" xfId="48822"/>
    <cellStyle name="Note 3 3 2 2 3 2" xfId="48823"/>
    <cellStyle name="Note 3 3 2 2 3 2 2" xfId="48824"/>
    <cellStyle name="Note 3 3 2 2 3 2 2 2" xfId="48825"/>
    <cellStyle name="Note 3 3 2 2 3 2 2 3" xfId="59733"/>
    <cellStyle name="Note 3 3 2 2 3 2 3" xfId="48826"/>
    <cellStyle name="Note 3 3 2 2 3 2 4" xfId="48827"/>
    <cellStyle name="Note 3 3 2 2 3 3" xfId="48828"/>
    <cellStyle name="Note 3 3 2 2 3 3 2" xfId="48829"/>
    <cellStyle name="Note 3 3 2 2 3 3 2 2" xfId="48830"/>
    <cellStyle name="Note 3 3 2 2 3 3 2 3" xfId="59734"/>
    <cellStyle name="Note 3 3 2 2 3 3 3" xfId="48831"/>
    <cellStyle name="Note 3 3 2 2 3 3 4" xfId="48832"/>
    <cellStyle name="Note 3 3 2 2 3 4" xfId="48833"/>
    <cellStyle name="Note 3 3 2 2 3 4 2" xfId="48834"/>
    <cellStyle name="Note 3 3 2 2 3 4 3" xfId="59735"/>
    <cellStyle name="Note 3 3 2 2 3 5" xfId="48835"/>
    <cellStyle name="Note 3 3 2 2 3 6" xfId="48836"/>
    <cellStyle name="Note 3 3 2 2 4" xfId="48837"/>
    <cellStyle name="Note 3 3 2 2 4 2" xfId="48838"/>
    <cellStyle name="Note 3 3 2 2 4 2 2" xfId="48839"/>
    <cellStyle name="Note 3 3 2 2 4 2 3" xfId="59736"/>
    <cellStyle name="Note 3 3 2 2 4 3" xfId="48840"/>
    <cellStyle name="Note 3 3 2 2 4 4" xfId="48841"/>
    <cellStyle name="Note 3 3 2 2 5" xfId="48842"/>
    <cellStyle name="Note 3 3 2 2 5 2" xfId="48843"/>
    <cellStyle name="Note 3 3 2 2 5 2 2" xfId="48844"/>
    <cellStyle name="Note 3 3 2 2 5 2 3" xfId="59737"/>
    <cellStyle name="Note 3 3 2 2 5 3" xfId="48845"/>
    <cellStyle name="Note 3 3 2 2 5 4" xfId="48846"/>
    <cellStyle name="Note 3 3 2 2 6" xfId="48847"/>
    <cellStyle name="Note 3 3 2 2 6 2" xfId="48848"/>
    <cellStyle name="Note 3 3 2 2 6 3" xfId="59738"/>
    <cellStyle name="Note 3 3 2 2 7" xfId="48849"/>
    <cellStyle name="Note 3 3 2 2 8" xfId="48850"/>
    <cellStyle name="Note 3 3 2 3" xfId="48851"/>
    <cellStyle name="Note 3 3 2 3 2" xfId="48852"/>
    <cellStyle name="Note 3 3 2 3 2 2" xfId="48853"/>
    <cellStyle name="Note 3 3 2 3 2 2 2" xfId="48854"/>
    <cellStyle name="Note 3 3 2 3 2 2 2 2" xfId="48855"/>
    <cellStyle name="Note 3 3 2 3 2 2 2 3" xfId="59739"/>
    <cellStyle name="Note 3 3 2 3 2 2 3" xfId="48856"/>
    <cellStyle name="Note 3 3 2 3 2 2 4" xfId="48857"/>
    <cellStyle name="Note 3 3 2 3 2 3" xfId="48858"/>
    <cellStyle name="Note 3 3 2 3 2 3 2" xfId="48859"/>
    <cellStyle name="Note 3 3 2 3 2 3 2 2" xfId="48860"/>
    <cellStyle name="Note 3 3 2 3 2 3 2 3" xfId="59740"/>
    <cellStyle name="Note 3 3 2 3 2 3 3" xfId="48861"/>
    <cellStyle name="Note 3 3 2 3 2 3 4" xfId="48862"/>
    <cellStyle name="Note 3 3 2 3 2 4" xfId="48863"/>
    <cellStyle name="Note 3 3 2 3 2 4 2" xfId="48864"/>
    <cellStyle name="Note 3 3 2 3 2 4 3" xfId="59741"/>
    <cellStyle name="Note 3 3 2 3 2 5" xfId="48865"/>
    <cellStyle name="Note 3 3 2 3 2 6" xfId="48866"/>
    <cellStyle name="Note 3 3 2 3 3" xfId="48867"/>
    <cellStyle name="Note 3 3 2 3 3 2" xfId="48868"/>
    <cellStyle name="Note 3 3 2 3 3 2 2" xfId="48869"/>
    <cellStyle name="Note 3 3 2 3 3 2 3" xfId="59742"/>
    <cellStyle name="Note 3 3 2 3 3 3" xfId="48870"/>
    <cellStyle name="Note 3 3 2 3 3 4" xfId="48871"/>
    <cellStyle name="Note 3 3 2 3 4" xfId="48872"/>
    <cellStyle name="Note 3 3 2 3 4 2" xfId="48873"/>
    <cellStyle name="Note 3 3 2 3 4 2 2" xfId="48874"/>
    <cellStyle name="Note 3 3 2 3 4 2 3" xfId="59743"/>
    <cellStyle name="Note 3 3 2 3 4 3" xfId="48875"/>
    <cellStyle name="Note 3 3 2 3 4 4" xfId="48876"/>
    <cellStyle name="Note 3 3 2 3 5" xfId="48877"/>
    <cellStyle name="Note 3 3 2 3 5 2" xfId="48878"/>
    <cellStyle name="Note 3 3 2 3 5 3" xfId="59744"/>
    <cellStyle name="Note 3 3 2 3 6" xfId="48879"/>
    <cellStyle name="Note 3 3 2 3 7" xfId="48880"/>
    <cellStyle name="Note 3 3 2 4" xfId="48881"/>
    <cellStyle name="Note 3 3 2 4 2" xfId="48882"/>
    <cellStyle name="Note 3 3 2 4 2 2" xfId="48883"/>
    <cellStyle name="Note 3 3 2 4 2 2 2" xfId="48884"/>
    <cellStyle name="Note 3 3 2 4 2 2 3" xfId="59745"/>
    <cellStyle name="Note 3 3 2 4 2 3" xfId="48885"/>
    <cellStyle name="Note 3 3 2 4 2 4" xfId="48886"/>
    <cellStyle name="Note 3 3 2 4 3" xfId="48887"/>
    <cellStyle name="Note 3 3 2 4 3 2" xfId="48888"/>
    <cellStyle name="Note 3 3 2 4 3 2 2" xfId="48889"/>
    <cellStyle name="Note 3 3 2 4 3 2 3" xfId="59746"/>
    <cellStyle name="Note 3 3 2 4 3 3" xfId="48890"/>
    <cellStyle name="Note 3 3 2 4 3 4" xfId="48891"/>
    <cellStyle name="Note 3 3 2 4 4" xfId="48892"/>
    <cellStyle name="Note 3 3 2 4 4 2" xfId="48893"/>
    <cellStyle name="Note 3 3 2 4 4 3" xfId="59747"/>
    <cellStyle name="Note 3 3 2 4 5" xfId="48894"/>
    <cellStyle name="Note 3 3 2 4 6" xfId="48895"/>
    <cellStyle name="Note 3 3 2 5" xfId="48896"/>
    <cellStyle name="Note 3 3 2 5 2" xfId="48897"/>
    <cellStyle name="Note 3 3 2 5 2 2" xfId="48898"/>
    <cellStyle name="Note 3 3 2 5 2 2 2" xfId="48899"/>
    <cellStyle name="Note 3 3 2 5 2 2 3" xfId="59748"/>
    <cellStyle name="Note 3 3 2 5 2 3" xfId="48900"/>
    <cellStyle name="Note 3 3 2 5 2 4" xfId="48901"/>
    <cellStyle name="Note 3 3 2 5 3" xfId="48902"/>
    <cellStyle name="Note 3 3 2 5 3 2" xfId="48903"/>
    <cellStyle name="Note 3 3 2 5 3 3" xfId="59749"/>
    <cellStyle name="Note 3 3 2 5 4" xfId="48904"/>
    <cellStyle name="Note 3 3 2 5 5" xfId="48905"/>
    <cellStyle name="Note 3 3 2 6" xfId="48906"/>
    <cellStyle name="Note 3 3 2 6 2" xfId="48907"/>
    <cellStyle name="Note 3 3 2 6 2 2" xfId="48908"/>
    <cellStyle name="Note 3 3 2 6 2 3" xfId="59750"/>
    <cellStyle name="Note 3 3 2 6 3" xfId="48909"/>
    <cellStyle name="Note 3 3 2 6 4" xfId="48910"/>
    <cellStyle name="Note 3 3 2 7" xfId="48911"/>
    <cellStyle name="Note 3 3 2 7 2" xfId="48912"/>
    <cellStyle name="Note 3 3 2 7 2 2" xfId="48913"/>
    <cellStyle name="Note 3 3 2 7 2 3" xfId="59751"/>
    <cellStyle name="Note 3 3 2 7 3" xfId="48914"/>
    <cellStyle name="Note 3 3 2 7 4" xfId="48915"/>
    <cellStyle name="Note 3 3 2 8" xfId="48916"/>
    <cellStyle name="Note 3 3 2 8 2" xfId="48917"/>
    <cellStyle name="Note 3 3 2 8 3" xfId="59752"/>
    <cellStyle name="Note 3 3 2 9" xfId="48918"/>
    <cellStyle name="Note 3 3 3" xfId="48919"/>
    <cellStyle name="Note 3 3 3 2" xfId="48920"/>
    <cellStyle name="Note 3 3 3 2 2" xfId="48921"/>
    <cellStyle name="Note 3 3 3 2 2 2" xfId="48922"/>
    <cellStyle name="Note 3 3 3 2 2 2 2" xfId="48923"/>
    <cellStyle name="Note 3 3 3 2 2 2 2 2" xfId="48924"/>
    <cellStyle name="Note 3 3 3 2 2 2 2 3" xfId="59753"/>
    <cellStyle name="Note 3 3 3 2 2 2 3" xfId="48925"/>
    <cellStyle name="Note 3 3 3 2 2 2 4" xfId="48926"/>
    <cellStyle name="Note 3 3 3 2 2 3" xfId="48927"/>
    <cellStyle name="Note 3 3 3 2 2 3 2" xfId="48928"/>
    <cellStyle name="Note 3 3 3 2 2 3 2 2" xfId="48929"/>
    <cellStyle name="Note 3 3 3 2 2 3 2 3" xfId="59754"/>
    <cellStyle name="Note 3 3 3 2 2 3 3" xfId="48930"/>
    <cellStyle name="Note 3 3 3 2 2 3 4" xfId="48931"/>
    <cellStyle name="Note 3 3 3 2 2 4" xfId="48932"/>
    <cellStyle name="Note 3 3 3 2 2 4 2" xfId="48933"/>
    <cellStyle name="Note 3 3 3 2 2 4 3" xfId="59755"/>
    <cellStyle name="Note 3 3 3 2 2 5" xfId="48934"/>
    <cellStyle name="Note 3 3 3 2 2 6" xfId="48935"/>
    <cellStyle name="Note 3 3 3 2 3" xfId="48936"/>
    <cellStyle name="Note 3 3 3 2 3 2" xfId="48937"/>
    <cellStyle name="Note 3 3 3 2 3 2 2" xfId="48938"/>
    <cellStyle name="Note 3 3 3 2 3 2 3" xfId="59756"/>
    <cellStyle name="Note 3 3 3 2 3 3" xfId="48939"/>
    <cellStyle name="Note 3 3 3 2 3 4" xfId="48940"/>
    <cellStyle name="Note 3 3 3 2 4" xfId="48941"/>
    <cellStyle name="Note 3 3 3 2 4 2" xfId="48942"/>
    <cellStyle name="Note 3 3 3 2 4 2 2" xfId="48943"/>
    <cellStyle name="Note 3 3 3 2 4 2 3" xfId="59757"/>
    <cellStyle name="Note 3 3 3 2 4 3" xfId="48944"/>
    <cellStyle name="Note 3 3 3 2 4 4" xfId="48945"/>
    <cellStyle name="Note 3 3 3 2 5" xfId="48946"/>
    <cellStyle name="Note 3 3 3 2 5 2" xfId="48947"/>
    <cellStyle name="Note 3 3 3 2 5 3" xfId="59758"/>
    <cellStyle name="Note 3 3 3 2 6" xfId="48948"/>
    <cellStyle name="Note 3 3 3 2 7" xfId="48949"/>
    <cellStyle name="Note 3 3 3 3" xfId="48950"/>
    <cellStyle name="Note 3 3 3 3 2" xfId="48951"/>
    <cellStyle name="Note 3 3 3 3 2 2" xfId="48952"/>
    <cellStyle name="Note 3 3 3 3 2 2 2" xfId="48953"/>
    <cellStyle name="Note 3 3 3 3 2 2 3" xfId="59759"/>
    <cellStyle name="Note 3 3 3 3 2 3" xfId="48954"/>
    <cellStyle name="Note 3 3 3 3 2 4" xfId="48955"/>
    <cellStyle name="Note 3 3 3 3 3" xfId="48956"/>
    <cellStyle name="Note 3 3 3 3 3 2" xfId="48957"/>
    <cellStyle name="Note 3 3 3 3 3 2 2" xfId="48958"/>
    <cellStyle name="Note 3 3 3 3 3 2 3" xfId="59760"/>
    <cellStyle name="Note 3 3 3 3 3 3" xfId="48959"/>
    <cellStyle name="Note 3 3 3 3 3 4" xfId="48960"/>
    <cellStyle name="Note 3 3 3 3 4" xfId="48961"/>
    <cellStyle name="Note 3 3 3 3 4 2" xfId="48962"/>
    <cellStyle name="Note 3 3 3 3 4 3" xfId="59761"/>
    <cellStyle name="Note 3 3 3 3 5" xfId="48963"/>
    <cellStyle name="Note 3 3 3 3 6" xfId="48964"/>
    <cellStyle name="Note 3 3 3 4" xfId="48965"/>
    <cellStyle name="Note 3 3 3 4 2" xfId="48966"/>
    <cellStyle name="Note 3 3 3 4 2 2" xfId="48967"/>
    <cellStyle name="Note 3 3 3 4 2 3" xfId="59762"/>
    <cellStyle name="Note 3 3 3 4 3" xfId="48968"/>
    <cellStyle name="Note 3 3 3 4 4" xfId="48969"/>
    <cellStyle name="Note 3 3 3 5" xfId="48970"/>
    <cellStyle name="Note 3 3 3 5 2" xfId="48971"/>
    <cellStyle name="Note 3 3 3 5 2 2" xfId="48972"/>
    <cellStyle name="Note 3 3 3 5 2 3" xfId="59763"/>
    <cellStyle name="Note 3 3 3 5 3" xfId="48973"/>
    <cellStyle name="Note 3 3 3 5 4" xfId="48974"/>
    <cellStyle name="Note 3 3 3 6" xfId="48975"/>
    <cellStyle name="Note 3 3 3 6 2" xfId="48976"/>
    <cellStyle name="Note 3 3 3 6 3" xfId="59764"/>
    <cellStyle name="Note 3 3 3 7" xfId="48977"/>
    <cellStyle name="Note 3 3 3 8" xfId="48978"/>
    <cellStyle name="Note 3 3 4" xfId="48979"/>
    <cellStyle name="Note 3 3 4 2" xfId="48980"/>
    <cellStyle name="Note 3 3 4 2 2" xfId="48981"/>
    <cellStyle name="Note 3 3 4 2 2 2" xfId="48982"/>
    <cellStyle name="Note 3 3 4 2 2 2 2" xfId="48983"/>
    <cellStyle name="Note 3 3 4 2 2 2 3" xfId="59765"/>
    <cellStyle name="Note 3 3 4 2 2 3" xfId="48984"/>
    <cellStyle name="Note 3 3 4 2 2 4" xfId="48985"/>
    <cellStyle name="Note 3 3 4 2 3" xfId="48986"/>
    <cellStyle name="Note 3 3 4 2 3 2" xfId="48987"/>
    <cellStyle name="Note 3 3 4 2 3 2 2" xfId="48988"/>
    <cellStyle name="Note 3 3 4 2 3 2 3" xfId="59766"/>
    <cellStyle name="Note 3 3 4 2 3 3" xfId="48989"/>
    <cellStyle name="Note 3 3 4 2 3 4" xfId="48990"/>
    <cellStyle name="Note 3 3 4 2 4" xfId="48991"/>
    <cellStyle name="Note 3 3 4 2 4 2" xfId="48992"/>
    <cellStyle name="Note 3 3 4 2 4 3" xfId="59767"/>
    <cellStyle name="Note 3 3 4 2 5" xfId="48993"/>
    <cellStyle name="Note 3 3 4 2 6" xfId="48994"/>
    <cellStyle name="Note 3 3 4 3" xfId="48995"/>
    <cellStyle name="Note 3 3 4 3 2" xfId="48996"/>
    <cellStyle name="Note 3 3 4 3 2 2" xfId="48997"/>
    <cellStyle name="Note 3 3 4 3 2 3" xfId="59768"/>
    <cellStyle name="Note 3 3 4 3 3" xfId="48998"/>
    <cellStyle name="Note 3 3 4 3 4" xfId="48999"/>
    <cellStyle name="Note 3 3 4 4" xfId="49000"/>
    <cellStyle name="Note 3 3 4 4 2" xfId="49001"/>
    <cellStyle name="Note 3 3 4 4 2 2" xfId="49002"/>
    <cellStyle name="Note 3 3 4 4 2 3" xfId="59769"/>
    <cellStyle name="Note 3 3 4 4 3" xfId="49003"/>
    <cellStyle name="Note 3 3 4 4 4" xfId="49004"/>
    <cellStyle name="Note 3 3 4 5" xfId="49005"/>
    <cellStyle name="Note 3 3 4 5 2" xfId="49006"/>
    <cellStyle name="Note 3 3 4 5 3" xfId="59770"/>
    <cellStyle name="Note 3 3 4 6" xfId="49007"/>
    <cellStyle name="Note 3 3 4 7" xfId="49008"/>
    <cellStyle name="Note 3 3 5" xfId="49009"/>
    <cellStyle name="Note 3 3 5 2" xfId="49010"/>
    <cellStyle name="Note 3 3 5 2 2" xfId="49011"/>
    <cellStyle name="Note 3 3 5 2 2 2" xfId="49012"/>
    <cellStyle name="Note 3 3 5 2 2 3" xfId="59771"/>
    <cellStyle name="Note 3 3 5 2 3" xfId="49013"/>
    <cellStyle name="Note 3 3 5 2 4" xfId="49014"/>
    <cellStyle name="Note 3 3 5 3" xfId="49015"/>
    <cellStyle name="Note 3 3 5 3 2" xfId="49016"/>
    <cellStyle name="Note 3 3 5 3 2 2" xfId="49017"/>
    <cellStyle name="Note 3 3 5 3 2 3" xfId="59772"/>
    <cellStyle name="Note 3 3 5 3 3" xfId="49018"/>
    <cellStyle name="Note 3 3 5 3 4" xfId="49019"/>
    <cellStyle name="Note 3 3 5 4" xfId="49020"/>
    <cellStyle name="Note 3 3 5 4 2" xfId="49021"/>
    <cellStyle name="Note 3 3 5 4 3" xfId="59773"/>
    <cellStyle name="Note 3 3 5 5" xfId="49022"/>
    <cellStyle name="Note 3 3 5 6" xfId="49023"/>
    <cellStyle name="Note 3 3 6" xfId="49024"/>
    <cellStyle name="Note 3 3 6 2" xfId="49025"/>
    <cellStyle name="Note 3 3 6 2 2" xfId="49026"/>
    <cellStyle name="Note 3 3 6 2 2 2" xfId="49027"/>
    <cellStyle name="Note 3 3 6 2 2 3" xfId="59774"/>
    <cellStyle name="Note 3 3 6 2 3" xfId="49028"/>
    <cellStyle name="Note 3 3 6 2 4" xfId="49029"/>
    <cellStyle name="Note 3 3 6 3" xfId="49030"/>
    <cellStyle name="Note 3 3 6 3 2" xfId="49031"/>
    <cellStyle name="Note 3 3 6 3 3" xfId="59775"/>
    <cellStyle name="Note 3 3 6 4" xfId="49032"/>
    <cellStyle name="Note 3 3 6 5" xfId="49033"/>
    <cellStyle name="Note 3 3 7" xfId="49034"/>
    <cellStyle name="Note 3 3 7 2" xfId="49035"/>
    <cellStyle name="Note 3 3 7 2 2" xfId="49036"/>
    <cellStyle name="Note 3 3 7 2 3" xfId="59776"/>
    <cellStyle name="Note 3 3 7 3" xfId="49037"/>
    <cellStyle name="Note 3 3 7 4" xfId="49038"/>
    <cellStyle name="Note 3 3 8" xfId="49039"/>
    <cellStyle name="Note 3 3 8 2" xfId="49040"/>
    <cellStyle name="Note 3 3 8 2 2" xfId="49041"/>
    <cellStyle name="Note 3 3 8 2 3" xfId="59777"/>
    <cellStyle name="Note 3 3 8 3" xfId="49042"/>
    <cellStyle name="Note 3 3 8 4" xfId="49043"/>
    <cellStyle name="Note 3 3 9" xfId="49044"/>
    <cellStyle name="Note 3 3 9 2" xfId="49045"/>
    <cellStyle name="Note 3 3 9 3" xfId="59778"/>
    <cellStyle name="Note 3 4" xfId="49046"/>
    <cellStyle name="Note 3 4 10" xfId="49047"/>
    <cellStyle name="Note 3 4 2" xfId="49048"/>
    <cellStyle name="Note 3 4 2 2" xfId="49049"/>
    <cellStyle name="Note 3 4 2 2 2" xfId="49050"/>
    <cellStyle name="Note 3 4 2 2 2 2" xfId="49051"/>
    <cellStyle name="Note 3 4 2 2 2 2 2" xfId="49052"/>
    <cellStyle name="Note 3 4 2 2 2 2 2 2" xfId="49053"/>
    <cellStyle name="Note 3 4 2 2 2 2 2 3" xfId="59779"/>
    <cellStyle name="Note 3 4 2 2 2 2 3" xfId="49054"/>
    <cellStyle name="Note 3 4 2 2 2 2 4" xfId="49055"/>
    <cellStyle name="Note 3 4 2 2 2 3" xfId="49056"/>
    <cellStyle name="Note 3 4 2 2 2 3 2" xfId="49057"/>
    <cellStyle name="Note 3 4 2 2 2 3 2 2" xfId="49058"/>
    <cellStyle name="Note 3 4 2 2 2 3 2 3" xfId="59780"/>
    <cellStyle name="Note 3 4 2 2 2 3 3" xfId="49059"/>
    <cellStyle name="Note 3 4 2 2 2 3 4" xfId="49060"/>
    <cellStyle name="Note 3 4 2 2 2 4" xfId="49061"/>
    <cellStyle name="Note 3 4 2 2 2 4 2" xfId="49062"/>
    <cellStyle name="Note 3 4 2 2 2 4 3" xfId="59781"/>
    <cellStyle name="Note 3 4 2 2 2 5" xfId="49063"/>
    <cellStyle name="Note 3 4 2 2 2 6" xfId="49064"/>
    <cellStyle name="Note 3 4 2 2 3" xfId="49065"/>
    <cellStyle name="Note 3 4 2 2 3 2" xfId="49066"/>
    <cellStyle name="Note 3 4 2 2 3 2 2" xfId="49067"/>
    <cellStyle name="Note 3 4 2 2 3 2 3" xfId="59782"/>
    <cellStyle name="Note 3 4 2 2 3 3" xfId="49068"/>
    <cellStyle name="Note 3 4 2 2 3 4" xfId="49069"/>
    <cellStyle name="Note 3 4 2 2 4" xfId="49070"/>
    <cellStyle name="Note 3 4 2 2 4 2" xfId="49071"/>
    <cellStyle name="Note 3 4 2 2 4 2 2" xfId="49072"/>
    <cellStyle name="Note 3 4 2 2 4 2 3" xfId="59783"/>
    <cellStyle name="Note 3 4 2 2 4 3" xfId="49073"/>
    <cellStyle name="Note 3 4 2 2 4 4" xfId="49074"/>
    <cellStyle name="Note 3 4 2 2 5" xfId="49075"/>
    <cellStyle name="Note 3 4 2 2 5 2" xfId="49076"/>
    <cellStyle name="Note 3 4 2 2 5 3" xfId="59784"/>
    <cellStyle name="Note 3 4 2 2 6" xfId="49077"/>
    <cellStyle name="Note 3 4 2 2 7" xfId="49078"/>
    <cellStyle name="Note 3 4 2 3" xfId="49079"/>
    <cellStyle name="Note 3 4 2 3 2" xfId="49080"/>
    <cellStyle name="Note 3 4 2 3 2 2" xfId="49081"/>
    <cellStyle name="Note 3 4 2 3 2 2 2" xfId="49082"/>
    <cellStyle name="Note 3 4 2 3 2 2 3" xfId="59785"/>
    <cellStyle name="Note 3 4 2 3 2 3" xfId="49083"/>
    <cellStyle name="Note 3 4 2 3 2 4" xfId="49084"/>
    <cellStyle name="Note 3 4 2 3 3" xfId="49085"/>
    <cellStyle name="Note 3 4 2 3 3 2" xfId="49086"/>
    <cellStyle name="Note 3 4 2 3 3 2 2" xfId="49087"/>
    <cellStyle name="Note 3 4 2 3 3 2 3" xfId="59786"/>
    <cellStyle name="Note 3 4 2 3 3 3" xfId="49088"/>
    <cellStyle name="Note 3 4 2 3 3 4" xfId="49089"/>
    <cellStyle name="Note 3 4 2 3 4" xfId="49090"/>
    <cellStyle name="Note 3 4 2 3 4 2" xfId="49091"/>
    <cellStyle name="Note 3 4 2 3 4 3" xfId="59787"/>
    <cellStyle name="Note 3 4 2 3 5" xfId="49092"/>
    <cellStyle name="Note 3 4 2 3 6" xfId="49093"/>
    <cellStyle name="Note 3 4 2 4" xfId="49094"/>
    <cellStyle name="Note 3 4 2 4 2" xfId="49095"/>
    <cellStyle name="Note 3 4 2 4 2 2" xfId="49096"/>
    <cellStyle name="Note 3 4 2 4 2 3" xfId="59788"/>
    <cellStyle name="Note 3 4 2 4 3" xfId="49097"/>
    <cellStyle name="Note 3 4 2 4 4" xfId="49098"/>
    <cellStyle name="Note 3 4 2 5" xfId="49099"/>
    <cellStyle name="Note 3 4 2 5 2" xfId="49100"/>
    <cellStyle name="Note 3 4 2 5 2 2" xfId="49101"/>
    <cellStyle name="Note 3 4 2 5 2 3" xfId="59789"/>
    <cellStyle name="Note 3 4 2 5 3" xfId="49102"/>
    <cellStyle name="Note 3 4 2 5 4" xfId="49103"/>
    <cellStyle name="Note 3 4 2 6" xfId="49104"/>
    <cellStyle name="Note 3 4 2 6 2" xfId="49105"/>
    <cellStyle name="Note 3 4 2 6 3" xfId="59790"/>
    <cellStyle name="Note 3 4 2 7" xfId="49106"/>
    <cellStyle name="Note 3 4 2 8" xfId="49107"/>
    <cellStyle name="Note 3 4 3" xfId="49108"/>
    <cellStyle name="Note 3 4 3 2" xfId="49109"/>
    <cellStyle name="Note 3 4 3 2 2" xfId="49110"/>
    <cellStyle name="Note 3 4 3 2 2 2" xfId="49111"/>
    <cellStyle name="Note 3 4 3 2 2 2 2" xfId="49112"/>
    <cellStyle name="Note 3 4 3 2 2 2 3" xfId="59791"/>
    <cellStyle name="Note 3 4 3 2 2 3" xfId="49113"/>
    <cellStyle name="Note 3 4 3 2 2 4" xfId="49114"/>
    <cellStyle name="Note 3 4 3 2 3" xfId="49115"/>
    <cellStyle name="Note 3 4 3 2 3 2" xfId="49116"/>
    <cellStyle name="Note 3 4 3 2 3 2 2" xfId="49117"/>
    <cellStyle name="Note 3 4 3 2 3 2 3" xfId="59792"/>
    <cellStyle name="Note 3 4 3 2 3 3" xfId="49118"/>
    <cellStyle name="Note 3 4 3 2 3 4" xfId="49119"/>
    <cellStyle name="Note 3 4 3 2 4" xfId="49120"/>
    <cellStyle name="Note 3 4 3 2 4 2" xfId="49121"/>
    <cellStyle name="Note 3 4 3 2 4 3" xfId="59793"/>
    <cellStyle name="Note 3 4 3 2 5" xfId="49122"/>
    <cellStyle name="Note 3 4 3 2 6" xfId="49123"/>
    <cellStyle name="Note 3 4 3 3" xfId="49124"/>
    <cellStyle name="Note 3 4 3 3 2" xfId="49125"/>
    <cellStyle name="Note 3 4 3 3 2 2" xfId="49126"/>
    <cellStyle name="Note 3 4 3 3 2 3" xfId="59794"/>
    <cellStyle name="Note 3 4 3 3 3" xfId="49127"/>
    <cellStyle name="Note 3 4 3 3 4" xfId="49128"/>
    <cellStyle name="Note 3 4 3 4" xfId="49129"/>
    <cellStyle name="Note 3 4 3 4 2" xfId="49130"/>
    <cellStyle name="Note 3 4 3 4 2 2" xfId="49131"/>
    <cellStyle name="Note 3 4 3 4 2 3" xfId="59795"/>
    <cellStyle name="Note 3 4 3 4 3" xfId="49132"/>
    <cellStyle name="Note 3 4 3 4 4" xfId="49133"/>
    <cellStyle name="Note 3 4 3 5" xfId="49134"/>
    <cellStyle name="Note 3 4 3 5 2" xfId="49135"/>
    <cellStyle name="Note 3 4 3 5 3" xfId="59796"/>
    <cellStyle name="Note 3 4 3 6" xfId="49136"/>
    <cellStyle name="Note 3 4 3 7" xfId="49137"/>
    <cellStyle name="Note 3 4 4" xfId="49138"/>
    <cellStyle name="Note 3 4 4 2" xfId="49139"/>
    <cellStyle name="Note 3 4 4 2 2" xfId="49140"/>
    <cellStyle name="Note 3 4 4 2 2 2" xfId="49141"/>
    <cellStyle name="Note 3 4 4 2 2 3" xfId="59797"/>
    <cellStyle name="Note 3 4 4 2 3" xfId="49142"/>
    <cellStyle name="Note 3 4 4 2 4" xfId="49143"/>
    <cellStyle name="Note 3 4 4 3" xfId="49144"/>
    <cellStyle name="Note 3 4 4 3 2" xfId="49145"/>
    <cellStyle name="Note 3 4 4 3 2 2" xfId="49146"/>
    <cellStyle name="Note 3 4 4 3 2 3" xfId="59798"/>
    <cellStyle name="Note 3 4 4 3 3" xfId="49147"/>
    <cellStyle name="Note 3 4 4 3 4" xfId="49148"/>
    <cellStyle name="Note 3 4 4 4" xfId="49149"/>
    <cellStyle name="Note 3 4 4 4 2" xfId="49150"/>
    <cellStyle name="Note 3 4 4 4 3" xfId="59799"/>
    <cellStyle name="Note 3 4 4 5" xfId="49151"/>
    <cellStyle name="Note 3 4 4 6" xfId="49152"/>
    <cellStyle name="Note 3 4 5" xfId="49153"/>
    <cellStyle name="Note 3 4 5 2" xfId="49154"/>
    <cellStyle name="Note 3 4 5 2 2" xfId="49155"/>
    <cellStyle name="Note 3 4 5 2 2 2" xfId="49156"/>
    <cellStyle name="Note 3 4 5 2 2 3" xfId="59800"/>
    <cellStyle name="Note 3 4 5 2 3" xfId="49157"/>
    <cellStyle name="Note 3 4 5 2 4" xfId="49158"/>
    <cellStyle name="Note 3 4 5 3" xfId="49159"/>
    <cellStyle name="Note 3 4 5 3 2" xfId="49160"/>
    <cellStyle name="Note 3 4 5 3 3" xfId="59801"/>
    <cellStyle name="Note 3 4 5 4" xfId="49161"/>
    <cellStyle name="Note 3 4 5 5" xfId="49162"/>
    <cellStyle name="Note 3 4 6" xfId="49163"/>
    <cellStyle name="Note 3 4 6 2" xfId="49164"/>
    <cellStyle name="Note 3 4 6 2 2" xfId="49165"/>
    <cellStyle name="Note 3 4 6 2 3" xfId="59802"/>
    <cellStyle name="Note 3 4 6 3" xfId="49166"/>
    <cellStyle name="Note 3 4 6 4" xfId="49167"/>
    <cellStyle name="Note 3 4 7" xfId="49168"/>
    <cellStyle name="Note 3 4 7 2" xfId="49169"/>
    <cellStyle name="Note 3 4 7 2 2" xfId="49170"/>
    <cellStyle name="Note 3 4 7 2 3" xfId="59803"/>
    <cellStyle name="Note 3 4 7 3" xfId="49171"/>
    <cellStyle name="Note 3 4 7 4" xfId="49172"/>
    <cellStyle name="Note 3 4 8" xfId="49173"/>
    <cellStyle name="Note 3 4 8 2" xfId="49174"/>
    <cellStyle name="Note 3 4 8 3" xfId="59804"/>
    <cellStyle name="Note 3 4 9" xfId="49175"/>
    <cellStyle name="Note 3 5" xfId="49176"/>
    <cellStyle name="Note 3 5 10" xfId="49177"/>
    <cellStyle name="Note 3 5 2" xfId="49178"/>
    <cellStyle name="Note 3 5 2 2" xfId="49179"/>
    <cellStyle name="Note 3 5 2 2 2" xfId="49180"/>
    <cellStyle name="Note 3 5 2 2 2 2" xfId="49181"/>
    <cellStyle name="Note 3 5 2 2 2 2 2" xfId="49182"/>
    <cellStyle name="Note 3 5 2 2 2 2 2 2" xfId="49183"/>
    <cellStyle name="Note 3 5 2 2 2 2 2 3" xfId="59805"/>
    <cellStyle name="Note 3 5 2 2 2 2 3" xfId="49184"/>
    <cellStyle name="Note 3 5 2 2 2 2 4" xfId="49185"/>
    <cellStyle name="Note 3 5 2 2 2 3" xfId="49186"/>
    <cellStyle name="Note 3 5 2 2 2 3 2" xfId="49187"/>
    <cellStyle name="Note 3 5 2 2 2 3 2 2" xfId="49188"/>
    <cellStyle name="Note 3 5 2 2 2 3 2 3" xfId="59806"/>
    <cellStyle name="Note 3 5 2 2 2 3 3" xfId="49189"/>
    <cellStyle name="Note 3 5 2 2 2 3 4" xfId="49190"/>
    <cellStyle name="Note 3 5 2 2 2 4" xfId="49191"/>
    <cellStyle name="Note 3 5 2 2 2 4 2" xfId="49192"/>
    <cellStyle name="Note 3 5 2 2 2 4 3" xfId="59807"/>
    <cellStyle name="Note 3 5 2 2 2 5" xfId="49193"/>
    <cellStyle name="Note 3 5 2 2 2 6" xfId="49194"/>
    <cellStyle name="Note 3 5 2 2 3" xfId="49195"/>
    <cellStyle name="Note 3 5 2 2 3 2" xfId="49196"/>
    <cellStyle name="Note 3 5 2 2 3 2 2" xfId="49197"/>
    <cellStyle name="Note 3 5 2 2 3 2 3" xfId="59808"/>
    <cellStyle name="Note 3 5 2 2 3 3" xfId="49198"/>
    <cellStyle name="Note 3 5 2 2 3 4" xfId="49199"/>
    <cellStyle name="Note 3 5 2 2 4" xfId="49200"/>
    <cellStyle name="Note 3 5 2 2 4 2" xfId="49201"/>
    <cellStyle name="Note 3 5 2 2 4 2 2" xfId="49202"/>
    <cellStyle name="Note 3 5 2 2 4 2 3" xfId="59809"/>
    <cellStyle name="Note 3 5 2 2 4 3" xfId="49203"/>
    <cellStyle name="Note 3 5 2 2 4 4" xfId="49204"/>
    <cellStyle name="Note 3 5 2 2 5" xfId="49205"/>
    <cellStyle name="Note 3 5 2 2 5 2" xfId="49206"/>
    <cellStyle name="Note 3 5 2 2 5 3" xfId="59810"/>
    <cellStyle name="Note 3 5 2 2 6" xfId="49207"/>
    <cellStyle name="Note 3 5 2 2 7" xfId="49208"/>
    <cellStyle name="Note 3 5 2 3" xfId="49209"/>
    <cellStyle name="Note 3 5 2 3 2" xfId="49210"/>
    <cellStyle name="Note 3 5 2 3 2 2" xfId="49211"/>
    <cellStyle name="Note 3 5 2 3 2 2 2" xfId="49212"/>
    <cellStyle name="Note 3 5 2 3 2 2 3" xfId="59811"/>
    <cellStyle name="Note 3 5 2 3 2 3" xfId="49213"/>
    <cellStyle name="Note 3 5 2 3 2 4" xfId="49214"/>
    <cellStyle name="Note 3 5 2 3 3" xfId="49215"/>
    <cellStyle name="Note 3 5 2 3 3 2" xfId="49216"/>
    <cellStyle name="Note 3 5 2 3 3 2 2" xfId="49217"/>
    <cellStyle name="Note 3 5 2 3 3 2 3" xfId="59812"/>
    <cellStyle name="Note 3 5 2 3 3 3" xfId="49218"/>
    <cellStyle name="Note 3 5 2 3 3 4" xfId="49219"/>
    <cellStyle name="Note 3 5 2 3 4" xfId="49220"/>
    <cellStyle name="Note 3 5 2 3 4 2" xfId="49221"/>
    <cellStyle name="Note 3 5 2 3 4 3" xfId="59813"/>
    <cellStyle name="Note 3 5 2 3 5" xfId="49222"/>
    <cellStyle name="Note 3 5 2 3 6" xfId="49223"/>
    <cellStyle name="Note 3 5 2 4" xfId="49224"/>
    <cellStyle name="Note 3 5 2 4 2" xfId="49225"/>
    <cellStyle name="Note 3 5 2 4 2 2" xfId="49226"/>
    <cellStyle name="Note 3 5 2 4 2 3" xfId="59814"/>
    <cellStyle name="Note 3 5 2 4 3" xfId="49227"/>
    <cellStyle name="Note 3 5 2 4 4" xfId="49228"/>
    <cellStyle name="Note 3 5 2 5" xfId="49229"/>
    <cellStyle name="Note 3 5 2 5 2" xfId="49230"/>
    <cellStyle name="Note 3 5 2 5 2 2" xfId="49231"/>
    <cellStyle name="Note 3 5 2 5 2 3" xfId="59815"/>
    <cellStyle name="Note 3 5 2 5 3" xfId="49232"/>
    <cellStyle name="Note 3 5 2 5 4" xfId="49233"/>
    <cellStyle name="Note 3 5 2 6" xfId="49234"/>
    <cellStyle name="Note 3 5 2 6 2" xfId="49235"/>
    <cellStyle name="Note 3 5 2 6 3" xfId="59816"/>
    <cellStyle name="Note 3 5 2 7" xfId="49236"/>
    <cellStyle name="Note 3 5 2 8" xfId="49237"/>
    <cellStyle name="Note 3 5 3" xfId="49238"/>
    <cellStyle name="Note 3 5 3 2" xfId="49239"/>
    <cellStyle name="Note 3 5 3 2 2" xfId="49240"/>
    <cellStyle name="Note 3 5 3 2 2 2" xfId="49241"/>
    <cellStyle name="Note 3 5 3 2 2 2 2" xfId="49242"/>
    <cellStyle name="Note 3 5 3 2 2 2 3" xfId="59817"/>
    <cellStyle name="Note 3 5 3 2 2 3" xfId="49243"/>
    <cellStyle name="Note 3 5 3 2 2 4" xfId="49244"/>
    <cellStyle name="Note 3 5 3 2 3" xfId="49245"/>
    <cellStyle name="Note 3 5 3 2 3 2" xfId="49246"/>
    <cellStyle name="Note 3 5 3 2 3 2 2" xfId="49247"/>
    <cellStyle name="Note 3 5 3 2 3 2 3" xfId="59818"/>
    <cellStyle name="Note 3 5 3 2 3 3" xfId="49248"/>
    <cellStyle name="Note 3 5 3 2 3 4" xfId="49249"/>
    <cellStyle name="Note 3 5 3 2 4" xfId="49250"/>
    <cellStyle name="Note 3 5 3 2 4 2" xfId="49251"/>
    <cellStyle name="Note 3 5 3 2 4 3" xfId="59819"/>
    <cellStyle name="Note 3 5 3 2 5" xfId="49252"/>
    <cellStyle name="Note 3 5 3 2 6" xfId="49253"/>
    <cellStyle name="Note 3 5 3 3" xfId="49254"/>
    <cellStyle name="Note 3 5 3 3 2" xfId="49255"/>
    <cellStyle name="Note 3 5 3 3 2 2" xfId="49256"/>
    <cellStyle name="Note 3 5 3 3 2 3" xfId="59820"/>
    <cellStyle name="Note 3 5 3 3 3" xfId="49257"/>
    <cellStyle name="Note 3 5 3 3 4" xfId="49258"/>
    <cellStyle name="Note 3 5 3 4" xfId="49259"/>
    <cellStyle name="Note 3 5 3 4 2" xfId="49260"/>
    <cellStyle name="Note 3 5 3 4 2 2" xfId="49261"/>
    <cellStyle name="Note 3 5 3 4 2 3" xfId="59821"/>
    <cellStyle name="Note 3 5 3 4 3" xfId="49262"/>
    <cellStyle name="Note 3 5 3 4 4" xfId="49263"/>
    <cellStyle name="Note 3 5 3 5" xfId="49264"/>
    <cellStyle name="Note 3 5 3 5 2" xfId="49265"/>
    <cellStyle name="Note 3 5 3 5 3" xfId="59822"/>
    <cellStyle name="Note 3 5 3 6" xfId="49266"/>
    <cellStyle name="Note 3 5 3 7" xfId="49267"/>
    <cellStyle name="Note 3 5 4" xfId="49268"/>
    <cellStyle name="Note 3 5 4 2" xfId="49269"/>
    <cellStyle name="Note 3 5 4 2 2" xfId="49270"/>
    <cellStyle name="Note 3 5 4 2 2 2" xfId="49271"/>
    <cellStyle name="Note 3 5 4 2 2 3" xfId="59823"/>
    <cellStyle name="Note 3 5 4 2 3" xfId="49272"/>
    <cellStyle name="Note 3 5 4 2 4" xfId="49273"/>
    <cellStyle name="Note 3 5 4 3" xfId="49274"/>
    <cellStyle name="Note 3 5 4 3 2" xfId="49275"/>
    <cellStyle name="Note 3 5 4 3 2 2" xfId="49276"/>
    <cellStyle name="Note 3 5 4 3 2 3" xfId="59824"/>
    <cellStyle name="Note 3 5 4 3 3" xfId="49277"/>
    <cellStyle name="Note 3 5 4 3 4" xfId="49278"/>
    <cellStyle name="Note 3 5 4 4" xfId="49279"/>
    <cellStyle name="Note 3 5 4 4 2" xfId="49280"/>
    <cellStyle name="Note 3 5 4 4 3" xfId="59825"/>
    <cellStyle name="Note 3 5 4 5" xfId="49281"/>
    <cellStyle name="Note 3 5 4 6" xfId="49282"/>
    <cellStyle name="Note 3 5 5" xfId="49283"/>
    <cellStyle name="Note 3 5 5 2" xfId="49284"/>
    <cellStyle name="Note 3 5 5 2 2" xfId="49285"/>
    <cellStyle name="Note 3 5 5 2 2 2" xfId="49286"/>
    <cellStyle name="Note 3 5 5 2 2 3" xfId="59826"/>
    <cellStyle name="Note 3 5 5 2 3" xfId="49287"/>
    <cellStyle name="Note 3 5 5 2 4" xfId="49288"/>
    <cellStyle name="Note 3 5 5 3" xfId="49289"/>
    <cellStyle name="Note 3 5 5 3 2" xfId="49290"/>
    <cellStyle name="Note 3 5 5 3 3" xfId="59827"/>
    <cellStyle name="Note 3 5 5 4" xfId="49291"/>
    <cellStyle name="Note 3 5 5 5" xfId="49292"/>
    <cellStyle name="Note 3 5 6" xfId="49293"/>
    <cellStyle name="Note 3 5 6 2" xfId="49294"/>
    <cellStyle name="Note 3 5 6 2 2" xfId="49295"/>
    <cellStyle name="Note 3 5 6 2 3" xfId="59828"/>
    <cellStyle name="Note 3 5 6 3" xfId="49296"/>
    <cellStyle name="Note 3 5 6 4" xfId="49297"/>
    <cellStyle name="Note 3 5 7" xfId="49298"/>
    <cellStyle name="Note 3 5 7 2" xfId="49299"/>
    <cellStyle name="Note 3 5 7 2 2" xfId="49300"/>
    <cellStyle name="Note 3 5 7 2 3" xfId="59829"/>
    <cellStyle name="Note 3 5 7 3" xfId="49301"/>
    <cellStyle name="Note 3 5 7 4" xfId="49302"/>
    <cellStyle name="Note 3 5 8" xfId="49303"/>
    <cellStyle name="Note 3 5 8 2" xfId="49304"/>
    <cellStyle name="Note 3 5 8 3" xfId="59830"/>
    <cellStyle name="Note 3 5 9" xfId="49305"/>
    <cellStyle name="Note 3 6" xfId="49306"/>
    <cellStyle name="Note 3 6 10" xfId="49307"/>
    <cellStyle name="Note 3 6 2" xfId="49308"/>
    <cellStyle name="Note 3 6 2 2" xfId="49309"/>
    <cellStyle name="Note 3 6 2 2 2" xfId="49310"/>
    <cellStyle name="Note 3 6 2 2 2 2" xfId="49311"/>
    <cellStyle name="Note 3 6 2 2 2 2 2" xfId="49312"/>
    <cellStyle name="Note 3 6 2 2 2 2 2 2" xfId="49313"/>
    <cellStyle name="Note 3 6 2 2 2 2 2 3" xfId="59831"/>
    <cellStyle name="Note 3 6 2 2 2 2 3" xfId="49314"/>
    <cellStyle name="Note 3 6 2 2 2 2 4" xfId="49315"/>
    <cellStyle name="Note 3 6 2 2 2 3" xfId="49316"/>
    <cellStyle name="Note 3 6 2 2 2 3 2" xfId="49317"/>
    <cellStyle name="Note 3 6 2 2 2 3 2 2" xfId="49318"/>
    <cellStyle name="Note 3 6 2 2 2 3 2 3" xfId="59832"/>
    <cellStyle name="Note 3 6 2 2 2 3 3" xfId="49319"/>
    <cellStyle name="Note 3 6 2 2 2 3 4" xfId="49320"/>
    <cellStyle name="Note 3 6 2 2 2 4" xfId="49321"/>
    <cellStyle name="Note 3 6 2 2 2 4 2" xfId="49322"/>
    <cellStyle name="Note 3 6 2 2 2 4 3" xfId="59833"/>
    <cellStyle name="Note 3 6 2 2 2 5" xfId="49323"/>
    <cellStyle name="Note 3 6 2 2 2 6" xfId="49324"/>
    <cellStyle name="Note 3 6 2 2 3" xfId="49325"/>
    <cellStyle name="Note 3 6 2 2 3 2" xfId="49326"/>
    <cellStyle name="Note 3 6 2 2 3 2 2" xfId="49327"/>
    <cellStyle name="Note 3 6 2 2 3 2 3" xfId="59834"/>
    <cellStyle name="Note 3 6 2 2 3 3" xfId="49328"/>
    <cellStyle name="Note 3 6 2 2 3 4" xfId="49329"/>
    <cellStyle name="Note 3 6 2 2 4" xfId="49330"/>
    <cellStyle name="Note 3 6 2 2 4 2" xfId="49331"/>
    <cellStyle name="Note 3 6 2 2 4 2 2" xfId="49332"/>
    <cellStyle name="Note 3 6 2 2 4 2 3" xfId="59835"/>
    <cellStyle name="Note 3 6 2 2 4 3" xfId="49333"/>
    <cellStyle name="Note 3 6 2 2 4 4" xfId="49334"/>
    <cellStyle name="Note 3 6 2 2 5" xfId="49335"/>
    <cellStyle name="Note 3 6 2 2 5 2" xfId="49336"/>
    <cellStyle name="Note 3 6 2 2 5 3" xfId="59836"/>
    <cellStyle name="Note 3 6 2 2 6" xfId="49337"/>
    <cellStyle name="Note 3 6 2 2 7" xfId="49338"/>
    <cellStyle name="Note 3 6 2 3" xfId="49339"/>
    <cellStyle name="Note 3 6 2 3 2" xfId="49340"/>
    <cellStyle name="Note 3 6 2 3 2 2" xfId="49341"/>
    <cellStyle name="Note 3 6 2 3 2 2 2" xfId="49342"/>
    <cellStyle name="Note 3 6 2 3 2 2 3" xfId="59837"/>
    <cellStyle name="Note 3 6 2 3 2 3" xfId="49343"/>
    <cellStyle name="Note 3 6 2 3 2 4" xfId="49344"/>
    <cellStyle name="Note 3 6 2 3 3" xfId="49345"/>
    <cellStyle name="Note 3 6 2 3 3 2" xfId="49346"/>
    <cellStyle name="Note 3 6 2 3 3 2 2" xfId="49347"/>
    <cellStyle name="Note 3 6 2 3 3 2 3" xfId="59838"/>
    <cellStyle name="Note 3 6 2 3 3 3" xfId="49348"/>
    <cellStyle name="Note 3 6 2 3 3 4" xfId="49349"/>
    <cellStyle name="Note 3 6 2 3 4" xfId="49350"/>
    <cellStyle name="Note 3 6 2 3 4 2" xfId="49351"/>
    <cellStyle name="Note 3 6 2 3 4 3" xfId="59839"/>
    <cellStyle name="Note 3 6 2 3 5" xfId="49352"/>
    <cellStyle name="Note 3 6 2 3 6" xfId="49353"/>
    <cellStyle name="Note 3 6 2 4" xfId="49354"/>
    <cellStyle name="Note 3 6 2 4 2" xfId="49355"/>
    <cellStyle name="Note 3 6 2 4 2 2" xfId="49356"/>
    <cellStyle name="Note 3 6 2 4 2 3" xfId="59840"/>
    <cellStyle name="Note 3 6 2 4 3" xfId="49357"/>
    <cellStyle name="Note 3 6 2 4 4" xfId="49358"/>
    <cellStyle name="Note 3 6 2 5" xfId="49359"/>
    <cellStyle name="Note 3 6 2 5 2" xfId="49360"/>
    <cellStyle name="Note 3 6 2 5 2 2" xfId="49361"/>
    <cellStyle name="Note 3 6 2 5 2 3" xfId="59841"/>
    <cellStyle name="Note 3 6 2 5 3" xfId="49362"/>
    <cellStyle name="Note 3 6 2 5 4" xfId="49363"/>
    <cellStyle name="Note 3 6 2 6" xfId="49364"/>
    <cellStyle name="Note 3 6 2 6 2" xfId="49365"/>
    <cellStyle name="Note 3 6 2 6 3" xfId="59842"/>
    <cellStyle name="Note 3 6 2 7" xfId="49366"/>
    <cellStyle name="Note 3 6 2 8" xfId="49367"/>
    <cellStyle name="Note 3 6 3" xfId="49368"/>
    <cellStyle name="Note 3 6 3 2" xfId="49369"/>
    <cellStyle name="Note 3 6 3 2 2" xfId="49370"/>
    <cellStyle name="Note 3 6 3 2 2 2" xfId="49371"/>
    <cellStyle name="Note 3 6 3 2 2 2 2" xfId="49372"/>
    <cellStyle name="Note 3 6 3 2 2 2 3" xfId="59843"/>
    <cellStyle name="Note 3 6 3 2 2 3" xfId="49373"/>
    <cellStyle name="Note 3 6 3 2 2 4" xfId="49374"/>
    <cellStyle name="Note 3 6 3 2 3" xfId="49375"/>
    <cellStyle name="Note 3 6 3 2 3 2" xfId="49376"/>
    <cellStyle name="Note 3 6 3 2 3 2 2" xfId="49377"/>
    <cellStyle name="Note 3 6 3 2 3 2 3" xfId="59844"/>
    <cellStyle name="Note 3 6 3 2 3 3" xfId="49378"/>
    <cellStyle name="Note 3 6 3 2 3 4" xfId="49379"/>
    <cellStyle name="Note 3 6 3 2 4" xfId="49380"/>
    <cellStyle name="Note 3 6 3 2 4 2" xfId="49381"/>
    <cellStyle name="Note 3 6 3 2 4 3" xfId="59845"/>
    <cellStyle name="Note 3 6 3 2 5" xfId="49382"/>
    <cellStyle name="Note 3 6 3 2 6" xfId="49383"/>
    <cellStyle name="Note 3 6 3 3" xfId="49384"/>
    <cellStyle name="Note 3 6 3 3 2" xfId="49385"/>
    <cellStyle name="Note 3 6 3 3 2 2" xfId="49386"/>
    <cellStyle name="Note 3 6 3 3 2 3" xfId="59846"/>
    <cellStyle name="Note 3 6 3 3 3" xfId="49387"/>
    <cellStyle name="Note 3 6 3 3 4" xfId="49388"/>
    <cellStyle name="Note 3 6 3 4" xfId="49389"/>
    <cellStyle name="Note 3 6 3 4 2" xfId="49390"/>
    <cellStyle name="Note 3 6 3 4 2 2" xfId="49391"/>
    <cellStyle name="Note 3 6 3 4 2 3" xfId="59847"/>
    <cellStyle name="Note 3 6 3 4 3" xfId="49392"/>
    <cellStyle name="Note 3 6 3 4 4" xfId="49393"/>
    <cellStyle name="Note 3 6 3 5" xfId="49394"/>
    <cellStyle name="Note 3 6 3 5 2" xfId="49395"/>
    <cellStyle name="Note 3 6 3 5 3" xfId="59848"/>
    <cellStyle name="Note 3 6 3 6" xfId="49396"/>
    <cellStyle name="Note 3 6 3 7" xfId="49397"/>
    <cellStyle name="Note 3 6 4" xfId="49398"/>
    <cellStyle name="Note 3 6 4 2" xfId="49399"/>
    <cellStyle name="Note 3 6 4 2 2" xfId="49400"/>
    <cellStyle name="Note 3 6 4 2 2 2" xfId="49401"/>
    <cellStyle name="Note 3 6 4 2 2 3" xfId="59849"/>
    <cellStyle name="Note 3 6 4 2 3" xfId="49402"/>
    <cellStyle name="Note 3 6 4 2 4" xfId="49403"/>
    <cellStyle name="Note 3 6 4 3" xfId="49404"/>
    <cellStyle name="Note 3 6 4 3 2" xfId="49405"/>
    <cellStyle name="Note 3 6 4 3 2 2" xfId="49406"/>
    <cellStyle name="Note 3 6 4 3 2 3" xfId="59850"/>
    <cellStyle name="Note 3 6 4 3 3" xfId="49407"/>
    <cellStyle name="Note 3 6 4 3 4" xfId="49408"/>
    <cellStyle name="Note 3 6 4 4" xfId="49409"/>
    <cellStyle name="Note 3 6 4 4 2" xfId="49410"/>
    <cellStyle name="Note 3 6 4 4 3" xfId="59851"/>
    <cellStyle name="Note 3 6 4 5" xfId="49411"/>
    <cellStyle name="Note 3 6 4 6" xfId="49412"/>
    <cellStyle name="Note 3 6 5" xfId="49413"/>
    <cellStyle name="Note 3 6 5 2" xfId="49414"/>
    <cellStyle name="Note 3 6 5 2 2" xfId="49415"/>
    <cellStyle name="Note 3 6 5 2 2 2" xfId="49416"/>
    <cellStyle name="Note 3 6 5 2 2 3" xfId="59852"/>
    <cellStyle name="Note 3 6 5 2 3" xfId="49417"/>
    <cellStyle name="Note 3 6 5 2 4" xfId="49418"/>
    <cellStyle name="Note 3 6 5 3" xfId="49419"/>
    <cellStyle name="Note 3 6 5 3 2" xfId="49420"/>
    <cellStyle name="Note 3 6 5 3 3" xfId="59853"/>
    <cellStyle name="Note 3 6 5 4" xfId="49421"/>
    <cellStyle name="Note 3 6 5 5" xfId="49422"/>
    <cellStyle name="Note 3 6 6" xfId="49423"/>
    <cellStyle name="Note 3 6 6 2" xfId="49424"/>
    <cellStyle name="Note 3 6 6 2 2" xfId="49425"/>
    <cellStyle name="Note 3 6 6 2 3" xfId="59854"/>
    <cellStyle name="Note 3 6 6 3" xfId="49426"/>
    <cellStyle name="Note 3 6 6 4" xfId="49427"/>
    <cellStyle name="Note 3 6 7" xfId="49428"/>
    <cellStyle name="Note 3 6 7 2" xfId="49429"/>
    <cellStyle name="Note 3 6 7 2 2" xfId="49430"/>
    <cellStyle name="Note 3 6 7 2 3" xfId="59855"/>
    <cellStyle name="Note 3 6 7 3" xfId="49431"/>
    <cellStyle name="Note 3 6 7 4" xfId="49432"/>
    <cellStyle name="Note 3 6 8" xfId="49433"/>
    <cellStyle name="Note 3 6 8 2" xfId="49434"/>
    <cellStyle name="Note 3 6 8 3" xfId="59856"/>
    <cellStyle name="Note 3 6 9" xfId="49435"/>
    <cellStyle name="Note 3 7" xfId="49436"/>
    <cellStyle name="Note 3 7 2" xfId="49437"/>
    <cellStyle name="Note 3 7 2 2" xfId="49438"/>
    <cellStyle name="Note 3 7 2 2 2" xfId="49439"/>
    <cellStyle name="Note 3 7 2 2 2 2" xfId="49440"/>
    <cellStyle name="Note 3 7 2 2 2 2 2" xfId="49441"/>
    <cellStyle name="Note 3 7 2 2 2 2 3" xfId="59857"/>
    <cellStyle name="Note 3 7 2 2 2 3" xfId="49442"/>
    <cellStyle name="Note 3 7 2 2 2 4" xfId="49443"/>
    <cellStyle name="Note 3 7 2 2 3" xfId="49444"/>
    <cellStyle name="Note 3 7 2 2 3 2" xfId="49445"/>
    <cellStyle name="Note 3 7 2 2 3 2 2" xfId="49446"/>
    <cellStyle name="Note 3 7 2 2 3 2 3" xfId="59858"/>
    <cellStyle name="Note 3 7 2 2 3 3" xfId="49447"/>
    <cellStyle name="Note 3 7 2 2 3 4" xfId="49448"/>
    <cellStyle name="Note 3 7 2 2 4" xfId="49449"/>
    <cellStyle name="Note 3 7 2 2 4 2" xfId="49450"/>
    <cellStyle name="Note 3 7 2 2 4 3" xfId="59859"/>
    <cellStyle name="Note 3 7 2 2 5" xfId="49451"/>
    <cellStyle name="Note 3 7 2 2 6" xfId="49452"/>
    <cellStyle name="Note 3 7 2 3" xfId="49453"/>
    <cellStyle name="Note 3 7 2 3 2" xfId="49454"/>
    <cellStyle name="Note 3 7 2 3 2 2" xfId="49455"/>
    <cellStyle name="Note 3 7 2 3 2 3" xfId="59860"/>
    <cellStyle name="Note 3 7 2 3 3" xfId="49456"/>
    <cellStyle name="Note 3 7 2 3 4" xfId="49457"/>
    <cellStyle name="Note 3 7 2 4" xfId="49458"/>
    <cellStyle name="Note 3 7 2 4 2" xfId="49459"/>
    <cellStyle name="Note 3 7 2 4 2 2" xfId="49460"/>
    <cellStyle name="Note 3 7 2 4 2 3" xfId="59861"/>
    <cellStyle name="Note 3 7 2 4 3" xfId="49461"/>
    <cellStyle name="Note 3 7 2 4 4" xfId="49462"/>
    <cellStyle name="Note 3 7 2 5" xfId="49463"/>
    <cellStyle name="Note 3 7 2 5 2" xfId="49464"/>
    <cellStyle name="Note 3 7 2 5 3" xfId="59862"/>
    <cellStyle name="Note 3 7 2 6" xfId="49465"/>
    <cellStyle name="Note 3 7 2 7" xfId="49466"/>
    <cellStyle name="Note 3 7 3" xfId="49467"/>
    <cellStyle name="Note 3 7 3 2" xfId="49468"/>
    <cellStyle name="Note 3 7 3 2 2" xfId="49469"/>
    <cellStyle name="Note 3 7 3 2 2 2" xfId="49470"/>
    <cellStyle name="Note 3 7 3 2 2 3" xfId="59863"/>
    <cellStyle name="Note 3 7 3 2 3" xfId="49471"/>
    <cellStyle name="Note 3 7 3 2 4" xfId="49472"/>
    <cellStyle name="Note 3 7 3 3" xfId="49473"/>
    <cellStyle name="Note 3 7 3 3 2" xfId="49474"/>
    <cellStyle name="Note 3 7 3 3 2 2" xfId="49475"/>
    <cellStyle name="Note 3 7 3 3 2 3" xfId="59864"/>
    <cellStyle name="Note 3 7 3 3 3" xfId="49476"/>
    <cellStyle name="Note 3 7 3 3 4" xfId="49477"/>
    <cellStyle name="Note 3 7 3 4" xfId="49478"/>
    <cellStyle name="Note 3 7 3 4 2" xfId="49479"/>
    <cellStyle name="Note 3 7 3 4 3" xfId="59865"/>
    <cellStyle name="Note 3 7 3 5" xfId="49480"/>
    <cellStyle name="Note 3 7 3 6" xfId="49481"/>
    <cellStyle name="Note 3 7 4" xfId="49482"/>
    <cellStyle name="Note 3 7 4 2" xfId="49483"/>
    <cellStyle name="Note 3 7 4 2 2" xfId="49484"/>
    <cellStyle name="Note 3 7 4 2 3" xfId="59866"/>
    <cellStyle name="Note 3 7 4 3" xfId="49485"/>
    <cellStyle name="Note 3 7 4 4" xfId="49486"/>
    <cellStyle name="Note 3 7 5" xfId="49487"/>
    <cellStyle name="Note 3 7 5 2" xfId="49488"/>
    <cellStyle name="Note 3 7 5 2 2" xfId="49489"/>
    <cellStyle name="Note 3 7 5 2 3" xfId="59867"/>
    <cellStyle name="Note 3 7 5 3" xfId="49490"/>
    <cellStyle name="Note 3 7 5 4" xfId="49491"/>
    <cellStyle name="Note 3 7 6" xfId="49492"/>
    <cellStyle name="Note 3 7 6 2" xfId="49493"/>
    <cellStyle name="Note 3 7 6 3" xfId="59868"/>
    <cellStyle name="Note 3 7 7" xfId="49494"/>
    <cellStyle name="Note 3 7 8" xfId="49495"/>
    <cellStyle name="Note 3 8" xfId="49496"/>
    <cellStyle name="Note 3 8 2" xfId="49497"/>
    <cellStyle name="Note 3 8 2 2" xfId="49498"/>
    <cellStyle name="Note 3 8 2 2 2" xfId="49499"/>
    <cellStyle name="Note 3 8 2 2 2 2" xfId="49500"/>
    <cellStyle name="Note 3 8 2 2 2 3" xfId="59869"/>
    <cellStyle name="Note 3 8 2 2 3" xfId="49501"/>
    <cellStyle name="Note 3 8 2 2 4" xfId="49502"/>
    <cellStyle name="Note 3 8 2 3" xfId="49503"/>
    <cellStyle name="Note 3 8 2 3 2" xfId="49504"/>
    <cellStyle name="Note 3 8 2 3 2 2" xfId="49505"/>
    <cellStyle name="Note 3 8 2 3 2 3" xfId="59870"/>
    <cellStyle name="Note 3 8 2 3 3" xfId="49506"/>
    <cellStyle name="Note 3 8 2 3 4" xfId="49507"/>
    <cellStyle name="Note 3 8 2 4" xfId="49508"/>
    <cellStyle name="Note 3 8 2 4 2" xfId="49509"/>
    <cellStyle name="Note 3 8 2 4 3" xfId="59871"/>
    <cellStyle name="Note 3 8 2 5" xfId="49510"/>
    <cellStyle name="Note 3 8 2 6" xfId="49511"/>
    <cellStyle name="Note 3 8 3" xfId="49512"/>
    <cellStyle name="Note 3 8 3 2" xfId="49513"/>
    <cellStyle name="Note 3 8 3 2 2" xfId="49514"/>
    <cellStyle name="Note 3 8 3 2 3" xfId="59872"/>
    <cellStyle name="Note 3 8 3 3" xfId="49515"/>
    <cellStyle name="Note 3 8 3 4" xfId="49516"/>
    <cellStyle name="Note 3 8 4" xfId="49517"/>
    <cellStyle name="Note 3 8 4 2" xfId="49518"/>
    <cellStyle name="Note 3 8 4 2 2" xfId="49519"/>
    <cellStyle name="Note 3 8 4 2 3" xfId="59873"/>
    <cellStyle name="Note 3 8 4 3" xfId="49520"/>
    <cellStyle name="Note 3 8 4 4" xfId="49521"/>
    <cellStyle name="Note 3 8 5" xfId="49522"/>
    <cellStyle name="Note 3 8 5 2" xfId="49523"/>
    <cellStyle name="Note 3 8 5 3" xfId="59874"/>
    <cellStyle name="Note 3 8 6" xfId="49524"/>
    <cellStyle name="Note 3 8 7" xfId="49525"/>
    <cellStyle name="Note 3 9" xfId="49526"/>
    <cellStyle name="Note 3 9 2" xfId="49527"/>
    <cellStyle name="Note 3 9 2 2" xfId="49528"/>
    <cellStyle name="Note 3 9 2 2 2" xfId="49529"/>
    <cellStyle name="Note 3 9 2 2 3" xfId="59875"/>
    <cellStyle name="Note 3 9 2 3" xfId="49530"/>
    <cellStyle name="Note 3 9 2 4" xfId="49531"/>
    <cellStyle name="Note 3 9 3" xfId="49532"/>
    <cellStyle name="Note 3 9 3 2" xfId="49533"/>
    <cellStyle name="Note 3 9 3 2 2" xfId="49534"/>
    <cellStyle name="Note 3 9 3 2 3" xfId="59876"/>
    <cellStyle name="Note 3 9 3 3" xfId="49535"/>
    <cellStyle name="Note 3 9 3 4" xfId="49536"/>
    <cellStyle name="Note 3 9 4" xfId="49537"/>
    <cellStyle name="Note 3 9 4 2" xfId="49538"/>
    <cellStyle name="Note 3 9 4 3" xfId="59877"/>
    <cellStyle name="Note 3 9 5" xfId="49539"/>
    <cellStyle name="Note 3 9 6" xfId="49540"/>
    <cellStyle name="Note 4" xfId="49541"/>
    <cellStyle name="Note 4 10" xfId="49542"/>
    <cellStyle name="Note 4 11" xfId="49543"/>
    <cellStyle name="Note 4 12" xfId="60166"/>
    <cellStyle name="Note 4 2" xfId="49544"/>
    <cellStyle name="Note 4 2 10" xfId="49545"/>
    <cellStyle name="Note 4 2 11" xfId="60349"/>
    <cellStyle name="Note 4 2 2" xfId="49546"/>
    <cellStyle name="Note 4 2 2 2" xfId="49547"/>
    <cellStyle name="Note 4 2 2 2 2" xfId="49548"/>
    <cellStyle name="Note 4 2 2 2 2 2" xfId="49549"/>
    <cellStyle name="Note 4 2 2 2 2 2 2" xfId="49550"/>
    <cellStyle name="Note 4 2 2 2 2 2 2 2" xfId="49551"/>
    <cellStyle name="Note 4 2 2 2 2 2 2 3" xfId="59878"/>
    <cellStyle name="Note 4 2 2 2 2 2 3" xfId="49552"/>
    <cellStyle name="Note 4 2 2 2 2 2 4" xfId="49553"/>
    <cellStyle name="Note 4 2 2 2 2 3" xfId="49554"/>
    <cellStyle name="Note 4 2 2 2 2 3 2" xfId="49555"/>
    <cellStyle name="Note 4 2 2 2 2 3 2 2" xfId="49556"/>
    <cellStyle name="Note 4 2 2 2 2 3 2 3" xfId="59879"/>
    <cellStyle name="Note 4 2 2 2 2 3 3" xfId="49557"/>
    <cellStyle name="Note 4 2 2 2 2 3 4" xfId="49558"/>
    <cellStyle name="Note 4 2 2 2 2 4" xfId="49559"/>
    <cellStyle name="Note 4 2 2 2 2 4 2" xfId="49560"/>
    <cellStyle name="Note 4 2 2 2 2 4 3" xfId="59880"/>
    <cellStyle name="Note 4 2 2 2 2 5" xfId="49561"/>
    <cellStyle name="Note 4 2 2 2 2 6" xfId="49562"/>
    <cellStyle name="Note 4 2 2 2 3" xfId="49563"/>
    <cellStyle name="Note 4 2 2 2 3 2" xfId="49564"/>
    <cellStyle name="Note 4 2 2 2 3 2 2" xfId="49565"/>
    <cellStyle name="Note 4 2 2 2 3 2 3" xfId="59881"/>
    <cellStyle name="Note 4 2 2 2 3 3" xfId="49566"/>
    <cellStyle name="Note 4 2 2 2 3 4" xfId="49567"/>
    <cellStyle name="Note 4 2 2 2 4" xfId="49568"/>
    <cellStyle name="Note 4 2 2 2 4 2" xfId="49569"/>
    <cellStyle name="Note 4 2 2 2 4 2 2" xfId="49570"/>
    <cellStyle name="Note 4 2 2 2 4 2 3" xfId="59882"/>
    <cellStyle name="Note 4 2 2 2 4 3" xfId="49571"/>
    <cellStyle name="Note 4 2 2 2 4 4" xfId="49572"/>
    <cellStyle name="Note 4 2 2 2 5" xfId="49573"/>
    <cellStyle name="Note 4 2 2 2 5 2" xfId="49574"/>
    <cellStyle name="Note 4 2 2 2 5 3" xfId="59883"/>
    <cellStyle name="Note 4 2 2 2 6" xfId="49575"/>
    <cellStyle name="Note 4 2 2 2 7" xfId="49576"/>
    <cellStyle name="Note 4 2 2 3" xfId="49577"/>
    <cellStyle name="Note 4 2 2 3 2" xfId="49578"/>
    <cellStyle name="Note 4 2 2 3 2 2" xfId="49579"/>
    <cellStyle name="Note 4 2 2 3 2 2 2" xfId="49580"/>
    <cellStyle name="Note 4 2 2 3 2 2 3" xfId="59884"/>
    <cellStyle name="Note 4 2 2 3 2 3" xfId="49581"/>
    <cellStyle name="Note 4 2 2 3 2 4" xfId="49582"/>
    <cellStyle name="Note 4 2 2 3 3" xfId="49583"/>
    <cellStyle name="Note 4 2 2 3 3 2" xfId="49584"/>
    <cellStyle name="Note 4 2 2 3 3 2 2" xfId="49585"/>
    <cellStyle name="Note 4 2 2 3 3 2 3" xfId="59885"/>
    <cellStyle name="Note 4 2 2 3 3 3" xfId="49586"/>
    <cellStyle name="Note 4 2 2 3 3 4" xfId="49587"/>
    <cellStyle name="Note 4 2 2 3 4" xfId="49588"/>
    <cellStyle name="Note 4 2 2 3 4 2" xfId="49589"/>
    <cellStyle name="Note 4 2 2 3 4 3" xfId="59886"/>
    <cellStyle name="Note 4 2 2 3 5" xfId="49590"/>
    <cellStyle name="Note 4 2 2 3 6" xfId="49591"/>
    <cellStyle name="Note 4 2 2 4" xfId="49592"/>
    <cellStyle name="Note 4 2 2 4 2" xfId="49593"/>
    <cellStyle name="Note 4 2 2 4 2 2" xfId="49594"/>
    <cellStyle name="Note 4 2 2 4 2 3" xfId="59887"/>
    <cellStyle name="Note 4 2 2 4 3" xfId="49595"/>
    <cellStyle name="Note 4 2 2 4 4" xfId="49596"/>
    <cellStyle name="Note 4 2 2 5" xfId="49597"/>
    <cellStyle name="Note 4 2 2 5 2" xfId="49598"/>
    <cellStyle name="Note 4 2 2 5 2 2" xfId="49599"/>
    <cellStyle name="Note 4 2 2 5 2 3" xfId="59888"/>
    <cellStyle name="Note 4 2 2 5 3" xfId="49600"/>
    <cellStyle name="Note 4 2 2 5 4" xfId="49601"/>
    <cellStyle name="Note 4 2 2 6" xfId="49602"/>
    <cellStyle name="Note 4 2 2 6 2" xfId="49603"/>
    <cellStyle name="Note 4 2 2 6 3" xfId="59889"/>
    <cellStyle name="Note 4 2 2 7" xfId="49604"/>
    <cellStyle name="Note 4 2 2 8" xfId="49605"/>
    <cellStyle name="Note 4 2 2 9" xfId="60717"/>
    <cellStyle name="Note 4 2 3" xfId="49606"/>
    <cellStyle name="Note 4 2 3 2" xfId="49607"/>
    <cellStyle name="Note 4 2 3 2 2" xfId="49608"/>
    <cellStyle name="Note 4 2 3 2 2 2" xfId="49609"/>
    <cellStyle name="Note 4 2 3 2 2 2 2" xfId="49610"/>
    <cellStyle name="Note 4 2 3 2 2 2 3" xfId="59890"/>
    <cellStyle name="Note 4 2 3 2 2 3" xfId="49611"/>
    <cellStyle name="Note 4 2 3 2 2 4" xfId="49612"/>
    <cellStyle name="Note 4 2 3 2 3" xfId="49613"/>
    <cellStyle name="Note 4 2 3 2 3 2" xfId="49614"/>
    <cellStyle name="Note 4 2 3 2 3 2 2" xfId="49615"/>
    <cellStyle name="Note 4 2 3 2 3 2 3" xfId="59891"/>
    <cellStyle name="Note 4 2 3 2 3 3" xfId="49616"/>
    <cellStyle name="Note 4 2 3 2 3 4" xfId="49617"/>
    <cellStyle name="Note 4 2 3 2 4" xfId="49618"/>
    <cellStyle name="Note 4 2 3 2 4 2" xfId="49619"/>
    <cellStyle name="Note 4 2 3 2 4 3" xfId="59892"/>
    <cellStyle name="Note 4 2 3 2 5" xfId="49620"/>
    <cellStyle name="Note 4 2 3 2 6" xfId="49621"/>
    <cellStyle name="Note 4 2 3 3" xfId="49622"/>
    <cellStyle name="Note 4 2 3 3 2" xfId="49623"/>
    <cellStyle name="Note 4 2 3 3 2 2" xfId="49624"/>
    <cellStyle name="Note 4 2 3 3 2 3" xfId="59893"/>
    <cellStyle name="Note 4 2 3 3 3" xfId="49625"/>
    <cellStyle name="Note 4 2 3 3 4" xfId="49626"/>
    <cellStyle name="Note 4 2 3 4" xfId="49627"/>
    <cellStyle name="Note 4 2 3 4 2" xfId="49628"/>
    <cellStyle name="Note 4 2 3 4 2 2" xfId="49629"/>
    <cellStyle name="Note 4 2 3 4 2 3" xfId="59894"/>
    <cellStyle name="Note 4 2 3 4 3" xfId="49630"/>
    <cellStyle name="Note 4 2 3 4 4" xfId="49631"/>
    <cellStyle name="Note 4 2 3 5" xfId="49632"/>
    <cellStyle name="Note 4 2 3 5 2" xfId="49633"/>
    <cellStyle name="Note 4 2 3 5 3" xfId="59895"/>
    <cellStyle name="Note 4 2 3 6" xfId="49634"/>
    <cellStyle name="Note 4 2 3 7" xfId="49635"/>
    <cellStyle name="Note 4 2 4" xfId="49636"/>
    <cellStyle name="Note 4 2 4 2" xfId="49637"/>
    <cellStyle name="Note 4 2 4 2 2" xfId="49638"/>
    <cellStyle name="Note 4 2 4 2 2 2" xfId="49639"/>
    <cellStyle name="Note 4 2 4 2 2 3" xfId="59896"/>
    <cellStyle name="Note 4 2 4 2 3" xfId="49640"/>
    <cellStyle name="Note 4 2 4 2 4" xfId="49641"/>
    <cellStyle name="Note 4 2 4 3" xfId="49642"/>
    <cellStyle name="Note 4 2 4 3 2" xfId="49643"/>
    <cellStyle name="Note 4 2 4 3 2 2" xfId="49644"/>
    <cellStyle name="Note 4 2 4 3 2 3" xfId="59897"/>
    <cellStyle name="Note 4 2 4 3 3" xfId="49645"/>
    <cellStyle name="Note 4 2 4 3 4" xfId="49646"/>
    <cellStyle name="Note 4 2 4 4" xfId="49647"/>
    <cellStyle name="Note 4 2 4 4 2" xfId="49648"/>
    <cellStyle name="Note 4 2 4 4 3" xfId="59898"/>
    <cellStyle name="Note 4 2 4 5" xfId="49649"/>
    <cellStyle name="Note 4 2 4 6" xfId="49650"/>
    <cellStyle name="Note 4 2 5" xfId="49651"/>
    <cellStyle name="Note 4 2 5 2" xfId="49652"/>
    <cellStyle name="Note 4 2 5 2 2" xfId="49653"/>
    <cellStyle name="Note 4 2 5 2 2 2" xfId="49654"/>
    <cellStyle name="Note 4 2 5 2 2 3" xfId="59899"/>
    <cellStyle name="Note 4 2 5 2 3" xfId="49655"/>
    <cellStyle name="Note 4 2 5 2 4" xfId="49656"/>
    <cellStyle name="Note 4 2 5 3" xfId="49657"/>
    <cellStyle name="Note 4 2 5 3 2" xfId="49658"/>
    <cellStyle name="Note 4 2 5 3 3" xfId="59900"/>
    <cellStyle name="Note 4 2 5 4" xfId="49659"/>
    <cellStyle name="Note 4 2 5 5" xfId="49660"/>
    <cellStyle name="Note 4 2 6" xfId="49661"/>
    <cellStyle name="Note 4 2 6 2" xfId="49662"/>
    <cellStyle name="Note 4 2 6 2 2" xfId="49663"/>
    <cellStyle name="Note 4 2 6 2 3" xfId="59901"/>
    <cellStyle name="Note 4 2 6 3" xfId="49664"/>
    <cellStyle name="Note 4 2 6 4" xfId="49665"/>
    <cellStyle name="Note 4 2 7" xfId="49666"/>
    <cellStyle name="Note 4 2 7 2" xfId="49667"/>
    <cellStyle name="Note 4 2 7 2 2" xfId="49668"/>
    <cellStyle name="Note 4 2 7 2 3" xfId="59902"/>
    <cellStyle name="Note 4 2 7 3" xfId="49669"/>
    <cellStyle name="Note 4 2 7 4" xfId="49670"/>
    <cellStyle name="Note 4 2 8" xfId="49671"/>
    <cellStyle name="Note 4 2 8 2" xfId="49672"/>
    <cellStyle name="Note 4 2 8 3" xfId="59903"/>
    <cellStyle name="Note 4 2 9" xfId="49673"/>
    <cellStyle name="Note 4 3" xfId="49674"/>
    <cellStyle name="Note 4 3 10" xfId="60534"/>
    <cellStyle name="Note 4 3 2" xfId="49675"/>
    <cellStyle name="Note 4 3 2 2" xfId="49676"/>
    <cellStyle name="Note 4 3 2 2 2" xfId="49677"/>
    <cellStyle name="Note 4 3 2 2 2 2" xfId="49678"/>
    <cellStyle name="Note 4 3 2 2 2 2 2" xfId="49679"/>
    <cellStyle name="Note 4 3 2 2 2 2 3" xfId="59904"/>
    <cellStyle name="Note 4 3 2 2 2 3" xfId="49680"/>
    <cellStyle name="Note 4 3 2 2 2 4" xfId="49681"/>
    <cellStyle name="Note 4 3 2 2 3" xfId="49682"/>
    <cellStyle name="Note 4 3 2 2 3 2" xfId="49683"/>
    <cellStyle name="Note 4 3 2 2 3 2 2" xfId="49684"/>
    <cellStyle name="Note 4 3 2 2 3 2 3" xfId="59905"/>
    <cellStyle name="Note 4 3 2 2 3 3" xfId="49685"/>
    <cellStyle name="Note 4 3 2 2 3 4" xfId="49686"/>
    <cellStyle name="Note 4 3 2 2 4" xfId="49687"/>
    <cellStyle name="Note 4 3 2 2 4 2" xfId="49688"/>
    <cellStyle name="Note 4 3 2 2 4 3" xfId="59906"/>
    <cellStyle name="Note 4 3 2 2 5" xfId="49689"/>
    <cellStyle name="Note 4 3 2 2 6" xfId="49690"/>
    <cellStyle name="Note 4 3 2 3" xfId="49691"/>
    <cellStyle name="Note 4 3 2 3 2" xfId="49692"/>
    <cellStyle name="Note 4 3 2 3 2 2" xfId="49693"/>
    <cellStyle name="Note 4 3 2 3 2 3" xfId="59907"/>
    <cellStyle name="Note 4 3 2 3 3" xfId="49694"/>
    <cellStyle name="Note 4 3 2 3 4" xfId="49695"/>
    <cellStyle name="Note 4 3 2 4" xfId="49696"/>
    <cellStyle name="Note 4 3 2 4 2" xfId="49697"/>
    <cellStyle name="Note 4 3 2 4 2 2" xfId="49698"/>
    <cellStyle name="Note 4 3 2 4 2 3" xfId="59908"/>
    <cellStyle name="Note 4 3 2 4 3" xfId="49699"/>
    <cellStyle name="Note 4 3 2 4 4" xfId="49700"/>
    <cellStyle name="Note 4 3 2 5" xfId="49701"/>
    <cellStyle name="Note 4 3 2 5 2" xfId="49702"/>
    <cellStyle name="Note 4 3 2 5 3" xfId="59909"/>
    <cellStyle name="Note 4 3 2 6" xfId="49703"/>
    <cellStyle name="Note 4 3 2 7" xfId="49704"/>
    <cellStyle name="Note 4 3 3" xfId="49705"/>
    <cellStyle name="Note 4 3 3 2" xfId="49706"/>
    <cellStyle name="Note 4 3 3 2 2" xfId="49707"/>
    <cellStyle name="Note 4 3 3 2 2 2" xfId="49708"/>
    <cellStyle name="Note 4 3 3 2 2 3" xfId="59910"/>
    <cellStyle name="Note 4 3 3 2 3" xfId="49709"/>
    <cellStyle name="Note 4 3 3 2 4" xfId="49710"/>
    <cellStyle name="Note 4 3 3 3" xfId="49711"/>
    <cellStyle name="Note 4 3 3 3 2" xfId="49712"/>
    <cellStyle name="Note 4 3 3 3 2 2" xfId="49713"/>
    <cellStyle name="Note 4 3 3 3 2 3" xfId="59911"/>
    <cellStyle name="Note 4 3 3 3 3" xfId="49714"/>
    <cellStyle name="Note 4 3 3 3 4" xfId="49715"/>
    <cellStyle name="Note 4 3 3 4" xfId="49716"/>
    <cellStyle name="Note 4 3 3 4 2" xfId="49717"/>
    <cellStyle name="Note 4 3 3 4 3" xfId="59912"/>
    <cellStyle name="Note 4 3 3 5" xfId="49718"/>
    <cellStyle name="Note 4 3 3 6" xfId="49719"/>
    <cellStyle name="Note 4 3 4" xfId="49720"/>
    <cellStyle name="Note 4 3 4 2" xfId="49721"/>
    <cellStyle name="Note 4 3 4 2 2" xfId="49722"/>
    <cellStyle name="Note 4 3 4 2 2 2" xfId="49723"/>
    <cellStyle name="Note 4 3 4 2 2 3" xfId="59913"/>
    <cellStyle name="Note 4 3 4 2 3" xfId="49724"/>
    <cellStyle name="Note 4 3 4 2 4" xfId="49725"/>
    <cellStyle name="Note 4 3 4 3" xfId="49726"/>
    <cellStyle name="Note 4 3 4 3 2" xfId="49727"/>
    <cellStyle name="Note 4 3 4 3 3" xfId="59914"/>
    <cellStyle name="Note 4 3 4 4" xfId="49728"/>
    <cellStyle name="Note 4 3 4 5" xfId="49729"/>
    <cellStyle name="Note 4 3 5" xfId="49730"/>
    <cellStyle name="Note 4 3 5 2" xfId="49731"/>
    <cellStyle name="Note 4 3 5 2 2" xfId="49732"/>
    <cellStyle name="Note 4 3 5 2 3" xfId="59915"/>
    <cellStyle name="Note 4 3 5 3" xfId="49733"/>
    <cellStyle name="Note 4 3 5 4" xfId="49734"/>
    <cellStyle name="Note 4 3 6" xfId="49735"/>
    <cellStyle name="Note 4 3 6 2" xfId="49736"/>
    <cellStyle name="Note 4 3 6 2 2" xfId="49737"/>
    <cellStyle name="Note 4 3 6 2 3" xfId="59916"/>
    <cellStyle name="Note 4 3 6 3" xfId="49738"/>
    <cellStyle name="Note 4 3 6 4" xfId="49739"/>
    <cellStyle name="Note 4 3 7" xfId="49740"/>
    <cellStyle name="Note 4 3 7 2" xfId="49741"/>
    <cellStyle name="Note 4 3 7 3" xfId="59917"/>
    <cellStyle name="Note 4 3 8" xfId="49742"/>
    <cellStyle name="Note 4 3 9" xfId="49743"/>
    <cellStyle name="Note 4 4" xfId="49744"/>
    <cellStyle name="Note 4 4 2" xfId="49745"/>
    <cellStyle name="Note 4 4 2 2" xfId="49746"/>
    <cellStyle name="Note 4 4 2 2 2" xfId="49747"/>
    <cellStyle name="Note 4 4 2 2 2 2" xfId="49748"/>
    <cellStyle name="Note 4 4 2 2 2 3" xfId="59918"/>
    <cellStyle name="Note 4 4 2 2 3" xfId="49749"/>
    <cellStyle name="Note 4 4 2 2 4" xfId="49750"/>
    <cellStyle name="Note 4 4 2 3" xfId="49751"/>
    <cellStyle name="Note 4 4 2 3 2" xfId="49752"/>
    <cellStyle name="Note 4 4 2 3 2 2" xfId="49753"/>
    <cellStyle name="Note 4 4 2 3 2 3" xfId="59919"/>
    <cellStyle name="Note 4 4 2 3 3" xfId="49754"/>
    <cellStyle name="Note 4 4 2 3 4" xfId="49755"/>
    <cellStyle name="Note 4 4 2 4" xfId="49756"/>
    <cellStyle name="Note 4 4 2 4 2" xfId="49757"/>
    <cellStyle name="Note 4 4 2 4 3" xfId="59920"/>
    <cellStyle name="Note 4 4 2 5" xfId="49758"/>
    <cellStyle name="Note 4 4 2 6" xfId="49759"/>
    <cellStyle name="Note 4 4 3" xfId="49760"/>
    <cellStyle name="Note 4 4 3 2" xfId="49761"/>
    <cellStyle name="Note 4 4 3 2 2" xfId="49762"/>
    <cellStyle name="Note 4 4 3 2 3" xfId="59921"/>
    <cellStyle name="Note 4 4 3 3" xfId="49763"/>
    <cellStyle name="Note 4 4 3 4" xfId="49764"/>
    <cellStyle name="Note 4 4 4" xfId="49765"/>
    <cellStyle name="Note 4 4 4 2" xfId="49766"/>
    <cellStyle name="Note 4 4 4 2 2" xfId="49767"/>
    <cellStyle name="Note 4 4 4 2 3" xfId="59922"/>
    <cellStyle name="Note 4 4 4 3" xfId="49768"/>
    <cellStyle name="Note 4 4 4 4" xfId="49769"/>
    <cellStyle name="Note 4 4 5" xfId="49770"/>
    <cellStyle name="Note 4 4 5 2" xfId="49771"/>
    <cellStyle name="Note 4 4 5 3" xfId="59923"/>
    <cellStyle name="Note 4 4 6" xfId="49772"/>
    <cellStyle name="Note 4 4 7" xfId="49773"/>
    <cellStyle name="Note 4 5" xfId="49774"/>
    <cellStyle name="Note 4 5 2" xfId="49775"/>
    <cellStyle name="Note 4 5 2 2" xfId="49776"/>
    <cellStyle name="Note 4 5 2 2 2" xfId="49777"/>
    <cellStyle name="Note 4 5 2 2 3" xfId="59924"/>
    <cellStyle name="Note 4 5 2 3" xfId="49778"/>
    <cellStyle name="Note 4 5 2 4" xfId="49779"/>
    <cellStyle name="Note 4 5 3" xfId="49780"/>
    <cellStyle name="Note 4 5 3 2" xfId="49781"/>
    <cellStyle name="Note 4 5 3 2 2" xfId="49782"/>
    <cellStyle name="Note 4 5 3 2 3" xfId="59925"/>
    <cellStyle name="Note 4 5 3 3" xfId="49783"/>
    <cellStyle name="Note 4 5 3 4" xfId="49784"/>
    <cellStyle name="Note 4 5 4" xfId="49785"/>
    <cellStyle name="Note 4 5 4 2" xfId="49786"/>
    <cellStyle name="Note 4 5 4 3" xfId="59926"/>
    <cellStyle name="Note 4 5 5" xfId="49787"/>
    <cellStyle name="Note 4 5 6" xfId="49788"/>
    <cellStyle name="Note 4 6" xfId="49789"/>
    <cellStyle name="Note 4 6 2" xfId="49790"/>
    <cellStyle name="Note 4 6 2 2" xfId="49791"/>
    <cellStyle name="Note 4 6 2 2 2" xfId="49792"/>
    <cellStyle name="Note 4 6 2 2 3" xfId="59927"/>
    <cellStyle name="Note 4 6 2 3" xfId="49793"/>
    <cellStyle name="Note 4 6 2 4" xfId="49794"/>
    <cellStyle name="Note 4 6 3" xfId="49795"/>
    <cellStyle name="Note 4 6 3 2" xfId="49796"/>
    <cellStyle name="Note 4 6 3 3" xfId="59928"/>
    <cellStyle name="Note 4 6 4" xfId="49797"/>
    <cellStyle name="Note 4 6 5" xfId="49798"/>
    <cellStyle name="Note 4 7" xfId="49799"/>
    <cellStyle name="Note 4 7 2" xfId="49800"/>
    <cellStyle name="Note 4 7 2 2" xfId="49801"/>
    <cellStyle name="Note 4 7 2 3" xfId="59929"/>
    <cellStyle name="Note 4 7 3" xfId="49802"/>
    <cellStyle name="Note 4 7 4" xfId="49803"/>
    <cellStyle name="Note 4 8" xfId="49804"/>
    <cellStyle name="Note 4 8 2" xfId="49805"/>
    <cellStyle name="Note 4 8 2 2" xfId="49806"/>
    <cellStyle name="Note 4 8 2 3" xfId="59930"/>
    <cellStyle name="Note 4 8 3" xfId="49807"/>
    <cellStyle name="Note 4 8 4" xfId="49808"/>
    <cellStyle name="Note 4 9" xfId="49809"/>
    <cellStyle name="Note 4 9 2" xfId="49810"/>
    <cellStyle name="Note 4 9 3" xfId="59931"/>
    <cellStyle name="Note 5" xfId="49811"/>
    <cellStyle name="Note 5 2" xfId="49812"/>
    <cellStyle name="Note 5 2 2" xfId="49813"/>
    <cellStyle name="Note 5 2 2 2" xfId="49814"/>
    <cellStyle name="Note 5 2 2 2 2" xfId="49815"/>
    <cellStyle name="Note 5 2 2 2 2 2" xfId="49816"/>
    <cellStyle name="Note 5 2 2 2 2 3" xfId="59932"/>
    <cellStyle name="Note 5 2 2 2 3" xfId="49817"/>
    <cellStyle name="Note 5 2 2 2 4" xfId="49818"/>
    <cellStyle name="Note 5 2 2 3" xfId="49819"/>
    <cellStyle name="Note 5 2 2 3 2" xfId="49820"/>
    <cellStyle name="Note 5 2 2 3 2 2" xfId="49821"/>
    <cellStyle name="Note 5 2 2 3 2 3" xfId="59933"/>
    <cellStyle name="Note 5 2 2 3 3" xfId="49822"/>
    <cellStyle name="Note 5 2 2 3 4" xfId="49823"/>
    <cellStyle name="Note 5 2 2 4" xfId="49824"/>
    <cellStyle name="Note 5 2 2 4 2" xfId="49825"/>
    <cellStyle name="Note 5 2 2 4 3" xfId="59934"/>
    <cellStyle name="Note 5 2 2 5" xfId="49826"/>
    <cellStyle name="Note 5 2 2 6" xfId="49827"/>
    <cellStyle name="Note 5 2 2 7" xfId="60731"/>
    <cellStyle name="Note 5 2 3" xfId="49828"/>
    <cellStyle name="Note 5 2 3 2" xfId="49829"/>
    <cellStyle name="Note 5 2 3 2 2" xfId="49830"/>
    <cellStyle name="Note 5 2 3 2 3" xfId="59935"/>
    <cellStyle name="Note 5 2 3 3" xfId="49831"/>
    <cellStyle name="Note 5 2 3 4" xfId="49832"/>
    <cellStyle name="Note 5 2 4" xfId="49833"/>
    <cellStyle name="Note 5 2 4 2" xfId="49834"/>
    <cellStyle name="Note 5 2 4 2 2" xfId="49835"/>
    <cellStyle name="Note 5 2 4 2 3" xfId="59936"/>
    <cellStyle name="Note 5 2 4 3" xfId="49836"/>
    <cellStyle name="Note 5 2 4 4" xfId="49837"/>
    <cellStyle name="Note 5 2 5" xfId="49838"/>
    <cellStyle name="Note 5 2 5 2" xfId="49839"/>
    <cellStyle name="Note 5 2 5 3" xfId="59937"/>
    <cellStyle name="Note 5 2 6" xfId="49840"/>
    <cellStyle name="Note 5 2 7" xfId="49841"/>
    <cellStyle name="Note 5 2 8" xfId="60363"/>
    <cellStyle name="Note 5 3" xfId="49842"/>
    <cellStyle name="Note 5 3 2" xfId="49843"/>
    <cellStyle name="Note 5 3 2 2" xfId="49844"/>
    <cellStyle name="Note 5 3 2 2 2" xfId="49845"/>
    <cellStyle name="Note 5 3 2 2 3" xfId="59938"/>
    <cellStyle name="Note 5 3 2 3" xfId="49846"/>
    <cellStyle name="Note 5 3 2 4" xfId="49847"/>
    <cellStyle name="Note 5 3 3" xfId="49848"/>
    <cellStyle name="Note 5 3 3 2" xfId="49849"/>
    <cellStyle name="Note 5 3 3 2 2" xfId="49850"/>
    <cellStyle name="Note 5 3 3 2 3" xfId="59939"/>
    <cellStyle name="Note 5 3 3 3" xfId="49851"/>
    <cellStyle name="Note 5 3 3 4" xfId="49852"/>
    <cellStyle name="Note 5 3 4" xfId="49853"/>
    <cellStyle name="Note 5 3 4 2" xfId="49854"/>
    <cellStyle name="Note 5 3 4 3" xfId="59940"/>
    <cellStyle name="Note 5 3 5" xfId="49855"/>
    <cellStyle name="Note 5 3 6" xfId="49856"/>
    <cellStyle name="Note 5 3 7" xfId="60548"/>
    <cellStyle name="Note 5 4" xfId="49857"/>
    <cellStyle name="Note 5 4 2" xfId="49858"/>
    <cellStyle name="Note 5 4 2 2" xfId="49859"/>
    <cellStyle name="Note 5 4 2 3" xfId="59941"/>
    <cellStyle name="Note 5 4 3" xfId="49860"/>
    <cellStyle name="Note 5 4 4" xfId="49861"/>
    <cellStyle name="Note 5 5" xfId="49862"/>
    <cellStyle name="Note 5 5 2" xfId="49863"/>
    <cellStyle name="Note 5 5 2 2" xfId="49864"/>
    <cellStyle name="Note 5 5 2 3" xfId="59942"/>
    <cellStyle name="Note 5 5 3" xfId="49865"/>
    <cellStyle name="Note 5 5 4" xfId="49866"/>
    <cellStyle name="Note 5 6" xfId="49867"/>
    <cellStyle name="Note 5 6 2" xfId="49868"/>
    <cellStyle name="Note 5 6 3" xfId="59943"/>
    <cellStyle name="Note 5 7" xfId="49869"/>
    <cellStyle name="Note 5 8" xfId="49870"/>
    <cellStyle name="Note 5 9" xfId="60180"/>
    <cellStyle name="Note 6" xfId="49871"/>
    <cellStyle name="Note 6 2" xfId="49872"/>
    <cellStyle name="Note 6 2 2" xfId="49873"/>
    <cellStyle name="Note 6 2 2 2" xfId="49874"/>
    <cellStyle name="Note 6 2 2 2 2" xfId="49875"/>
    <cellStyle name="Note 6 2 2 2 3" xfId="59944"/>
    <cellStyle name="Note 6 2 2 3" xfId="49876"/>
    <cellStyle name="Note 6 2 2 4" xfId="49877"/>
    <cellStyle name="Note 6 2 2 5" xfId="60745"/>
    <cellStyle name="Note 6 2 3" xfId="49878"/>
    <cellStyle name="Note 6 2 3 2" xfId="49879"/>
    <cellStyle name="Note 6 2 3 2 2" xfId="49880"/>
    <cellStyle name="Note 6 2 3 2 3" xfId="59945"/>
    <cellStyle name="Note 6 2 3 3" xfId="49881"/>
    <cellStyle name="Note 6 2 3 4" xfId="49882"/>
    <cellStyle name="Note 6 2 4" xfId="49883"/>
    <cellStyle name="Note 6 2 4 2" xfId="49884"/>
    <cellStyle name="Note 6 2 4 3" xfId="59946"/>
    <cellStyle name="Note 6 2 5" xfId="49885"/>
    <cellStyle name="Note 6 2 6" xfId="49886"/>
    <cellStyle name="Note 6 2 7" xfId="60377"/>
    <cellStyle name="Note 6 3" xfId="49887"/>
    <cellStyle name="Note 6 3 2" xfId="49888"/>
    <cellStyle name="Note 6 3 2 2" xfId="49889"/>
    <cellStyle name="Note 6 3 2 3" xfId="59947"/>
    <cellStyle name="Note 6 3 3" xfId="49890"/>
    <cellStyle name="Note 6 3 4" xfId="49891"/>
    <cellStyle name="Note 6 3 5" xfId="60562"/>
    <cellStyle name="Note 6 4" xfId="49892"/>
    <cellStyle name="Note 6 4 2" xfId="49893"/>
    <cellStyle name="Note 6 4 2 2" xfId="49894"/>
    <cellStyle name="Note 6 4 2 3" xfId="59948"/>
    <cellStyle name="Note 6 4 3" xfId="49895"/>
    <cellStyle name="Note 6 4 4" xfId="49896"/>
    <cellStyle name="Note 6 5" xfId="49897"/>
    <cellStyle name="Note 6 5 2" xfId="49898"/>
    <cellStyle name="Note 6 5 3" xfId="59949"/>
    <cellStyle name="Note 6 6" xfId="49899"/>
    <cellStyle name="Note 6 7" xfId="49900"/>
    <cellStyle name="Note 6 8" xfId="60194"/>
    <cellStyle name="Note 7" xfId="49901"/>
    <cellStyle name="Note 7 2" xfId="49902"/>
    <cellStyle name="Note 7 2 2" xfId="49903"/>
    <cellStyle name="Note 7 2 2 2" xfId="49904"/>
    <cellStyle name="Note 7 2 2 3" xfId="59950"/>
    <cellStyle name="Note 7 2 2 4" xfId="60759"/>
    <cellStyle name="Note 7 2 3" xfId="49905"/>
    <cellStyle name="Note 7 2 4" xfId="49906"/>
    <cellStyle name="Note 7 2 5" xfId="60391"/>
    <cellStyle name="Note 7 3" xfId="49907"/>
    <cellStyle name="Note 7 3 2" xfId="49908"/>
    <cellStyle name="Note 7 3 2 2" xfId="49909"/>
    <cellStyle name="Note 7 3 2 3" xfId="59951"/>
    <cellStyle name="Note 7 3 3" xfId="49910"/>
    <cellStyle name="Note 7 3 4" xfId="49911"/>
    <cellStyle name="Note 7 3 5" xfId="60576"/>
    <cellStyle name="Note 7 4" xfId="49912"/>
    <cellStyle name="Note 7 4 2" xfId="49913"/>
    <cellStyle name="Note 7 4 3" xfId="59952"/>
    <cellStyle name="Note 7 5" xfId="49914"/>
    <cellStyle name="Note 7 6" xfId="49915"/>
    <cellStyle name="Note 7 7" xfId="60208"/>
    <cellStyle name="Note 8" xfId="49916"/>
    <cellStyle name="Note 8 2" xfId="49917"/>
    <cellStyle name="Note 8 2 2" xfId="49918"/>
    <cellStyle name="Note 8 2 2 2" xfId="60773"/>
    <cellStyle name="Note 8 2 3" xfId="59953"/>
    <cellStyle name="Note 8 2 4" xfId="60405"/>
    <cellStyle name="Note 8 3" xfId="49919"/>
    <cellStyle name="Note 8 3 2" xfId="60590"/>
    <cellStyle name="Note 8 4" xfId="49920"/>
    <cellStyle name="Note 8 5" xfId="60222"/>
    <cellStyle name="Note 9" xfId="49921"/>
    <cellStyle name="Note 9 2" xfId="49922"/>
    <cellStyle name="Note 9 2 2" xfId="59988"/>
    <cellStyle name="Note 9 2 2 2" xfId="60787"/>
    <cellStyle name="Note 9 2 3" xfId="60419"/>
    <cellStyle name="Note 9 3" xfId="59954"/>
    <cellStyle name="Note 9 3 2" xfId="60604"/>
    <cellStyle name="Note 9 4" xfId="60236"/>
    <cellStyle name="Output 2" xfId="60117"/>
    <cellStyle name="Output Amounts" xfId="2"/>
    <cellStyle name="Output Column Headings" xfId="3"/>
    <cellStyle name="Output Line Items" xfId="4"/>
    <cellStyle name="Output Report Heading" xfId="5"/>
    <cellStyle name="Output Report Title" xfId="6"/>
    <cellStyle name="Percent 2" xfId="1"/>
    <cellStyle name="Percent 3" xfId="59993"/>
    <cellStyle name="R00A" xfId="60037"/>
    <cellStyle name="R00B" xfId="60038"/>
    <cellStyle name="R00L" xfId="60039"/>
    <cellStyle name="R01A" xfId="60040"/>
    <cellStyle name="R01B" xfId="60041"/>
    <cellStyle name="R01H" xfId="60042"/>
    <cellStyle name="R01L" xfId="60043"/>
    <cellStyle name="R02A" xfId="60044"/>
    <cellStyle name="R02B" xfId="60045"/>
    <cellStyle name="R02B 2" xfId="60046"/>
    <cellStyle name="R02B 3" xfId="60047"/>
    <cellStyle name="R02H" xfId="60048"/>
    <cellStyle name="R02L" xfId="60049"/>
    <cellStyle name="R03A" xfId="60050"/>
    <cellStyle name="R03B" xfId="60051"/>
    <cellStyle name="R03H" xfId="60052"/>
    <cellStyle name="R03L" xfId="60053"/>
    <cellStyle name="R04A" xfId="60054"/>
    <cellStyle name="R04B" xfId="60055"/>
    <cellStyle name="R04H" xfId="60056"/>
    <cellStyle name="R04L" xfId="60057"/>
    <cellStyle name="R05A" xfId="60058"/>
    <cellStyle name="R05B" xfId="60059"/>
    <cellStyle name="R05H" xfId="60060"/>
    <cellStyle name="R05L" xfId="60061"/>
    <cellStyle name="R06A" xfId="60062"/>
    <cellStyle name="R06B" xfId="60063"/>
    <cellStyle name="R06H" xfId="60064"/>
    <cellStyle name="R06L" xfId="60065"/>
    <cellStyle name="R07A" xfId="60066"/>
    <cellStyle name="R07B" xfId="60067"/>
    <cellStyle name="R07H" xfId="60068"/>
    <cellStyle name="R07L" xfId="60069"/>
    <cellStyle name="single underline" xfId="59996"/>
    <cellStyle name="spacer column" xfId="59997"/>
    <cellStyle name="StyleName1" xfId="59998"/>
    <cellStyle name="StyleName2" xfId="59999"/>
    <cellStyle name="StyleName3" xfId="60000"/>
    <cellStyle name="StyleName4" xfId="60001"/>
    <cellStyle name="StyleName5" xfId="60002"/>
    <cellStyle name="StyleName6" xfId="60003"/>
    <cellStyle name="StyleName7" xfId="60004"/>
    <cellStyle name="StyleName8" xfId="60005"/>
    <cellStyle name="Title" xfId="60108" builtinId="15" customBuiltin="1"/>
    <cellStyle name="Total 2" xfId="60123"/>
    <cellStyle name="Warning Text 2" xfId="6012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46" Type="http://schemas.openxmlformats.org/officeDocument/2006/relationships/calcChain" Target="calcChain.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9" Type="http://schemas.openxmlformats.org/officeDocument/2006/relationships/worksheet" Target="worksheets/sheet9.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worksheet" Target="worksheets/sheet35.xml"/><Relationship Id="rId36" Type="http://schemas.openxmlformats.org/officeDocument/2006/relationships/worksheet" Target="worksheets/sheet36.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37" Type="http://schemas.openxmlformats.org/officeDocument/2006/relationships/worksheet" Target="worksheets/sheet37.xml"/><Relationship Id="rId38" Type="http://schemas.openxmlformats.org/officeDocument/2006/relationships/worksheet" Target="worksheets/sheet38.xml"/><Relationship Id="rId39" Type="http://schemas.openxmlformats.org/officeDocument/2006/relationships/worksheet" Target="worksheets/sheet39.xml"/><Relationship Id="rId40" Type="http://schemas.openxmlformats.org/officeDocument/2006/relationships/worksheet" Target="worksheets/sheet40.xml"/><Relationship Id="rId41" Type="http://schemas.openxmlformats.org/officeDocument/2006/relationships/worksheet" Target="worksheets/sheet41.xml"/><Relationship Id="rId42" Type="http://schemas.openxmlformats.org/officeDocument/2006/relationships/worksheet" Target="worksheets/sheet42.xml"/><Relationship Id="rId43" Type="http://schemas.openxmlformats.org/officeDocument/2006/relationships/theme" Target="theme/theme1.xml"/><Relationship Id="rId44" Type="http://schemas.openxmlformats.org/officeDocument/2006/relationships/styles" Target="styles.xml"/><Relationship Id="rId45"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50" b="1" i="0" u="none" strike="noStrike" baseline="0">
                <a:solidFill>
                  <a:srgbClr val="3333CC"/>
                </a:solidFill>
                <a:latin typeface="Arial"/>
                <a:ea typeface="Arial"/>
                <a:cs typeface="Arial"/>
              </a:defRPr>
            </a:pPr>
            <a:r>
              <a:rPr lang="en-US"/>
              <a:t>SHORT-TERM INVESTMENT POOL 
INTEREST EARNED</a:t>
            </a:r>
          </a:p>
        </c:rich>
      </c:tx>
      <c:layout>
        <c:manualLayout>
          <c:xMode val="edge"/>
          <c:yMode val="edge"/>
          <c:x val="0.259662089340291"/>
          <c:y val="0.0291777188328912"/>
        </c:manualLayout>
      </c:layout>
      <c:overlay val="0"/>
      <c:spPr>
        <a:noFill/>
        <a:ln w="25400">
          <a:noFill/>
        </a:ln>
      </c:spPr>
    </c:title>
    <c:autoTitleDeleted val="0"/>
    <c:plotArea>
      <c:layout>
        <c:manualLayout>
          <c:layoutTarget val="inner"/>
          <c:xMode val="edge"/>
          <c:yMode val="edge"/>
          <c:x val="0.109903511265278"/>
          <c:y val="0.188328912466844"/>
          <c:w val="0.719807612242918"/>
          <c:h val="0.607427055702912"/>
        </c:manualLayout>
      </c:layout>
      <c:lineChart>
        <c:grouping val="stacked"/>
        <c:varyColors val="0"/>
        <c:ser>
          <c:idx val="0"/>
          <c:order val="0"/>
          <c:tx>
            <c:v>Interest Income</c:v>
          </c:tx>
          <c:spPr>
            <a:ln w="25400">
              <a:solidFill>
                <a:srgbClr val="000080"/>
              </a:solidFill>
              <a:prstDash val="solid"/>
            </a:ln>
          </c:spPr>
          <c:marker>
            <c:symbol val="circle"/>
            <c:size val="5"/>
            <c:spPr>
              <a:solidFill>
                <a:srgbClr val="000080"/>
              </a:solidFill>
              <a:ln>
                <a:solidFill>
                  <a:srgbClr val="000080"/>
                </a:solidFill>
                <a:prstDash val="solid"/>
              </a:ln>
            </c:spPr>
          </c:marker>
          <c:cat>
            <c:strRef>
              <c:f>'SCH 29'!$C$8:$L$8</c:f>
              <c:strCache>
                <c:ptCount val="10"/>
                <c:pt idx="0">
                  <c:v>2005-06</c:v>
                </c:pt>
                <c:pt idx="1">
                  <c:v>2006-07</c:v>
                </c:pt>
                <c:pt idx="2">
                  <c:v>2007-08</c:v>
                </c:pt>
                <c:pt idx="3">
                  <c:v>2008-09</c:v>
                </c:pt>
                <c:pt idx="4">
                  <c:v>2009-10</c:v>
                </c:pt>
                <c:pt idx="5">
                  <c:v>2010-11</c:v>
                </c:pt>
                <c:pt idx="6">
                  <c:v>2011-12</c:v>
                </c:pt>
                <c:pt idx="7">
                  <c:v>2012-13</c:v>
                </c:pt>
                <c:pt idx="8">
                  <c:v>2013-14</c:v>
                </c:pt>
                <c:pt idx="9">
                  <c:v>2014-15</c:v>
                </c:pt>
              </c:strCache>
            </c:strRef>
          </c:cat>
          <c:val>
            <c:numRef>
              <c:f>'SCH 29'!$C$14:$L$14</c:f>
              <c:numCache>
                <c:formatCode>_("$"* #,##0.000_);_("$"* \(#,##0.000\);_("$"* "-"???_);_(@_)</c:formatCode>
                <c:ptCount val="10"/>
                <c:pt idx="0">
                  <c:v>387.278</c:v>
                </c:pt>
                <c:pt idx="1">
                  <c:v>631.998</c:v>
                </c:pt>
                <c:pt idx="2">
                  <c:v>526.6660000000001</c:v>
                </c:pt>
                <c:pt idx="3">
                  <c:v>168.296</c:v>
                </c:pt>
                <c:pt idx="4">
                  <c:v>22.359</c:v>
                </c:pt>
                <c:pt idx="5">
                  <c:v>18.223</c:v>
                </c:pt>
                <c:pt idx="6">
                  <c:v>11.452</c:v>
                </c:pt>
                <c:pt idx="7">
                  <c:v>10.852</c:v>
                </c:pt>
                <c:pt idx="8">
                  <c:v>9.978</c:v>
                </c:pt>
                <c:pt idx="9">
                  <c:v>9.288</c:v>
                </c:pt>
              </c:numCache>
            </c:numRef>
          </c:val>
          <c:smooth val="0"/>
        </c:ser>
        <c:dLbls>
          <c:showLegendKey val="0"/>
          <c:showVal val="0"/>
          <c:showCatName val="0"/>
          <c:showSerName val="0"/>
          <c:showPercent val="0"/>
          <c:showBubbleSize val="0"/>
        </c:dLbls>
        <c:marker val="1"/>
        <c:smooth val="0"/>
        <c:axId val="2145524696"/>
        <c:axId val="2128117864"/>
      </c:lineChart>
      <c:catAx>
        <c:axId val="2145524696"/>
        <c:scaling>
          <c:orientation val="minMax"/>
        </c:scaling>
        <c:delete val="0"/>
        <c:axPos val="b"/>
        <c:title>
          <c:tx>
            <c:rich>
              <a:bodyPr/>
              <a:lstStyle/>
              <a:p>
                <a:pPr>
                  <a:defRPr sz="825" b="1" i="0" u="none" strike="noStrike" baseline="0">
                    <a:solidFill>
                      <a:srgbClr val="000000"/>
                    </a:solidFill>
                    <a:latin typeface="Arial"/>
                    <a:ea typeface="Arial"/>
                    <a:cs typeface="Arial"/>
                  </a:defRPr>
                </a:pPr>
                <a:r>
                  <a:rPr lang="en-US"/>
                  <a:t>FISCAL YEARS</a:t>
                </a:r>
              </a:p>
            </c:rich>
          </c:tx>
          <c:layout>
            <c:manualLayout>
              <c:xMode val="edge"/>
              <c:yMode val="edge"/>
              <c:x val="0.421498129420074"/>
              <c:y val="0.92484526967285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Times New Roman"/>
                <a:ea typeface="Times New Roman"/>
                <a:cs typeface="Times New Roman"/>
              </a:defRPr>
            </a:pPr>
            <a:endParaRPr lang="en-US"/>
          </a:p>
        </c:txPr>
        <c:crossAx val="2128117864"/>
        <c:crossesAt val="0.0"/>
        <c:auto val="1"/>
        <c:lblAlgn val="ctr"/>
        <c:lblOffset val="100"/>
        <c:tickLblSkip val="1"/>
        <c:tickMarkSkip val="1"/>
        <c:noMultiLvlLbl val="0"/>
      </c:catAx>
      <c:valAx>
        <c:axId val="2128117864"/>
        <c:scaling>
          <c:orientation val="minMax"/>
          <c:max val="730.0"/>
          <c:min val="0.0"/>
        </c:scaling>
        <c:delete val="0"/>
        <c:axPos val="l"/>
        <c:majorGridlines>
          <c:spPr>
            <a:ln w="3175">
              <a:solidFill>
                <a:srgbClr val="000000"/>
              </a:solidFill>
              <a:prstDash val="solid"/>
            </a:ln>
          </c:spPr>
        </c:majorGridlines>
        <c:minorGridlines/>
        <c:title>
          <c:tx>
            <c:rich>
              <a:bodyPr/>
              <a:lstStyle/>
              <a:p>
                <a:pPr>
                  <a:defRPr sz="825" b="1" i="0" u="none" strike="noStrike" baseline="0">
                    <a:solidFill>
                      <a:srgbClr val="000000"/>
                    </a:solidFill>
                    <a:latin typeface="Arial"/>
                    <a:ea typeface="Arial"/>
                    <a:cs typeface="Arial"/>
                  </a:defRPr>
                </a:pPr>
                <a:r>
                  <a:rPr lang="en-US"/>
                  <a:t>AMOUNTS (millions)</a:t>
                </a:r>
              </a:p>
            </c:rich>
          </c:tx>
          <c:layout>
            <c:manualLayout>
              <c:xMode val="edge"/>
              <c:yMode val="edge"/>
              <c:x val="0.024625751568288"/>
              <c:y val="0.363395225464191"/>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Times New Roman"/>
                <a:ea typeface="Times New Roman"/>
                <a:cs typeface="Times New Roman"/>
              </a:defRPr>
            </a:pPr>
            <a:endParaRPr lang="en-US"/>
          </a:p>
        </c:txPr>
        <c:crossAx val="2145524696"/>
        <c:crosses val="autoZero"/>
        <c:crossBetween val="between"/>
        <c:majorUnit val="50.0"/>
        <c:minorUnit val="50.0"/>
      </c:valAx>
      <c:spPr>
        <a:solidFill>
          <a:srgbClr val="C0C0C0"/>
        </a:solidFill>
        <a:ln w="12700">
          <a:solidFill>
            <a:srgbClr val="C0C0C0"/>
          </a:solidFill>
          <a:prstDash val="solid"/>
        </a:ln>
      </c:spPr>
    </c:plotArea>
    <c:plotVisOnly val="1"/>
    <c:dispBlanksAs val="zero"/>
    <c:showDLblsOverMax val="0"/>
  </c:chart>
  <c:spPr>
    <a:solidFill>
      <a:srgbClr val="FFFFFF"/>
    </a:solidFill>
    <a:ln w="3175">
      <a:solidFill>
        <a:srgbClr val="000000"/>
      </a:solidFill>
      <a:prstDash val="solid"/>
    </a:ln>
  </c:spPr>
  <c:txPr>
    <a:bodyPr/>
    <a:lstStyle/>
    <a:p>
      <a:pPr>
        <a:defRPr sz="1600" b="0" i="0" u="none" strike="noStrike" baseline="0">
          <a:solidFill>
            <a:srgbClr val="000000"/>
          </a:solidFill>
          <a:latin typeface="Times New Roman"/>
          <a:ea typeface="Times New Roman"/>
          <a:cs typeface="Times New Roman"/>
        </a:defRPr>
      </a:pPr>
      <a:endParaRPr lang="en-US"/>
    </a:p>
  </c:txPr>
  <c:printSettings>
    <c:headerFooter alignWithMargins="0"/>
    <c:pageMargins b="1.0" l="0.750000000000015" r="0.750000000000015" t="1.0" header="0.5" footer="0.5"/>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Arial"/>
                <a:ea typeface="Arial"/>
                <a:cs typeface="Arial"/>
              </a:defRPr>
            </a:pPr>
            <a:r>
              <a:rPr lang="en-US"/>
              <a:t>TEMPORARY LOANS OUTSTANDING</a:t>
            </a:r>
          </a:p>
        </c:rich>
      </c:tx>
      <c:layout>
        <c:manualLayout>
          <c:xMode val="edge"/>
          <c:yMode val="edge"/>
          <c:x val="0.378839590443686"/>
          <c:y val="0.0191749200761277"/>
        </c:manualLayout>
      </c:layout>
      <c:overlay val="0"/>
      <c:spPr>
        <a:noFill/>
        <a:ln w="25400">
          <a:noFill/>
        </a:ln>
      </c:spPr>
    </c:title>
    <c:autoTitleDeleted val="0"/>
    <c:plotArea>
      <c:layout>
        <c:manualLayout>
          <c:layoutTarget val="inner"/>
          <c:xMode val="edge"/>
          <c:yMode val="edge"/>
          <c:x val="0.174061433447115"/>
          <c:y val="0.108076822247265"/>
          <c:w val="0.82138794084183"/>
          <c:h val="0.655433631693141"/>
        </c:manualLayout>
      </c:layout>
      <c:barChart>
        <c:barDir val="col"/>
        <c:grouping val="clustered"/>
        <c:varyColors val="0"/>
        <c:ser>
          <c:idx val="1"/>
          <c:order val="0"/>
          <c:tx>
            <c:v>Series 2</c:v>
          </c:tx>
          <c:invertIfNegative val="0"/>
          <c:dPt>
            <c:idx val="0"/>
            <c:invertIfNegative val="0"/>
            <c:bubble3D val="0"/>
            <c:spPr>
              <a:solidFill>
                <a:schemeClr val="tx2">
                  <a:lumMod val="60000"/>
                  <a:lumOff val="40000"/>
                </a:schemeClr>
              </a:solidFill>
            </c:spPr>
          </c:dPt>
          <c:dPt>
            <c:idx val="1"/>
            <c:invertIfNegative val="0"/>
            <c:bubble3D val="0"/>
            <c:spPr>
              <a:solidFill>
                <a:schemeClr val="tx2">
                  <a:lumMod val="60000"/>
                  <a:lumOff val="40000"/>
                </a:schemeClr>
              </a:solidFill>
            </c:spPr>
          </c:dPt>
          <c:dPt>
            <c:idx val="2"/>
            <c:invertIfNegative val="0"/>
            <c:bubble3D val="0"/>
            <c:spPr>
              <a:solidFill>
                <a:schemeClr val="tx2">
                  <a:lumMod val="60000"/>
                  <a:lumOff val="40000"/>
                </a:schemeClr>
              </a:solidFill>
            </c:spPr>
          </c:dPt>
          <c:dPt>
            <c:idx val="3"/>
            <c:invertIfNegative val="0"/>
            <c:bubble3D val="0"/>
            <c:spPr>
              <a:solidFill>
                <a:schemeClr val="tx2">
                  <a:lumMod val="60000"/>
                  <a:lumOff val="40000"/>
                </a:schemeClr>
              </a:solidFill>
            </c:spPr>
          </c:dPt>
          <c:dPt>
            <c:idx val="4"/>
            <c:invertIfNegative val="0"/>
            <c:bubble3D val="0"/>
            <c:spPr>
              <a:solidFill>
                <a:schemeClr val="tx2">
                  <a:lumMod val="60000"/>
                  <a:lumOff val="40000"/>
                </a:schemeClr>
              </a:solidFill>
            </c:spPr>
          </c:dPt>
          <c:dPt>
            <c:idx val="5"/>
            <c:invertIfNegative val="0"/>
            <c:bubble3D val="0"/>
            <c:spPr>
              <a:solidFill>
                <a:schemeClr val="tx2">
                  <a:lumMod val="60000"/>
                  <a:lumOff val="40000"/>
                </a:schemeClr>
              </a:solidFill>
            </c:spPr>
          </c:dPt>
          <c:dPt>
            <c:idx val="6"/>
            <c:invertIfNegative val="0"/>
            <c:bubble3D val="0"/>
            <c:spPr>
              <a:solidFill>
                <a:schemeClr val="tx2">
                  <a:lumMod val="60000"/>
                  <a:lumOff val="40000"/>
                </a:schemeClr>
              </a:solidFill>
            </c:spPr>
          </c:dPt>
          <c:dPt>
            <c:idx val="7"/>
            <c:invertIfNegative val="0"/>
            <c:bubble3D val="0"/>
            <c:spPr>
              <a:solidFill>
                <a:schemeClr val="tx2">
                  <a:lumMod val="60000"/>
                  <a:lumOff val="40000"/>
                </a:schemeClr>
              </a:solidFill>
            </c:spPr>
          </c:dPt>
          <c:dPt>
            <c:idx val="8"/>
            <c:invertIfNegative val="0"/>
            <c:bubble3D val="0"/>
            <c:spPr>
              <a:solidFill>
                <a:schemeClr val="tx2">
                  <a:lumMod val="60000"/>
                  <a:lumOff val="40000"/>
                </a:schemeClr>
              </a:solidFill>
            </c:spPr>
          </c:dPt>
          <c:dPt>
            <c:idx val="9"/>
            <c:invertIfNegative val="0"/>
            <c:bubble3D val="0"/>
            <c:spPr>
              <a:solidFill>
                <a:schemeClr val="tx2">
                  <a:lumMod val="60000"/>
                  <a:lumOff val="40000"/>
                </a:schemeClr>
              </a:solidFill>
            </c:spPr>
          </c:dPt>
          <c:cat>
            <c:strRef>
              <c:f>'SCH 32'!$E$11:$N$11</c:f>
              <c:strCache>
                <c:ptCount val="10"/>
                <c:pt idx="0">
                  <c:v>2005-06</c:v>
                </c:pt>
                <c:pt idx="1">
                  <c:v>2006-07</c:v>
                </c:pt>
                <c:pt idx="2">
                  <c:v>2007-08</c:v>
                </c:pt>
                <c:pt idx="3">
                  <c:v>2008-09</c:v>
                </c:pt>
                <c:pt idx="4">
                  <c:v>2009-10</c:v>
                </c:pt>
                <c:pt idx="5">
                  <c:v>2010-11</c:v>
                </c:pt>
                <c:pt idx="6">
                  <c:v>2011-12</c:v>
                </c:pt>
                <c:pt idx="7">
                  <c:v>2012-13</c:v>
                </c:pt>
                <c:pt idx="8">
                  <c:v>2013-14</c:v>
                </c:pt>
                <c:pt idx="9">
                  <c:v>2014-15</c:v>
                </c:pt>
              </c:strCache>
            </c:strRef>
          </c:cat>
          <c:val>
            <c:numRef>
              <c:f>'SCH 32'!$E$19:$N$19</c:f>
              <c:numCache>
                <c:formatCode>_("$"* #,##0.00_);_("$"* \(#,##0.00\);_("$"* "-"??_);_(@_)</c:formatCode>
                <c:ptCount val="10"/>
                <c:pt idx="0">
                  <c:v>1.47145589293E9</c:v>
                </c:pt>
                <c:pt idx="1">
                  <c:v>1.39084382053E9</c:v>
                </c:pt>
                <c:pt idx="2">
                  <c:v>1.53061887715E9</c:v>
                </c:pt>
                <c:pt idx="3">
                  <c:v>1.55627727219E9</c:v>
                </c:pt>
                <c:pt idx="4">
                  <c:v>1.48557753104E9</c:v>
                </c:pt>
                <c:pt idx="5">
                  <c:v>1.65617082134E9</c:v>
                </c:pt>
                <c:pt idx="6">
                  <c:v>1.76503914986E9</c:v>
                </c:pt>
                <c:pt idx="7">
                  <c:v>1.7939237882E9</c:v>
                </c:pt>
                <c:pt idx="8">
                  <c:v>2.24358428316E9</c:v>
                </c:pt>
                <c:pt idx="9">
                  <c:v>2.30476416318E9</c:v>
                </c:pt>
              </c:numCache>
            </c:numRef>
          </c:val>
        </c:ser>
        <c:dLbls>
          <c:showLegendKey val="0"/>
          <c:showVal val="0"/>
          <c:showCatName val="0"/>
          <c:showSerName val="0"/>
          <c:showPercent val="0"/>
          <c:showBubbleSize val="0"/>
        </c:dLbls>
        <c:gapWidth val="206"/>
        <c:axId val="2138940264"/>
        <c:axId val="2138946472"/>
      </c:barChart>
      <c:catAx>
        <c:axId val="2138940264"/>
        <c:scaling>
          <c:orientation val="minMax"/>
        </c:scaling>
        <c:delete val="0"/>
        <c:axPos val="b"/>
        <c:minorGridlines/>
        <c:title>
          <c:tx>
            <c:rich>
              <a:bodyPr/>
              <a:lstStyle/>
              <a:p>
                <a:pPr>
                  <a:defRPr sz="950" b="1" i="0" u="none" strike="noStrike" baseline="0">
                    <a:solidFill>
                      <a:srgbClr val="000000"/>
                    </a:solidFill>
                    <a:latin typeface="Arial"/>
                    <a:ea typeface="Arial"/>
                    <a:cs typeface="Arial"/>
                  </a:defRPr>
                </a:pPr>
                <a:r>
                  <a:rPr lang="en-US"/>
                  <a:t>FISCAL YEARS</a:t>
                </a:r>
              </a:p>
            </c:rich>
          </c:tx>
          <c:layout>
            <c:manualLayout>
              <c:xMode val="edge"/>
              <c:yMode val="edge"/>
              <c:x val="0.526734926052332"/>
              <c:y val="0.88030314894949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2700000" vert="horz"/>
          <a:lstStyle/>
          <a:p>
            <a:pPr>
              <a:defRPr sz="1100" b="0" i="0" u="none" strike="noStrike" baseline="0">
                <a:solidFill>
                  <a:srgbClr val="000000"/>
                </a:solidFill>
                <a:latin typeface="Arial"/>
                <a:ea typeface="Arial"/>
                <a:cs typeface="Arial"/>
              </a:defRPr>
            </a:pPr>
            <a:endParaRPr lang="en-US"/>
          </a:p>
        </c:txPr>
        <c:crossAx val="2138946472"/>
        <c:crosses val="autoZero"/>
        <c:auto val="1"/>
        <c:lblAlgn val="ctr"/>
        <c:lblOffset val="100"/>
        <c:tickLblSkip val="1"/>
        <c:tickMarkSkip val="1"/>
        <c:noMultiLvlLbl val="0"/>
      </c:catAx>
      <c:valAx>
        <c:axId val="2138946472"/>
        <c:scaling>
          <c:orientation val="minMax"/>
        </c:scaling>
        <c:delete val="0"/>
        <c:axPos val="l"/>
        <c:majorGridlines>
          <c:spPr>
            <a:ln w="3175">
              <a:solidFill>
                <a:srgbClr val="000000"/>
              </a:solidFill>
              <a:prstDash val="solid"/>
            </a:ln>
          </c:spPr>
        </c:majorGridlines>
        <c:title>
          <c:tx>
            <c:rich>
              <a:bodyPr/>
              <a:lstStyle/>
              <a:p>
                <a:pPr>
                  <a:defRPr sz="1100" b="1" i="0" u="none" strike="noStrike" baseline="0">
                    <a:solidFill>
                      <a:srgbClr val="000000"/>
                    </a:solidFill>
                    <a:latin typeface="Arial"/>
                    <a:ea typeface="Arial"/>
                    <a:cs typeface="Arial"/>
                  </a:defRPr>
                </a:pPr>
                <a:r>
                  <a:rPr lang="en-US"/>
                  <a:t>AMOUNTS  (Millions)
</a:t>
                </a:r>
              </a:p>
            </c:rich>
          </c:tx>
          <c:layout>
            <c:manualLayout>
              <c:xMode val="edge"/>
              <c:yMode val="edge"/>
              <c:x val="0.00910125142207043"/>
              <c:y val="0.343405386817923"/>
            </c:manualLayout>
          </c:layout>
          <c:overlay val="0"/>
          <c:spPr>
            <a:noFill/>
            <a:ln w="25400">
              <a:noFill/>
            </a:ln>
          </c:spPr>
        </c:title>
        <c:numFmt formatCode="\$#,##0" sourceLinked="0"/>
        <c:majorTickMark val="out"/>
        <c:minorTickMark val="none"/>
        <c:tickLblPos val="nextTo"/>
        <c:txPr>
          <a:bodyPr rot="0" vert="horz"/>
          <a:lstStyle/>
          <a:p>
            <a:pPr>
              <a:defRPr/>
            </a:pPr>
            <a:endParaRPr lang="en-US"/>
          </a:p>
        </c:txPr>
        <c:crossAx val="2138940264"/>
        <c:crosses val="autoZero"/>
        <c:crossBetween val="between"/>
        <c:majorUnit val="2.0E8"/>
        <c:dispUnits>
          <c:builtInUnit val="millions"/>
        </c:dispUnits>
      </c:valAx>
      <c:spPr>
        <a:solidFill>
          <a:srgbClr val="C0C0C0"/>
        </a:solidFill>
        <a:ln w="12700">
          <a:solidFill>
            <a:srgbClr val="808080"/>
          </a:solidFill>
          <a:prstDash val="solid"/>
        </a:ln>
      </c:spPr>
    </c:plotArea>
    <c:plotVisOnly val="1"/>
    <c:dispBlanksAs val="gap"/>
    <c:showDLblsOverMax val="0"/>
  </c:chart>
  <c:spPr>
    <a:ln w="9525">
      <a:noFill/>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0" l="0.750000000000015" r="0.750000000000015" t="1.0" header="0.5" footer="0.5"/>
    <c:pageSetup orientation="landscape" verticalDpi="400"/>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1</xdr:col>
      <xdr:colOff>657225</xdr:colOff>
      <xdr:row>9</xdr:row>
      <xdr:rowOff>38100</xdr:rowOff>
    </xdr:to>
    <xdr:pic>
      <xdr:nvPicPr>
        <xdr:cNvPr id="2" name="Picture 1" descr="Seal.jpg"/>
        <xdr:cNvPicPr>
          <a:picLocks noChangeAspect="1"/>
        </xdr:cNvPicPr>
      </xdr:nvPicPr>
      <xdr:blipFill>
        <a:blip xmlns:r="http://schemas.openxmlformats.org/officeDocument/2006/relationships" r:embed="rId1" cstate="print"/>
        <a:stretch>
          <a:fillRect/>
        </a:stretch>
      </xdr:blipFill>
      <xdr:spPr>
        <a:xfrm>
          <a:off x="19050" y="0"/>
          <a:ext cx="1495425" cy="1495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142875</xdr:colOff>
      <xdr:row>17</xdr:row>
      <xdr:rowOff>133350</xdr:rowOff>
    </xdr:from>
    <xdr:to>
      <xdr:col>10</xdr:col>
      <xdr:colOff>800100</xdr:colOff>
      <xdr:row>36</xdr:row>
      <xdr:rowOff>104775</xdr:rowOff>
    </xdr:to>
    <xdr:graphicFrame macro="">
      <xdr:nvGraphicFramePr>
        <xdr:cNvPr id="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5</xdr:col>
      <xdr:colOff>12700</xdr:colOff>
      <xdr:row>25</xdr:row>
      <xdr:rowOff>63500</xdr:rowOff>
    </xdr:from>
    <xdr:to>
      <xdr:col>10</xdr:col>
      <xdr:colOff>1193800</xdr:colOff>
      <xdr:row>58</xdr:row>
      <xdr:rowOff>76200</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IU74"/>
  <sheetViews>
    <sheetView showGridLines="0" tabSelected="1" showOutlineSymbols="0" zoomScaleSheetLayoutView="100" workbookViewId="0"/>
  </sheetViews>
  <sheetFormatPr baseColWidth="10" defaultColWidth="8.85546875" defaultRowHeight="12" x14ac:dyDescent="0"/>
  <cols>
    <col min="1" max="1" width="10" style="1690" customWidth="1"/>
    <col min="2" max="2" width="20.5703125" style="1690" customWidth="1"/>
    <col min="3" max="3" width="2.7109375" style="1690" customWidth="1"/>
    <col min="4" max="4" width="18.7109375" style="1690" customWidth="1"/>
    <col min="5" max="7" width="9.7109375" style="1690" customWidth="1"/>
    <col min="8" max="8" width="15.7109375" style="1690" customWidth="1"/>
    <col min="9" max="9" width="12" style="1690" customWidth="1"/>
    <col min="10" max="10" width="6.7109375" style="1690" customWidth="1"/>
    <col min="11" max="11" width="13.7109375" style="1690" customWidth="1"/>
    <col min="12" max="256" width="8.85546875" style="1690"/>
    <col min="257" max="257" width="10" style="1690" customWidth="1"/>
    <col min="258" max="258" width="20.5703125" style="1690" customWidth="1"/>
    <col min="259" max="259" width="2.7109375" style="1690" customWidth="1"/>
    <col min="260" max="260" width="18.7109375" style="1690" customWidth="1"/>
    <col min="261" max="263" width="9.7109375" style="1690" customWidth="1"/>
    <col min="264" max="264" width="15.7109375" style="1690" customWidth="1"/>
    <col min="265" max="265" width="12" style="1690" customWidth="1"/>
    <col min="266" max="266" width="6.7109375" style="1690" customWidth="1"/>
    <col min="267" max="267" width="13.7109375" style="1690" customWidth="1"/>
    <col min="268" max="512" width="8.85546875" style="1690"/>
    <col min="513" max="513" width="10" style="1690" customWidth="1"/>
    <col min="514" max="514" width="20.5703125" style="1690" customWidth="1"/>
    <col min="515" max="515" width="2.7109375" style="1690" customWidth="1"/>
    <col min="516" max="516" width="18.7109375" style="1690" customWidth="1"/>
    <col min="517" max="519" width="9.7109375" style="1690" customWidth="1"/>
    <col min="520" max="520" width="15.7109375" style="1690" customWidth="1"/>
    <col min="521" max="521" width="12" style="1690" customWidth="1"/>
    <col min="522" max="522" width="6.7109375" style="1690" customWidth="1"/>
    <col min="523" max="523" width="13.7109375" style="1690" customWidth="1"/>
    <col min="524" max="768" width="8.85546875" style="1690"/>
    <col min="769" max="769" width="10" style="1690" customWidth="1"/>
    <col min="770" max="770" width="20.5703125" style="1690" customWidth="1"/>
    <col min="771" max="771" width="2.7109375" style="1690" customWidth="1"/>
    <col min="772" max="772" width="18.7109375" style="1690" customWidth="1"/>
    <col min="773" max="775" width="9.7109375" style="1690" customWidth="1"/>
    <col min="776" max="776" width="15.7109375" style="1690" customWidth="1"/>
    <col min="777" max="777" width="12" style="1690" customWidth="1"/>
    <col min="778" max="778" width="6.7109375" style="1690" customWidth="1"/>
    <col min="779" max="779" width="13.7109375" style="1690" customWidth="1"/>
    <col min="780" max="1024" width="8.85546875" style="1690"/>
    <col min="1025" max="1025" width="10" style="1690" customWidth="1"/>
    <col min="1026" max="1026" width="20.5703125" style="1690" customWidth="1"/>
    <col min="1027" max="1027" width="2.7109375" style="1690" customWidth="1"/>
    <col min="1028" max="1028" width="18.7109375" style="1690" customWidth="1"/>
    <col min="1029" max="1031" width="9.7109375" style="1690" customWidth="1"/>
    <col min="1032" max="1032" width="15.7109375" style="1690" customWidth="1"/>
    <col min="1033" max="1033" width="12" style="1690" customWidth="1"/>
    <col min="1034" max="1034" width="6.7109375" style="1690" customWidth="1"/>
    <col min="1035" max="1035" width="13.7109375" style="1690" customWidth="1"/>
    <col min="1036" max="1280" width="8.85546875" style="1690"/>
    <col min="1281" max="1281" width="10" style="1690" customWidth="1"/>
    <col min="1282" max="1282" width="20.5703125" style="1690" customWidth="1"/>
    <col min="1283" max="1283" width="2.7109375" style="1690" customWidth="1"/>
    <col min="1284" max="1284" width="18.7109375" style="1690" customWidth="1"/>
    <col min="1285" max="1287" width="9.7109375" style="1690" customWidth="1"/>
    <col min="1288" max="1288" width="15.7109375" style="1690" customWidth="1"/>
    <col min="1289" max="1289" width="12" style="1690" customWidth="1"/>
    <col min="1290" max="1290" width="6.7109375" style="1690" customWidth="1"/>
    <col min="1291" max="1291" width="13.7109375" style="1690" customWidth="1"/>
    <col min="1292" max="1536" width="8.85546875" style="1690"/>
    <col min="1537" max="1537" width="10" style="1690" customWidth="1"/>
    <col min="1538" max="1538" width="20.5703125" style="1690" customWidth="1"/>
    <col min="1539" max="1539" width="2.7109375" style="1690" customWidth="1"/>
    <col min="1540" max="1540" width="18.7109375" style="1690" customWidth="1"/>
    <col min="1541" max="1543" width="9.7109375" style="1690" customWidth="1"/>
    <col min="1544" max="1544" width="15.7109375" style="1690" customWidth="1"/>
    <col min="1545" max="1545" width="12" style="1690" customWidth="1"/>
    <col min="1546" max="1546" width="6.7109375" style="1690" customWidth="1"/>
    <col min="1547" max="1547" width="13.7109375" style="1690" customWidth="1"/>
    <col min="1548" max="1792" width="8.85546875" style="1690"/>
    <col min="1793" max="1793" width="10" style="1690" customWidth="1"/>
    <col min="1794" max="1794" width="20.5703125" style="1690" customWidth="1"/>
    <col min="1795" max="1795" width="2.7109375" style="1690" customWidth="1"/>
    <col min="1796" max="1796" width="18.7109375" style="1690" customWidth="1"/>
    <col min="1797" max="1799" width="9.7109375" style="1690" customWidth="1"/>
    <col min="1800" max="1800" width="15.7109375" style="1690" customWidth="1"/>
    <col min="1801" max="1801" width="12" style="1690" customWidth="1"/>
    <col min="1802" max="1802" width="6.7109375" style="1690" customWidth="1"/>
    <col min="1803" max="1803" width="13.7109375" style="1690" customWidth="1"/>
    <col min="1804" max="2048" width="8.85546875" style="1690"/>
    <col min="2049" max="2049" width="10" style="1690" customWidth="1"/>
    <col min="2050" max="2050" width="20.5703125" style="1690" customWidth="1"/>
    <col min="2051" max="2051" width="2.7109375" style="1690" customWidth="1"/>
    <col min="2052" max="2052" width="18.7109375" style="1690" customWidth="1"/>
    <col min="2053" max="2055" width="9.7109375" style="1690" customWidth="1"/>
    <col min="2056" max="2056" width="15.7109375" style="1690" customWidth="1"/>
    <col min="2057" max="2057" width="12" style="1690" customWidth="1"/>
    <col min="2058" max="2058" width="6.7109375" style="1690" customWidth="1"/>
    <col min="2059" max="2059" width="13.7109375" style="1690" customWidth="1"/>
    <col min="2060" max="2304" width="8.85546875" style="1690"/>
    <col min="2305" max="2305" width="10" style="1690" customWidth="1"/>
    <col min="2306" max="2306" width="20.5703125" style="1690" customWidth="1"/>
    <col min="2307" max="2307" width="2.7109375" style="1690" customWidth="1"/>
    <col min="2308" max="2308" width="18.7109375" style="1690" customWidth="1"/>
    <col min="2309" max="2311" width="9.7109375" style="1690" customWidth="1"/>
    <col min="2312" max="2312" width="15.7109375" style="1690" customWidth="1"/>
    <col min="2313" max="2313" width="12" style="1690" customWidth="1"/>
    <col min="2314" max="2314" width="6.7109375" style="1690" customWidth="1"/>
    <col min="2315" max="2315" width="13.7109375" style="1690" customWidth="1"/>
    <col min="2316" max="2560" width="8.85546875" style="1690"/>
    <col min="2561" max="2561" width="10" style="1690" customWidth="1"/>
    <col min="2562" max="2562" width="20.5703125" style="1690" customWidth="1"/>
    <col min="2563" max="2563" width="2.7109375" style="1690" customWidth="1"/>
    <col min="2564" max="2564" width="18.7109375" style="1690" customWidth="1"/>
    <col min="2565" max="2567" width="9.7109375" style="1690" customWidth="1"/>
    <col min="2568" max="2568" width="15.7109375" style="1690" customWidth="1"/>
    <col min="2569" max="2569" width="12" style="1690" customWidth="1"/>
    <col min="2570" max="2570" width="6.7109375" style="1690" customWidth="1"/>
    <col min="2571" max="2571" width="13.7109375" style="1690" customWidth="1"/>
    <col min="2572" max="2816" width="8.85546875" style="1690"/>
    <col min="2817" max="2817" width="10" style="1690" customWidth="1"/>
    <col min="2818" max="2818" width="20.5703125" style="1690" customWidth="1"/>
    <col min="2819" max="2819" width="2.7109375" style="1690" customWidth="1"/>
    <col min="2820" max="2820" width="18.7109375" style="1690" customWidth="1"/>
    <col min="2821" max="2823" width="9.7109375" style="1690" customWidth="1"/>
    <col min="2824" max="2824" width="15.7109375" style="1690" customWidth="1"/>
    <col min="2825" max="2825" width="12" style="1690" customWidth="1"/>
    <col min="2826" max="2826" width="6.7109375" style="1690" customWidth="1"/>
    <col min="2827" max="2827" width="13.7109375" style="1690" customWidth="1"/>
    <col min="2828" max="3072" width="8.85546875" style="1690"/>
    <col min="3073" max="3073" width="10" style="1690" customWidth="1"/>
    <col min="3074" max="3074" width="20.5703125" style="1690" customWidth="1"/>
    <col min="3075" max="3075" width="2.7109375" style="1690" customWidth="1"/>
    <col min="3076" max="3076" width="18.7109375" style="1690" customWidth="1"/>
    <col min="3077" max="3079" width="9.7109375" style="1690" customWidth="1"/>
    <col min="3080" max="3080" width="15.7109375" style="1690" customWidth="1"/>
    <col min="3081" max="3081" width="12" style="1690" customWidth="1"/>
    <col min="3082" max="3082" width="6.7109375" style="1690" customWidth="1"/>
    <col min="3083" max="3083" width="13.7109375" style="1690" customWidth="1"/>
    <col min="3084" max="3328" width="8.85546875" style="1690"/>
    <col min="3329" max="3329" width="10" style="1690" customWidth="1"/>
    <col min="3330" max="3330" width="20.5703125" style="1690" customWidth="1"/>
    <col min="3331" max="3331" width="2.7109375" style="1690" customWidth="1"/>
    <col min="3332" max="3332" width="18.7109375" style="1690" customWidth="1"/>
    <col min="3333" max="3335" width="9.7109375" style="1690" customWidth="1"/>
    <col min="3336" max="3336" width="15.7109375" style="1690" customWidth="1"/>
    <col min="3337" max="3337" width="12" style="1690" customWidth="1"/>
    <col min="3338" max="3338" width="6.7109375" style="1690" customWidth="1"/>
    <col min="3339" max="3339" width="13.7109375" style="1690" customWidth="1"/>
    <col min="3340" max="3584" width="8.85546875" style="1690"/>
    <col min="3585" max="3585" width="10" style="1690" customWidth="1"/>
    <col min="3586" max="3586" width="20.5703125" style="1690" customWidth="1"/>
    <col min="3587" max="3587" width="2.7109375" style="1690" customWidth="1"/>
    <col min="3588" max="3588" width="18.7109375" style="1690" customWidth="1"/>
    <col min="3589" max="3591" width="9.7109375" style="1690" customWidth="1"/>
    <col min="3592" max="3592" width="15.7109375" style="1690" customWidth="1"/>
    <col min="3593" max="3593" width="12" style="1690" customWidth="1"/>
    <col min="3594" max="3594" width="6.7109375" style="1690" customWidth="1"/>
    <col min="3595" max="3595" width="13.7109375" style="1690" customWidth="1"/>
    <col min="3596" max="3840" width="8.85546875" style="1690"/>
    <col min="3841" max="3841" width="10" style="1690" customWidth="1"/>
    <col min="3842" max="3842" width="20.5703125" style="1690" customWidth="1"/>
    <col min="3843" max="3843" width="2.7109375" style="1690" customWidth="1"/>
    <col min="3844" max="3844" width="18.7109375" style="1690" customWidth="1"/>
    <col min="3845" max="3847" width="9.7109375" style="1690" customWidth="1"/>
    <col min="3848" max="3848" width="15.7109375" style="1690" customWidth="1"/>
    <col min="3849" max="3849" width="12" style="1690" customWidth="1"/>
    <col min="3850" max="3850" width="6.7109375" style="1690" customWidth="1"/>
    <col min="3851" max="3851" width="13.7109375" style="1690" customWidth="1"/>
    <col min="3852" max="4096" width="8.85546875" style="1690"/>
    <col min="4097" max="4097" width="10" style="1690" customWidth="1"/>
    <col min="4098" max="4098" width="20.5703125" style="1690" customWidth="1"/>
    <col min="4099" max="4099" width="2.7109375" style="1690" customWidth="1"/>
    <col min="4100" max="4100" width="18.7109375" style="1690" customWidth="1"/>
    <col min="4101" max="4103" width="9.7109375" style="1690" customWidth="1"/>
    <col min="4104" max="4104" width="15.7109375" style="1690" customWidth="1"/>
    <col min="4105" max="4105" width="12" style="1690" customWidth="1"/>
    <col min="4106" max="4106" width="6.7109375" style="1690" customWidth="1"/>
    <col min="4107" max="4107" width="13.7109375" style="1690" customWidth="1"/>
    <col min="4108" max="4352" width="8.85546875" style="1690"/>
    <col min="4353" max="4353" width="10" style="1690" customWidth="1"/>
    <col min="4354" max="4354" width="20.5703125" style="1690" customWidth="1"/>
    <col min="4355" max="4355" width="2.7109375" style="1690" customWidth="1"/>
    <col min="4356" max="4356" width="18.7109375" style="1690" customWidth="1"/>
    <col min="4357" max="4359" width="9.7109375" style="1690" customWidth="1"/>
    <col min="4360" max="4360" width="15.7109375" style="1690" customWidth="1"/>
    <col min="4361" max="4361" width="12" style="1690" customWidth="1"/>
    <col min="4362" max="4362" width="6.7109375" style="1690" customWidth="1"/>
    <col min="4363" max="4363" width="13.7109375" style="1690" customWidth="1"/>
    <col min="4364" max="4608" width="8.85546875" style="1690"/>
    <col min="4609" max="4609" width="10" style="1690" customWidth="1"/>
    <col min="4610" max="4610" width="20.5703125" style="1690" customWidth="1"/>
    <col min="4611" max="4611" width="2.7109375" style="1690" customWidth="1"/>
    <col min="4612" max="4612" width="18.7109375" style="1690" customWidth="1"/>
    <col min="4613" max="4615" width="9.7109375" style="1690" customWidth="1"/>
    <col min="4616" max="4616" width="15.7109375" style="1690" customWidth="1"/>
    <col min="4617" max="4617" width="12" style="1690" customWidth="1"/>
    <col min="4618" max="4618" width="6.7109375" style="1690" customWidth="1"/>
    <col min="4619" max="4619" width="13.7109375" style="1690" customWidth="1"/>
    <col min="4620" max="4864" width="8.85546875" style="1690"/>
    <col min="4865" max="4865" width="10" style="1690" customWidth="1"/>
    <col min="4866" max="4866" width="20.5703125" style="1690" customWidth="1"/>
    <col min="4867" max="4867" width="2.7109375" style="1690" customWidth="1"/>
    <col min="4868" max="4868" width="18.7109375" style="1690" customWidth="1"/>
    <col min="4869" max="4871" width="9.7109375" style="1690" customWidth="1"/>
    <col min="4872" max="4872" width="15.7109375" style="1690" customWidth="1"/>
    <col min="4873" max="4873" width="12" style="1690" customWidth="1"/>
    <col min="4874" max="4874" width="6.7109375" style="1690" customWidth="1"/>
    <col min="4875" max="4875" width="13.7109375" style="1690" customWidth="1"/>
    <col min="4876" max="5120" width="8.85546875" style="1690"/>
    <col min="5121" max="5121" width="10" style="1690" customWidth="1"/>
    <col min="5122" max="5122" width="20.5703125" style="1690" customWidth="1"/>
    <col min="5123" max="5123" width="2.7109375" style="1690" customWidth="1"/>
    <col min="5124" max="5124" width="18.7109375" style="1690" customWidth="1"/>
    <col min="5125" max="5127" width="9.7109375" style="1690" customWidth="1"/>
    <col min="5128" max="5128" width="15.7109375" style="1690" customWidth="1"/>
    <col min="5129" max="5129" width="12" style="1690" customWidth="1"/>
    <col min="5130" max="5130" width="6.7109375" style="1690" customWidth="1"/>
    <col min="5131" max="5131" width="13.7109375" style="1690" customWidth="1"/>
    <col min="5132" max="5376" width="8.85546875" style="1690"/>
    <col min="5377" max="5377" width="10" style="1690" customWidth="1"/>
    <col min="5378" max="5378" width="20.5703125" style="1690" customWidth="1"/>
    <col min="5379" max="5379" width="2.7109375" style="1690" customWidth="1"/>
    <col min="5380" max="5380" width="18.7109375" style="1690" customWidth="1"/>
    <col min="5381" max="5383" width="9.7109375" style="1690" customWidth="1"/>
    <col min="5384" max="5384" width="15.7109375" style="1690" customWidth="1"/>
    <col min="5385" max="5385" width="12" style="1690" customWidth="1"/>
    <col min="5386" max="5386" width="6.7109375" style="1690" customWidth="1"/>
    <col min="5387" max="5387" width="13.7109375" style="1690" customWidth="1"/>
    <col min="5388" max="5632" width="8.85546875" style="1690"/>
    <col min="5633" max="5633" width="10" style="1690" customWidth="1"/>
    <col min="5634" max="5634" width="20.5703125" style="1690" customWidth="1"/>
    <col min="5635" max="5635" width="2.7109375" style="1690" customWidth="1"/>
    <col min="5636" max="5636" width="18.7109375" style="1690" customWidth="1"/>
    <col min="5637" max="5639" width="9.7109375" style="1690" customWidth="1"/>
    <col min="5640" max="5640" width="15.7109375" style="1690" customWidth="1"/>
    <col min="5641" max="5641" width="12" style="1690" customWidth="1"/>
    <col min="5642" max="5642" width="6.7109375" style="1690" customWidth="1"/>
    <col min="5643" max="5643" width="13.7109375" style="1690" customWidth="1"/>
    <col min="5644" max="5888" width="8.85546875" style="1690"/>
    <col min="5889" max="5889" width="10" style="1690" customWidth="1"/>
    <col min="5890" max="5890" width="20.5703125" style="1690" customWidth="1"/>
    <col min="5891" max="5891" width="2.7109375" style="1690" customWidth="1"/>
    <col min="5892" max="5892" width="18.7109375" style="1690" customWidth="1"/>
    <col min="5893" max="5895" width="9.7109375" style="1690" customWidth="1"/>
    <col min="5896" max="5896" width="15.7109375" style="1690" customWidth="1"/>
    <col min="5897" max="5897" width="12" style="1690" customWidth="1"/>
    <col min="5898" max="5898" width="6.7109375" style="1690" customWidth="1"/>
    <col min="5899" max="5899" width="13.7109375" style="1690" customWidth="1"/>
    <col min="5900" max="6144" width="8.85546875" style="1690"/>
    <col min="6145" max="6145" width="10" style="1690" customWidth="1"/>
    <col min="6146" max="6146" width="20.5703125" style="1690" customWidth="1"/>
    <col min="6147" max="6147" width="2.7109375" style="1690" customWidth="1"/>
    <col min="6148" max="6148" width="18.7109375" style="1690" customWidth="1"/>
    <col min="6149" max="6151" width="9.7109375" style="1690" customWidth="1"/>
    <col min="6152" max="6152" width="15.7109375" style="1690" customWidth="1"/>
    <col min="6153" max="6153" width="12" style="1690" customWidth="1"/>
    <col min="6154" max="6154" width="6.7109375" style="1690" customWidth="1"/>
    <col min="6155" max="6155" width="13.7109375" style="1690" customWidth="1"/>
    <col min="6156" max="6400" width="8.85546875" style="1690"/>
    <col min="6401" max="6401" width="10" style="1690" customWidth="1"/>
    <col min="6402" max="6402" width="20.5703125" style="1690" customWidth="1"/>
    <col min="6403" max="6403" width="2.7109375" style="1690" customWidth="1"/>
    <col min="6404" max="6404" width="18.7109375" style="1690" customWidth="1"/>
    <col min="6405" max="6407" width="9.7109375" style="1690" customWidth="1"/>
    <col min="6408" max="6408" width="15.7109375" style="1690" customWidth="1"/>
    <col min="6409" max="6409" width="12" style="1690" customWidth="1"/>
    <col min="6410" max="6410" width="6.7109375" style="1690" customWidth="1"/>
    <col min="6411" max="6411" width="13.7109375" style="1690" customWidth="1"/>
    <col min="6412" max="6656" width="8.85546875" style="1690"/>
    <col min="6657" max="6657" width="10" style="1690" customWidth="1"/>
    <col min="6658" max="6658" width="20.5703125" style="1690" customWidth="1"/>
    <col min="6659" max="6659" width="2.7109375" style="1690" customWidth="1"/>
    <col min="6660" max="6660" width="18.7109375" style="1690" customWidth="1"/>
    <col min="6661" max="6663" width="9.7109375" style="1690" customWidth="1"/>
    <col min="6664" max="6664" width="15.7109375" style="1690" customWidth="1"/>
    <col min="6665" max="6665" width="12" style="1690" customWidth="1"/>
    <col min="6666" max="6666" width="6.7109375" style="1690" customWidth="1"/>
    <col min="6667" max="6667" width="13.7109375" style="1690" customWidth="1"/>
    <col min="6668" max="6912" width="8.85546875" style="1690"/>
    <col min="6913" max="6913" width="10" style="1690" customWidth="1"/>
    <col min="6914" max="6914" width="20.5703125" style="1690" customWidth="1"/>
    <col min="6915" max="6915" width="2.7109375" style="1690" customWidth="1"/>
    <col min="6916" max="6916" width="18.7109375" style="1690" customWidth="1"/>
    <col min="6917" max="6919" width="9.7109375" style="1690" customWidth="1"/>
    <col min="6920" max="6920" width="15.7109375" style="1690" customWidth="1"/>
    <col min="6921" max="6921" width="12" style="1690" customWidth="1"/>
    <col min="6922" max="6922" width="6.7109375" style="1690" customWidth="1"/>
    <col min="6923" max="6923" width="13.7109375" style="1690" customWidth="1"/>
    <col min="6924" max="7168" width="8.85546875" style="1690"/>
    <col min="7169" max="7169" width="10" style="1690" customWidth="1"/>
    <col min="7170" max="7170" width="20.5703125" style="1690" customWidth="1"/>
    <col min="7171" max="7171" width="2.7109375" style="1690" customWidth="1"/>
    <col min="7172" max="7172" width="18.7109375" style="1690" customWidth="1"/>
    <col min="7173" max="7175" width="9.7109375" style="1690" customWidth="1"/>
    <col min="7176" max="7176" width="15.7109375" style="1690" customWidth="1"/>
    <col min="7177" max="7177" width="12" style="1690" customWidth="1"/>
    <col min="7178" max="7178" width="6.7109375" style="1690" customWidth="1"/>
    <col min="7179" max="7179" width="13.7109375" style="1690" customWidth="1"/>
    <col min="7180" max="7424" width="8.85546875" style="1690"/>
    <col min="7425" max="7425" width="10" style="1690" customWidth="1"/>
    <col min="7426" max="7426" width="20.5703125" style="1690" customWidth="1"/>
    <col min="7427" max="7427" width="2.7109375" style="1690" customWidth="1"/>
    <col min="7428" max="7428" width="18.7109375" style="1690" customWidth="1"/>
    <col min="7429" max="7431" width="9.7109375" style="1690" customWidth="1"/>
    <col min="7432" max="7432" width="15.7109375" style="1690" customWidth="1"/>
    <col min="7433" max="7433" width="12" style="1690" customWidth="1"/>
    <col min="7434" max="7434" width="6.7109375" style="1690" customWidth="1"/>
    <col min="7435" max="7435" width="13.7109375" style="1690" customWidth="1"/>
    <col min="7436" max="7680" width="8.85546875" style="1690"/>
    <col min="7681" max="7681" width="10" style="1690" customWidth="1"/>
    <col min="7682" max="7682" width="20.5703125" style="1690" customWidth="1"/>
    <col min="7683" max="7683" width="2.7109375" style="1690" customWidth="1"/>
    <col min="7684" max="7684" width="18.7109375" style="1690" customWidth="1"/>
    <col min="7685" max="7687" width="9.7109375" style="1690" customWidth="1"/>
    <col min="7688" max="7688" width="15.7109375" style="1690" customWidth="1"/>
    <col min="7689" max="7689" width="12" style="1690" customWidth="1"/>
    <col min="7690" max="7690" width="6.7109375" style="1690" customWidth="1"/>
    <col min="7691" max="7691" width="13.7109375" style="1690" customWidth="1"/>
    <col min="7692" max="7936" width="8.85546875" style="1690"/>
    <col min="7937" max="7937" width="10" style="1690" customWidth="1"/>
    <col min="7938" max="7938" width="20.5703125" style="1690" customWidth="1"/>
    <col min="7939" max="7939" width="2.7109375" style="1690" customWidth="1"/>
    <col min="7940" max="7940" width="18.7109375" style="1690" customWidth="1"/>
    <col min="7941" max="7943" width="9.7109375" style="1690" customWidth="1"/>
    <col min="7944" max="7944" width="15.7109375" style="1690" customWidth="1"/>
    <col min="7945" max="7945" width="12" style="1690" customWidth="1"/>
    <col min="7946" max="7946" width="6.7109375" style="1690" customWidth="1"/>
    <col min="7947" max="7947" width="13.7109375" style="1690" customWidth="1"/>
    <col min="7948" max="8192" width="8.85546875" style="1690"/>
    <col min="8193" max="8193" width="10" style="1690" customWidth="1"/>
    <col min="8194" max="8194" width="20.5703125" style="1690" customWidth="1"/>
    <col min="8195" max="8195" width="2.7109375" style="1690" customWidth="1"/>
    <col min="8196" max="8196" width="18.7109375" style="1690" customWidth="1"/>
    <col min="8197" max="8199" width="9.7109375" style="1690" customWidth="1"/>
    <col min="8200" max="8200" width="15.7109375" style="1690" customWidth="1"/>
    <col min="8201" max="8201" width="12" style="1690" customWidth="1"/>
    <col min="8202" max="8202" width="6.7109375" style="1690" customWidth="1"/>
    <col min="8203" max="8203" width="13.7109375" style="1690" customWidth="1"/>
    <col min="8204" max="8448" width="8.85546875" style="1690"/>
    <col min="8449" max="8449" width="10" style="1690" customWidth="1"/>
    <col min="8450" max="8450" width="20.5703125" style="1690" customWidth="1"/>
    <col min="8451" max="8451" width="2.7109375" style="1690" customWidth="1"/>
    <col min="8452" max="8452" width="18.7109375" style="1690" customWidth="1"/>
    <col min="8453" max="8455" width="9.7109375" style="1690" customWidth="1"/>
    <col min="8456" max="8456" width="15.7109375" style="1690" customWidth="1"/>
    <col min="8457" max="8457" width="12" style="1690" customWidth="1"/>
    <col min="8458" max="8458" width="6.7109375" style="1690" customWidth="1"/>
    <col min="8459" max="8459" width="13.7109375" style="1690" customWidth="1"/>
    <col min="8460" max="8704" width="8.85546875" style="1690"/>
    <col min="8705" max="8705" width="10" style="1690" customWidth="1"/>
    <col min="8706" max="8706" width="20.5703125" style="1690" customWidth="1"/>
    <col min="8707" max="8707" width="2.7109375" style="1690" customWidth="1"/>
    <col min="8708" max="8708" width="18.7109375" style="1690" customWidth="1"/>
    <col min="8709" max="8711" width="9.7109375" style="1690" customWidth="1"/>
    <col min="8712" max="8712" width="15.7109375" style="1690" customWidth="1"/>
    <col min="8713" max="8713" width="12" style="1690" customWidth="1"/>
    <col min="8714" max="8714" width="6.7109375" style="1690" customWidth="1"/>
    <col min="8715" max="8715" width="13.7109375" style="1690" customWidth="1"/>
    <col min="8716" max="8960" width="8.85546875" style="1690"/>
    <col min="8961" max="8961" width="10" style="1690" customWidth="1"/>
    <col min="8962" max="8962" width="20.5703125" style="1690" customWidth="1"/>
    <col min="8963" max="8963" width="2.7109375" style="1690" customWidth="1"/>
    <col min="8964" max="8964" width="18.7109375" style="1690" customWidth="1"/>
    <col min="8965" max="8967" width="9.7109375" style="1690" customWidth="1"/>
    <col min="8968" max="8968" width="15.7109375" style="1690" customWidth="1"/>
    <col min="8969" max="8969" width="12" style="1690" customWidth="1"/>
    <col min="8970" max="8970" width="6.7109375" style="1690" customWidth="1"/>
    <col min="8971" max="8971" width="13.7109375" style="1690" customWidth="1"/>
    <col min="8972" max="9216" width="8.85546875" style="1690"/>
    <col min="9217" max="9217" width="10" style="1690" customWidth="1"/>
    <col min="9218" max="9218" width="20.5703125" style="1690" customWidth="1"/>
    <col min="9219" max="9219" width="2.7109375" style="1690" customWidth="1"/>
    <col min="9220" max="9220" width="18.7109375" style="1690" customWidth="1"/>
    <col min="9221" max="9223" width="9.7109375" style="1690" customWidth="1"/>
    <col min="9224" max="9224" width="15.7109375" style="1690" customWidth="1"/>
    <col min="9225" max="9225" width="12" style="1690" customWidth="1"/>
    <col min="9226" max="9226" width="6.7109375" style="1690" customWidth="1"/>
    <col min="9227" max="9227" width="13.7109375" style="1690" customWidth="1"/>
    <col min="9228" max="9472" width="8.85546875" style="1690"/>
    <col min="9473" max="9473" width="10" style="1690" customWidth="1"/>
    <col min="9474" max="9474" width="20.5703125" style="1690" customWidth="1"/>
    <col min="9475" max="9475" width="2.7109375" style="1690" customWidth="1"/>
    <col min="9476" max="9476" width="18.7109375" style="1690" customWidth="1"/>
    <col min="9477" max="9479" width="9.7109375" style="1690" customWidth="1"/>
    <col min="9480" max="9480" width="15.7109375" style="1690" customWidth="1"/>
    <col min="9481" max="9481" width="12" style="1690" customWidth="1"/>
    <col min="9482" max="9482" width="6.7109375" style="1690" customWidth="1"/>
    <col min="9483" max="9483" width="13.7109375" style="1690" customWidth="1"/>
    <col min="9484" max="9728" width="8.85546875" style="1690"/>
    <col min="9729" max="9729" width="10" style="1690" customWidth="1"/>
    <col min="9730" max="9730" width="20.5703125" style="1690" customWidth="1"/>
    <col min="9731" max="9731" width="2.7109375" style="1690" customWidth="1"/>
    <col min="9732" max="9732" width="18.7109375" style="1690" customWidth="1"/>
    <col min="9733" max="9735" width="9.7109375" style="1690" customWidth="1"/>
    <col min="9736" max="9736" width="15.7109375" style="1690" customWidth="1"/>
    <col min="9737" max="9737" width="12" style="1690" customWidth="1"/>
    <col min="9738" max="9738" width="6.7109375" style="1690" customWidth="1"/>
    <col min="9739" max="9739" width="13.7109375" style="1690" customWidth="1"/>
    <col min="9740" max="9984" width="8.85546875" style="1690"/>
    <col min="9985" max="9985" width="10" style="1690" customWidth="1"/>
    <col min="9986" max="9986" width="20.5703125" style="1690" customWidth="1"/>
    <col min="9987" max="9987" width="2.7109375" style="1690" customWidth="1"/>
    <col min="9988" max="9988" width="18.7109375" style="1690" customWidth="1"/>
    <col min="9989" max="9991" width="9.7109375" style="1690" customWidth="1"/>
    <col min="9992" max="9992" width="15.7109375" style="1690" customWidth="1"/>
    <col min="9993" max="9993" width="12" style="1690" customWidth="1"/>
    <col min="9994" max="9994" width="6.7109375" style="1690" customWidth="1"/>
    <col min="9995" max="9995" width="13.7109375" style="1690" customWidth="1"/>
    <col min="9996" max="10240" width="8.85546875" style="1690"/>
    <col min="10241" max="10241" width="10" style="1690" customWidth="1"/>
    <col min="10242" max="10242" width="20.5703125" style="1690" customWidth="1"/>
    <col min="10243" max="10243" width="2.7109375" style="1690" customWidth="1"/>
    <col min="10244" max="10244" width="18.7109375" style="1690" customWidth="1"/>
    <col min="10245" max="10247" width="9.7109375" style="1690" customWidth="1"/>
    <col min="10248" max="10248" width="15.7109375" style="1690" customWidth="1"/>
    <col min="10249" max="10249" width="12" style="1690" customWidth="1"/>
    <col min="10250" max="10250" width="6.7109375" style="1690" customWidth="1"/>
    <col min="10251" max="10251" width="13.7109375" style="1690" customWidth="1"/>
    <col min="10252" max="10496" width="8.85546875" style="1690"/>
    <col min="10497" max="10497" width="10" style="1690" customWidth="1"/>
    <col min="10498" max="10498" width="20.5703125" style="1690" customWidth="1"/>
    <col min="10499" max="10499" width="2.7109375" style="1690" customWidth="1"/>
    <col min="10500" max="10500" width="18.7109375" style="1690" customWidth="1"/>
    <col min="10501" max="10503" width="9.7109375" style="1690" customWidth="1"/>
    <col min="10504" max="10504" width="15.7109375" style="1690" customWidth="1"/>
    <col min="10505" max="10505" width="12" style="1690" customWidth="1"/>
    <col min="10506" max="10506" width="6.7109375" style="1690" customWidth="1"/>
    <col min="10507" max="10507" width="13.7109375" style="1690" customWidth="1"/>
    <col min="10508" max="10752" width="8.85546875" style="1690"/>
    <col min="10753" max="10753" width="10" style="1690" customWidth="1"/>
    <col min="10754" max="10754" width="20.5703125" style="1690" customWidth="1"/>
    <col min="10755" max="10755" width="2.7109375" style="1690" customWidth="1"/>
    <col min="10756" max="10756" width="18.7109375" style="1690" customWidth="1"/>
    <col min="10757" max="10759" width="9.7109375" style="1690" customWidth="1"/>
    <col min="10760" max="10760" width="15.7109375" style="1690" customWidth="1"/>
    <col min="10761" max="10761" width="12" style="1690" customWidth="1"/>
    <col min="10762" max="10762" width="6.7109375" style="1690" customWidth="1"/>
    <col min="10763" max="10763" width="13.7109375" style="1690" customWidth="1"/>
    <col min="10764" max="11008" width="8.85546875" style="1690"/>
    <col min="11009" max="11009" width="10" style="1690" customWidth="1"/>
    <col min="11010" max="11010" width="20.5703125" style="1690" customWidth="1"/>
    <col min="11011" max="11011" width="2.7109375" style="1690" customWidth="1"/>
    <col min="11012" max="11012" width="18.7109375" style="1690" customWidth="1"/>
    <col min="11013" max="11015" width="9.7109375" style="1690" customWidth="1"/>
    <col min="11016" max="11016" width="15.7109375" style="1690" customWidth="1"/>
    <col min="11017" max="11017" width="12" style="1690" customWidth="1"/>
    <col min="11018" max="11018" width="6.7109375" style="1690" customWidth="1"/>
    <col min="11019" max="11019" width="13.7109375" style="1690" customWidth="1"/>
    <col min="11020" max="11264" width="8.85546875" style="1690"/>
    <col min="11265" max="11265" width="10" style="1690" customWidth="1"/>
    <col min="11266" max="11266" width="20.5703125" style="1690" customWidth="1"/>
    <col min="11267" max="11267" width="2.7109375" style="1690" customWidth="1"/>
    <col min="11268" max="11268" width="18.7109375" style="1690" customWidth="1"/>
    <col min="11269" max="11271" width="9.7109375" style="1690" customWidth="1"/>
    <col min="11272" max="11272" width="15.7109375" style="1690" customWidth="1"/>
    <col min="11273" max="11273" width="12" style="1690" customWidth="1"/>
    <col min="11274" max="11274" width="6.7109375" style="1690" customWidth="1"/>
    <col min="11275" max="11275" width="13.7109375" style="1690" customWidth="1"/>
    <col min="11276" max="11520" width="8.85546875" style="1690"/>
    <col min="11521" max="11521" width="10" style="1690" customWidth="1"/>
    <col min="11522" max="11522" width="20.5703125" style="1690" customWidth="1"/>
    <col min="11523" max="11523" width="2.7109375" style="1690" customWidth="1"/>
    <col min="11524" max="11524" width="18.7109375" style="1690" customWidth="1"/>
    <col min="11525" max="11527" width="9.7109375" style="1690" customWidth="1"/>
    <col min="11528" max="11528" width="15.7109375" style="1690" customWidth="1"/>
    <col min="11529" max="11529" width="12" style="1690" customWidth="1"/>
    <col min="11530" max="11530" width="6.7109375" style="1690" customWidth="1"/>
    <col min="11531" max="11531" width="13.7109375" style="1690" customWidth="1"/>
    <col min="11532" max="11776" width="8.85546875" style="1690"/>
    <col min="11777" max="11777" width="10" style="1690" customWidth="1"/>
    <col min="11778" max="11778" width="20.5703125" style="1690" customWidth="1"/>
    <col min="11779" max="11779" width="2.7109375" style="1690" customWidth="1"/>
    <col min="11780" max="11780" width="18.7109375" style="1690" customWidth="1"/>
    <col min="11781" max="11783" width="9.7109375" style="1690" customWidth="1"/>
    <col min="11784" max="11784" width="15.7109375" style="1690" customWidth="1"/>
    <col min="11785" max="11785" width="12" style="1690" customWidth="1"/>
    <col min="11786" max="11786" width="6.7109375" style="1690" customWidth="1"/>
    <col min="11787" max="11787" width="13.7109375" style="1690" customWidth="1"/>
    <col min="11788" max="12032" width="8.85546875" style="1690"/>
    <col min="12033" max="12033" width="10" style="1690" customWidth="1"/>
    <col min="12034" max="12034" width="20.5703125" style="1690" customWidth="1"/>
    <col min="12035" max="12035" width="2.7109375" style="1690" customWidth="1"/>
    <col min="12036" max="12036" width="18.7109375" style="1690" customWidth="1"/>
    <col min="12037" max="12039" width="9.7109375" style="1690" customWidth="1"/>
    <col min="12040" max="12040" width="15.7109375" style="1690" customWidth="1"/>
    <col min="12041" max="12041" width="12" style="1690" customWidth="1"/>
    <col min="12042" max="12042" width="6.7109375" style="1690" customWidth="1"/>
    <col min="12043" max="12043" width="13.7109375" style="1690" customWidth="1"/>
    <col min="12044" max="12288" width="8.85546875" style="1690"/>
    <col min="12289" max="12289" width="10" style="1690" customWidth="1"/>
    <col min="12290" max="12290" width="20.5703125" style="1690" customWidth="1"/>
    <col min="12291" max="12291" width="2.7109375" style="1690" customWidth="1"/>
    <col min="12292" max="12292" width="18.7109375" style="1690" customWidth="1"/>
    <col min="12293" max="12295" width="9.7109375" style="1690" customWidth="1"/>
    <col min="12296" max="12296" width="15.7109375" style="1690" customWidth="1"/>
    <col min="12297" max="12297" width="12" style="1690" customWidth="1"/>
    <col min="12298" max="12298" width="6.7109375" style="1690" customWidth="1"/>
    <col min="12299" max="12299" width="13.7109375" style="1690" customWidth="1"/>
    <col min="12300" max="12544" width="8.85546875" style="1690"/>
    <col min="12545" max="12545" width="10" style="1690" customWidth="1"/>
    <col min="12546" max="12546" width="20.5703125" style="1690" customWidth="1"/>
    <col min="12547" max="12547" width="2.7109375" style="1690" customWidth="1"/>
    <col min="12548" max="12548" width="18.7109375" style="1690" customWidth="1"/>
    <col min="12549" max="12551" width="9.7109375" style="1690" customWidth="1"/>
    <col min="12552" max="12552" width="15.7109375" style="1690" customWidth="1"/>
    <col min="12553" max="12553" width="12" style="1690" customWidth="1"/>
    <col min="12554" max="12554" width="6.7109375" style="1690" customWidth="1"/>
    <col min="12555" max="12555" width="13.7109375" style="1690" customWidth="1"/>
    <col min="12556" max="12800" width="8.85546875" style="1690"/>
    <col min="12801" max="12801" width="10" style="1690" customWidth="1"/>
    <col min="12802" max="12802" width="20.5703125" style="1690" customWidth="1"/>
    <col min="12803" max="12803" width="2.7109375" style="1690" customWidth="1"/>
    <col min="12804" max="12804" width="18.7109375" style="1690" customWidth="1"/>
    <col min="12805" max="12807" width="9.7109375" style="1690" customWidth="1"/>
    <col min="12808" max="12808" width="15.7109375" style="1690" customWidth="1"/>
    <col min="12809" max="12809" width="12" style="1690" customWidth="1"/>
    <col min="12810" max="12810" width="6.7109375" style="1690" customWidth="1"/>
    <col min="12811" max="12811" width="13.7109375" style="1690" customWidth="1"/>
    <col min="12812" max="13056" width="8.85546875" style="1690"/>
    <col min="13057" max="13057" width="10" style="1690" customWidth="1"/>
    <col min="13058" max="13058" width="20.5703125" style="1690" customWidth="1"/>
    <col min="13059" max="13059" width="2.7109375" style="1690" customWidth="1"/>
    <col min="13060" max="13060" width="18.7109375" style="1690" customWidth="1"/>
    <col min="13061" max="13063" width="9.7109375" style="1690" customWidth="1"/>
    <col min="13064" max="13064" width="15.7109375" style="1690" customWidth="1"/>
    <col min="13065" max="13065" width="12" style="1690" customWidth="1"/>
    <col min="13066" max="13066" width="6.7109375" style="1690" customWidth="1"/>
    <col min="13067" max="13067" width="13.7109375" style="1690" customWidth="1"/>
    <col min="13068" max="13312" width="8.85546875" style="1690"/>
    <col min="13313" max="13313" width="10" style="1690" customWidth="1"/>
    <col min="13314" max="13314" width="20.5703125" style="1690" customWidth="1"/>
    <col min="13315" max="13315" width="2.7109375" style="1690" customWidth="1"/>
    <col min="13316" max="13316" width="18.7109375" style="1690" customWidth="1"/>
    <col min="13317" max="13319" width="9.7109375" style="1690" customWidth="1"/>
    <col min="13320" max="13320" width="15.7109375" style="1690" customWidth="1"/>
    <col min="13321" max="13321" width="12" style="1690" customWidth="1"/>
    <col min="13322" max="13322" width="6.7109375" style="1690" customWidth="1"/>
    <col min="13323" max="13323" width="13.7109375" style="1690" customWidth="1"/>
    <col min="13324" max="13568" width="8.85546875" style="1690"/>
    <col min="13569" max="13569" width="10" style="1690" customWidth="1"/>
    <col min="13570" max="13570" width="20.5703125" style="1690" customWidth="1"/>
    <col min="13571" max="13571" width="2.7109375" style="1690" customWidth="1"/>
    <col min="13572" max="13572" width="18.7109375" style="1690" customWidth="1"/>
    <col min="13573" max="13575" width="9.7109375" style="1690" customWidth="1"/>
    <col min="13576" max="13576" width="15.7109375" style="1690" customWidth="1"/>
    <col min="13577" max="13577" width="12" style="1690" customWidth="1"/>
    <col min="13578" max="13578" width="6.7109375" style="1690" customWidth="1"/>
    <col min="13579" max="13579" width="13.7109375" style="1690" customWidth="1"/>
    <col min="13580" max="13824" width="8.85546875" style="1690"/>
    <col min="13825" max="13825" width="10" style="1690" customWidth="1"/>
    <col min="13826" max="13826" width="20.5703125" style="1690" customWidth="1"/>
    <col min="13827" max="13827" width="2.7109375" style="1690" customWidth="1"/>
    <col min="13828" max="13828" width="18.7109375" style="1690" customWidth="1"/>
    <col min="13829" max="13831" width="9.7109375" style="1690" customWidth="1"/>
    <col min="13832" max="13832" width="15.7109375" style="1690" customWidth="1"/>
    <col min="13833" max="13833" width="12" style="1690" customWidth="1"/>
    <col min="13834" max="13834" width="6.7109375" style="1690" customWidth="1"/>
    <col min="13835" max="13835" width="13.7109375" style="1690" customWidth="1"/>
    <col min="13836" max="14080" width="8.85546875" style="1690"/>
    <col min="14081" max="14081" width="10" style="1690" customWidth="1"/>
    <col min="14082" max="14082" width="20.5703125" style="1690" customWidth="1"/>
    <col min="14083" max="14083" width="2.7109375" style="1690" customWidth="1"/>
    <col min="14084" max="14084" width="18.7109375" style="1690" customWidth="1"/>
    <col min="14085" max="14087" width="9.7109375" style="1690" customWidth="1"/>
    <col min="14088" max="14088" width="15.7109375" style="1690" customWidth="1"/>
    <col min="14089" max="14089" width="12" style="1690" customWidth="1"/>
    <col min="14090" max="14090" width="6.7109375" style="1690" customWidth="1"/>
    <col min="14091" max="14091" width="13.7109375" style="1690" customWidth="1"/>
    <col min="14092" max="14336" width="8.85546875" style="1690"/>
    <col min="14337" max="14337" width="10" style="1690" customWidth="1"/>
    <col min="14338" max="14338" width="20.5703125" style="1690" customWidth="1"/>
    <col min="14339" max="14339" width="2.7109375" style="1690" customWidth="1"/>
    <col min="14340" max="14340" width="18.7109375" style="1690" customWidth="1"/>
    <col min="14341" max="14343" width="9.7109375" style="1690" customWidth="1"/>
    <col min="14344" max="14344" width="15.7109375" style="1690" customWidth="1"/>
    <col min="14345" max="14345" width="12" style="1690" customWidth="1"/>
    <col min="14346" max="14346" width="6.7109375" style="1690" customWidth="1"/>
    <col min="14347" max="14347" width="13.7109375" style="1690" customWidth="1"/>
    <col min="14348" max="14592" width="8.85546875" style="1690"/>
    <col min="14593" max="14593" width="10" style="1690" customWidth="1"/>
    <col min="14594" max="14594" width="20.5703125" style="1690" customWidth="1"/>
    <col min="14595" max="14595" width="2.7109375" style="1690" customWidth="1"/>
    <col min="14596" max="14596" width="18.7109375" style="1690" customWidth="1"/>
    <col min="14597" max="14599" width="9.7109375" style="1690" customWidth="1"/>
    <col min="14600" max="14600" width="15.7109375" style="1690" customWidth="1"/>
    <col min="14601" max="14601" width="12" style="1690" customWidth="1"/>
    <col min="14602" max="14602" width="6.7109375" style="1690" customWidth="1"/>
    <col min="14603" max="14603" width="13.7109375" style="1690" customWidth="1"/>
    <col min="14604" max="14848" width="8.85546875" style="1690"/>
    <col min="14849" max="14849" width="10" style="1690" customWidth="1"/>
    <col min="14850" max="14850" width="20.5703125" style="1690" customWidth="1"/>
    <col min="14851" max="14851" width="2.7109375" style="1690" customWidth="1"/>
    <col min="14852" max="14852" width="18.7109375" style="1690" customWidth="1"/>
    <col min="14853" max="14855" width="9.7109375" style="1690" customWidth="1"/>
    <col min="14856" max="14856" width="15.7109375" style="1690" customWidth="1"/>
    <col min="14857" max="14857" width="12" style="1690" customWidth="1"/>
    <col min="14858" max="14858" width="6.7109375" style="1690" customWidth="1"/>
    <col min="14859" max="14859" width="13.7109375" style="1690" customWidth="1"/>
    <col min="14860" max="15104" width="8.85546875" style="1690"/>
    <col min="15105" max="15105" width="10" style="1690" customWidth="1"/>
    <col min="15106" max="15106" width="20.5703125" style="1690" customWidth="1"/>
    <col min="15107" max="15107" width="2.7109375" style="1690" customWidth="1"/>
    <col min="15108" max="15108" width="18.7109375" style="1690" customWidth="1"/>
    <col min="15109" max="15111" width="9.7109375" style="1690" customWidth="1"/>
    <col min="15112" max="15112" width="15.7109375" style="1690" customWidth="1"/>
    <col min="15113" max="15113" width="12" style="1690" customWidth="1"/>
    <col min="15114" max="15114" width="6.7109375" style="1690" customWidth="1"/>
    <col min="15115" max="15115" width="13.7109375" style="1690" customWidth="1"/>
    <col min="15116" max="15360" width="8.85546875" style="1690"/>
    <col min="15361" max="15361" width="10" style="1690" customWidth="1"/>
    <col min="15362" max="15362" width="20.5703125" style="1690" customWidth="1"/>
    <col min="15363" max="15363" width="2.7109375" style="1690" customWidth="1"/>
    <col min="15364" max="15364" width="18.7109375" style="1690" customWidth="1"/>
    <col min="15365" max="15367" width="9.7109375" style="1690" customWidth="1"/>
    <col min="15368" max="15368" width="15.7109375" style="1690" customWidth="1"/>
    <col min="15369" max="15369" width="12" style="1690" customWidth="1"/>
    <col min="15370" max="15370" width="6.7109375" style="1690" customWidth="1"/>
    <col min="15371" max="15371" width="13.7109375" style="1690" customWidth="1"/>
    <col min="15372" max="15616" width="8.85546875" style="1690"/>
    <col min="15617" max="15617" width="10" style="1690" customWidth="1"/>
    <col min="15618" max="15618" width="20.5703125" style="1690" customWidth="1"/>
    <col min="15619" max="15619" width="2.7109375" style="1690" customWidth="1"/>
    <col min="15620" max="15620" width="18.7109375" style="1690" customWidth="1"/>
    <col min="15621" max="15623" width="9.7109375" style="1690" customWidth="1"/>
    <col min="15624" max="15624" width="15.7109375" style="1690" customWidth="1"/>
    <col min="15625" max="15625" width="12" style="1690" customWidth="1"/>
    <col min="15626" max="15626" width="6.7109375" style="1690" customWidth="1"/>
    <col min="15627" max="15627" width="13.7109375" style="1690" customWidth="1"/>
    <col min="15628" max="15872" width="8.85546875" style="1690"/>
    <col min="15873" max="15873" width="10" style="1690" customWidth="1"/>
    <col min="15874" max="15874" width="20.5703125" style="1690" customWidth="1"/>
    <col min="15875" max="15875" width="2.7109375" style="1690" customWidth="1"/>
    <col min="15876" max="15876" width="18.7109375" style="1690" customWidth="1"/>
    <col min="15877" max="15879" width="9.7109375" style="1690" customWidth="1"/>
    <col min="15880" max="15880" width="15.7109375" style="1690" customWidth="1"/>
    <col min="15881" max="15881" width="12" style="1690" customWidth="1"/>
    <col min="15882" max="15882" width="6.7109375" style="1690" customWidth="1"/>
    <col min="15883" max="15883" width="13.7109375" style="1690" customWidth="1"/>
    <col min="15884" max="16128" width="8.85546875" style="1690"/>
    <col min="16129" max="16129" width="10" style="1690" customWidth="1"/>
    <col min="16130" max="16130" width="20.5703125" style="1690" customWidth="1"/>
    <col min="16131" max="16131" width="2.7109375" style="1690" customWidth="1"/>
    <col min="16132" max="16132" width="18.7109375" style="1690" customWidth="1"/>
    <col min="16133" max="16135" width="9.7109375" style="1690" customWidth="1"/>
    <col min="16136" max="16136" width="15.7109375" style="1690" customWidth="1"/>
    <col min="16137" max="16137" width="12" style="1690" customWidth="1"/>
    <col min="16138" max="16138" width="6.7109375" style="1690" customWidth="1"/>
    <col min="16139" max="16139" width="13.7109375" style="1690" customWidth="1"/>
    <col min="16140" max="16384" width="8.85546875" style="1690"/>
  </cols>
  <sheetData>
    <row r="6" spans="1:11">
      <c r="A6" s="1739" t="s">
        <v>1981</v>
      </c>
      <c r="B6" s="1739"/>
      <c r="C6" s="1739"/>
      <c r="D6" s="1739"/>
      <c r="E6" s="1739"/>
      <c r="F6" s="1739"/>
      <c r="G6" s="1739"/>
      <c r="H6" s="1739"/>
      <c r="I6" s="1740" t="s">
        <v>1982</v>
      </c>
      <c r="J6" s="1689"/>
    </row>
    <row r="7" spans="1:11">
      <c r="A7" s="1739" t="s">
        <v>1983</v>
      </c>
      <c r="B7" s="1741"/>
      <c r="C7" s="1741"/>
      <c r="D7" s="1741"/>
      <c r="E7" s="1741"/>
      <c r="F7" s="1741"/>
      <c r="G7" s="1741"/>
      <c r="H7" s="1741"/>
      <c r="I7" s="1740" t="s">
        <v>1984</v>
      </c>
      <c r="J7" s="1689"/>
    </row>
    <row r="8" spans="1:11">
      <c r="A8" s="1739" t="s">
        <v>1985</v>
      </c>
      <c r="B8" s="1741"/>
      <c r="C8" s="1741"/>
      <c r="D8" s="1741"/>
      <c r="E8" s="1741"/>
      <c r="F8" s="1741"/>
      <c r="G8" s="1741"/>
      <c r="H8" s="1741"/>
      <c r="I8" s="1741"/>
      <c r="J8" s="1689"/>
    </row>
    <row r="9" spans="1:11">
      <c r="A9" s="1739" t="s">
        <v>1986</v>
      </c>
      <c r="B9" s="1741"/>
      <c r="C9" s="1741"/>
      <c r="D9" s="1741"/>
      <c r="E9" s="1741"/>
      <c r="F9" s="1741"/>
      <c r="G9" s="1741"/>
      <c r="H9" s="1741"/>
      <c r="I9" s="1741"/>
      <c r="J9" s="1689"/>
    </row>
    <row r="10" spans="1:11" ht="13" customHeight="1" thickBot="1">
      <c r="A10" s="1687"/>
      <c r="B10" s="1687"/>
      <c r="C10" s="1687"/>
      <c r="D10" s="1687"/>
      <c r="E10" s="1687"/>
      <c r="F10" s="1687"/>
      <c r="G10" s="1687"/>
      <c r="H10" s="1687"/>
      <c r="I10" s="1687"/>
      <c r="J10" s="1691"/>
    </row>
    <row r="11" spans="1:11" ht="16" customHeight="1" thickTop="1">
      <c r="A11" s="1692" t="s">
        <v>1498</v>
      </c>
      <c r="B11" s="1693"/>
      <c r="C11" s="1693"/>
      <c r="D11" s="1693"/>
      <c r="E11" s="1693"/>
      <c r="F11" s="1693"/>
      <c r="G11" s="1693"/>
      <c r="H11" s="1693"/>
      <c r="I11" s="1693"/>
      <c r="J11" s="1694"/>
    </row>
    <row r="12" spans="1:11" ht="14" customHeight="1" thickBot="1">
      <c r="A12" s="1695" t="s">
        <v>1968</v>
      </c>
      <c r="B12" s="1687"/>
      <c r="C12" s="1687"/>
      <c r="D12" s="1687"/>
      <c r="E12" s="1687"/>
      <c r="F12" s="1687"/>
      <c r="G12" s="1687"/>
      <c r="H12" s="1687"/>
      <c r="I12" s="1687"/>
      <c r="J12" s="1694"/>
    </row>
    <row r="13" spans="1:11" ht="14" customHeight="1" thickTop="1">
      <c r="A13" s="1696"/>
      <c r="B13" s="1697"/>
      <c r="C13" s="1697"/>
      <c r="D13" s="1697"/>
      <c r="E13" s="1697"/>
      <c r="F13" s="1697"/>
      <c r="G13" s="1697"/>
      <c r="H13" s="1697"/>
      <c r="I13" s="1697"/>
      <c r="J13" s="1698"/>
    </row>
    <row r="14" spans="1:11">
      <c r="A14" s="1688" t="s">
        <v>1499</v>
      </c>
      <c r="B14" s="1687"/>
      <c r="C14" s="1687"/>
      <c r="D14" s="1687"/>
      <c r="E14" s="1688"/>
      <c r="F14" s="1688"/>
      <c r="G14" s="1688"/>
      <c r="H14" s="1687"/>
      <c r="I14" s="1687"/>
      <c r="J14" s="1699"/>
    </row>
    <row r="15" spans="1:11" ht="8.25" customHeight="1">
      <c r="J15" s="1699"/>
    </row>
    <row r="16" spans="1:11" ht="5" customHeight="1">
      <c r="A16" s="1700"/>
      <c r="B16" s="1701"/>
      <c r="C16" s="1701"/>
      <c r="D16" s="1701"/>
      <c r="E16" s="1701"/>
      <c r="F16" s="1701"/>
      <c r="G16" s="1701"/>
      <c r="H16" s="1701"/>
      <c r="I16" s="1701"/>
      <c r="J16" s="1702"/>
      <c r="K16" s="1701"/>
    </row>
    <row r="17" spans="1:255" ht="12.75" customHeight="1">
      <c r="A17" s="1700" t="s">
        <v>1503</v>
      </c>
      <c r="B17" s="1703"/>
      <c r="C17" s="1703"/>
      <c r="D17" s="1710"/>
      <c r="E17" s="1710"/>
      <c r="F17" s="1710"/>
      <c r="G17" s="1710"/>
      <c r="H17" s="1710"/>
      <c r="I17" s="1710"/>
      <c r="J17" s="1705"/>
      <c r="K17" s="1701"/>
    </row>
    <row r="18" spans="1:255" ht="6" customHeight="1">
      <c r="B18" s="1703"/>
      <c r="C18" s="1703"/>
      <c r="D18" s="1703"/>
      <c r="E18" s="1703"/>
      <c r="F18" s="1703"/>
      <c r="G18" s="1703"/>
      <c r="H18" s="1703"/>
      <c r="I18" s="1703"/>
      <c r="J18" s="1705"/>
      <c r="K18" s="1701"/>
    </row>
    <row r="19" spans="1:255" ht="13" customHeight="1">
      <c r="A19" s="1700"/>
      <c r="B19" s="1722" t="s">
        <v>1504</v>
      </c>
      <c r="D19" s="1712" t="s">
        <v>1505</v>
      </c>
      <c r="E19" s="1703"/>
      <c r="F19" s="1703"/>
      <c r="G19" s="1703"/>
      <c r="H19" s="1703"/>
      <c r="I19" s="1703"/>
      <c r="J19" s="1705">
        <v>64</v>
      </c>
      <c r="K19" s="1701"/>
    </row>
    <row r="20" spans="1:255" ht="13" customHeight="1">
      <c r="A20" s="1700"/>
      <c r="B20" s="1722" t="s">
        <v>1506</v>
      </c>
      <c r="D20" s="1711" t="s">
        <v>1507</v>
      </c>
      <c r="E20" s="1707"/>
      <c r="F20" s="1707"/>
      <c r="G20" s="1707"/>
      <c r="H20" s="1707"/>
      <c r="I20" s="1707"/>
      <c r="J20" s="1705">
        <v>65</v>
      </c>
      <c r="K20" s="1701"/>
    </row>
    <row r="21" spans="1:255" ht="13" customHeight="1">
      <c r="A21" s="1700"/>
      <c r="B21" s="1722" t="s">
        <v>1508</v>
      </c>
      <c r="D21" s="1711" t="s">
        <v>1507</v>
      </c>
      <c r="E21" s="1707"/>
      <c r="F21" s="1707"/>
      <c r="G21" s="1707"/>
      <c r="H21" s="1707"/>
      <c r="I21" s="1707"/>
      <c r="J21" s="1705">
        <v>66</v>
      </c>
      <c r="K21" s="1701"/>
    </row>
    <row r="22" spans="1:255" ht="13" customHeight="1">
      <c r="A22" s="1700"/>
      <c r="B22" s="1722" t="s">
        <v>1509</v>
      </c>
      <c r="D22" s="1711" t="s">
        <v>1969</v>
      </c>
      <c r="E22" s="1707"/>
      <c r="F22" s="1707"/>
      <c r="G22" s="1707"/>
      <c r="H22" s="1707"/>
      <c r="I22" s="1707"/>
      <c r="J22" s="1705">
        <v>68</v>
      </c>
      <c r="K22" s="1701"/>
    </row>
    <row r="23" spans="1:255" ht="13" customHeight="1">
      <c r="A23" s="1700"/>
      <c r="B23" s="1722" t="s">
        <v>1510</v>
      </c>
      <c r="D23" s="1711" t="s">
        <v>1511</v>
      </c>
      <c r="E23" s="1707"/>
      <c r="F23" s="1707"/>
      <c r="G23" s="1707"/>
      <c r="H23" s="1707"/>
      <c r="I23" s="1707"/>
      <c r="J23" s="1705">
        <v>69</v>
      </c>
      <c r="K23" s="1701"/>
    </row>
    <row r="24" spans="1:255" ht="13" customHeight="1">
      <c r="A24" s="1700"/>
      <c r="B24" s="1722" t="s">
        <v>1512</v>
      </c>
      <c r="D24" s="1711" t="s">
        <v>1970</v>
      </c>
      <c r="E24" s="1709"/>
      <c r="F24" s="1709"/>
      <c r="G24" s="1709"/>
      <c r="H24" s="1709"/>
      <c r="I24" s="1709"/>
      <c r="J24" s="1705">
        <v>71</v>
      </c>
      <c r="K24" s="1701"/>
    </row>
    <row r="25" spans="1:255" ht="13" customHeight="1">
      <c r="A25" s="1700"/>
      <c r="B25" s="1722" t="s">
        <v>1513</v>
      </c>
      <c r="D25" s="1713" t="s">
        <v>1971</v>
      </c>
      <c r="E25" s="1706"/>
      <c r="F25" s="1706"/>
      <c r="G25" s="1706"/>
      <c r="H25" s="1706"/>
      <c r="I25" s="1706"/>
      <c r="J25" s="1705">
        <v>74</v>
      </c>
      <c r="K25" s="1701"/>
    </row>
    <row r="26" spans="1:255" ht="13" customHeight="1">
      <c r="A26" s="1700"/>
      <c r="B26" s="1722" t="s">
        <v>1514</v>
      </c>
      <c r="D26" s="1714" t="s">
        <v>2044</v>
      </c>
      <c r="E26" s="1710"/>
      <c r="F26" s="1710"/>
      <c r="G26" s="1710"/>
      <c r="H26" s="1710"/>
      <c r="I26" s="1710"/>
      <c r="J26" s="1705">
        <v>75</v>
      </c>
      <c r="K26" s="1701"/>
    </row>
    <row r="27" spans="1:255" ht="13" customHeight="1">
      <c r="A27" s="1700"/>
      <c r="B27" s="1703"/>
      <c r="D27" s="1715" t="s">
        <v>1972</v>
      </c>
      <c r="E27" s="1704"/>
      <c r="F27" s="1704"/>
      <c r="G27" s="1704"/>
      <c r="H27" s="1704"/>
      <c r="I27" s="1704"/>
      <c r="J27" s="1705"/>
      <c r="K27" s="1701"/>
    </row>
    <row r="28" spans="1:255" ht="13" customHeight="1">
      <c r="A28" s="1700"/>
      <c r="B28" s="1722" t="s">
        <v>1516</v>
      </c>
      <c r="C28" s="1716"/>
      <c r="D28" s="1704" t="s">
        <v>1517</v>
      </c>
      <c r="E28" s="1944"/>
      <c r="F28" s="1944"/>
      <c r="G28" s="1944"/>
      <c r="H28" s="1944"/>
      <c r="I28" s="1944"/>
      <c r="J28" s="1705">
        <v>78</v>
      </c>
      <c r="K28" s="1701"/>
    </row>
    <row r="29" spans="1:255" ht="1.5" customHeight="1">
      <c r="J29" s="1699"/>
      <c r="K29" s="1701"/>
    </row>
    <row r="30" spans="1:255" ht="6" customHeight="1">
      <c r="A30" s="1700"/>
      <c r="B30" s="1703"/>
      <c r="C30" s="1716"/>
      <c r="D30" s="1710"/>
      <c r="E30" s="1710"/>
      <c r="F30" s="1710"/>
      <c r="G30" s="1710"/>
      <c r="H30" s="1710"/>
      <c r="I30" s="1710"/>
      <c r="J30" s="1705"/>
      <c r="K30" s="1701"/>
      <c r="L30" s="1701"/>
      <c r="M30" s="1701"/>
      <c r="N30" s="1701"/>
      <c r="O30" s="1701"/>
      <c r="P30" s="1701"/>
      <c r="Q30" s="1701"/>
      <c r="R30" s="1701"/>
      <c r="S30" s="1701"/>
      <c r="T30" s="1701"/>
      <c r="U30" s="1701"/>
      <c r="V30" s="1701"/>
      <c r="W30" s="1701"/>
      <c r="X30" s="1701"/>
      <c r="Y30" s="1701"/>
      <c r="Z30" s="1701"/>
      <c r="AA30" s="1701"/>
      <c r="AB30" s="1701"/>
      <c r="AC30" s="1701"/>
      <c r="AD30" s="1701"/>
      <c r="AE30" s="1701"/>
      <c r="AF30" s="1701"/>
      <c r="AG30" s="1701"/>
      <c r="AH30" s="1701"/>
      <c r="AI30" s="1701"/>
      <c r="AJ30" s="1701"/>
      <c r="AK30" s="1701"/>
      <c r="AL30" s="1701"/>
      <c r="AM30" s="1701"/>
      <c r="AN30" s="1701"/>
      <c r="AO30" s="1701"/>
      <c r="AP30" s="1701"/>
      <c r="AQ30" s="1701"/>
      <c r="AR30" s="1701"/>
      <c r="AS30" s="1701"/>
      <c r="AT30" s="1701"/>
      <c r="AU30" s="1701"/>
      <c r="AV30" s="1701"/>
      <c r="AW30" s="1701"/>
      <c r="AX30" s="1701"/>
      <c r="AY30" s="1701"/>
      <c r="AZ30" s="1701"/>
      <c r="BA30" s="1701"/>
      <c r="BB30" s="1701"/>
      <c r="BC30" s="1701"/>
      <c r="BD30" s="1701"/>
      <c r="BE30" s="1701"/>
      <c r="BF30" s="1701"/>
      <c r="BG30" s="1701"/>
      <c r="BH30" s="1701"/>
      <c r="BI30" s="1701"/>
      <c r="BJ30" s="1701"/>
      <c r="BK30" s="1701"/>
      <c r="BL30" s="1701"/>
      <c r="BM30" s="1701"/>
      <c r="BN30" s="1701"/>
      <c r="BO30" s="1701"/>
      <c r="BP30" s="1701"/>
      <c r="BQ30" s="1701"/>
      <c r="BR30" s="1701"/>
      <c r="BS30" s="1701"/>
      <c r="BT30" s="1701"/>
      <c r="BU30" s="1701"/>
      <c r="BV30" s="1701"/>
      <c r="BW30" s="1701"/>
      <c r="BX30" s="1701"/>
      <c r="BY30" s="1701"/>
      <c r="BZ30" s="1701"/>
      <c r="CA30" s="1701"/>
      <c r="CB30" s="1701"/>
      <c r="CC30" s="1701"/>
      <c r="CD30" s="1701"/>
      <c r="CE30" s="1701"/>
      <c r="CF30" s="1701"/>
      <c r="CG30" s="1701"/>
      <c r="CH30" s="1701"/>
      <c r="CI30" s="1701"/>
      <c r="CJ30" s="1701"/>
      <c r="CK30" s="1701"/>
      <c r="CL30" s="1701"/>
      <c r="CM30" s="1701"/>
      <c r="CN30" s="1701"/>
      <c r="CO30" s="1701"/>
      <c r="CP30" s="1701"/>
      <c r="CQ30" s="1701"/>
      <c r="CR30" s="1701"/>
      <c r="CS30" s="1701"/>
      <c r="CT30" s="1701"/>
      <c r="CU30" s="1701"/>
      <c r="CV30" s="1701"/>
      <c r="CW30" s="1701"/>
      <c r="CX30" s="1701"/>
      <c r="CY30" s="1701"/>
      <c r="CZ30" s="1701"/>
      <c r="DA30" s="1701"/>
      <c r="DB30" s="1701"/>
      <c r="DC30" s="1701"/>
      <c r="DD30" s="1701"/>
      <c r="DE30" s="1701"/>
      <c r="DF30" s="1701"/>
      <c r="DG30" s="1701"/>
      <c r="DH30" s="1701"/>
      <c r="DI30" s="1701"/>
      <c r="DJ30" s="1701"/>
      <c r="DK30" s="1701"/>
      <c r="DL30" s="1701"/>
      <c r="DM30" s="1701"/>
      <c r="DN30" s="1701"/>
      <c r="DO30" s="1701"/>
      <c r="DP30" s="1701"/>
      <c r="DQ30" s="1701"/>
      <c r="DR30" s="1701"/>
      <c r="DS30" s="1701"/>
      <c r="DT30" s="1701"/>
      <c r="DU30" s="1701"/>
      <c r="DV30" s="1701"/>
      <c r="DW30" s="1701"/>
      <c r="DX30" s="1701"/>
      <c r="DY30" s="1701"/>
      <c r="DZ30" s="1701"/>
      <c r="EA30" s="1701"/>
      <c r="EB30" s="1701"/>
      <c r="EC30" s="1701"/>
      <c r="ED30" s="1701"/>
      <c r="EE30" s="1701"/>
      <c r="EF30" s="1701"/>
      <c r="EG30" s="1701"/>
      <c r="EH30" s="1701"/>
      <c r="EI30" s="1701"/>
      <c r="EJ30" s="1701"/>
      <c r="EK30" s="1701"/>
      <c r="EL30" s="1701"/>
      <c r="EM30" s="1701"/>
      <c r="EN30" s="1701"/>
      <c r="EO30" s="1701"/>
      <c r="EP30" s="1701"/>
      <c r="EQ30" s="1701"/>
      <c r="ER30" s="1701"/>
      <c r="ES30" s="1701"/>
      <c r="ET30" s="1701"/>
      <c r="EU30" s="1701"/>
      <c r="EV30" s="1701"/>
      <c r="EW30" s="1701"/>
      <c r="EX30" s="1701"/>
      <c r="EY30" s="1701"/>
      <c r="EZ30" s="1701"/>
      <c r="FA30" s="1701"/>
      <c r="FB30" s="1701"/>
      <c r="FC30" s="1701"/>
      <c r="FD30" s="1701"/>
      <c r="FE30" s="1701"/>
      <c r="FF30" s="1701"/>
      <c r="FG30" s="1701"/>
      <c r="FH30" s="1701"/>
      <c r="FI30" s="1701"/>
      <c r="FJ30" s="1701"/>
      <c r="FK30" s="1701"/>
      <c r="FL30" s="1701"/>
      <c r="FM30" s="1701"/>
      <c r="FN30" s="1701"/>
      <c r="FO30" s="1701"/>
      <c r="FP30" s="1701"/>
      <c r="FQ30" s="1701"/>
      <c r="FR30" s="1701"/>
      <c r="FS30" s="1701"/>
      <c r="FT30" s="1701"/>
      <c r="FU30" s="1701"/>
      <c r="FV30" s="1701"/>
      <c r="FW30" s="1701"/>
      <c r="FX30" s="1701"/>
      <c r="FY30" s="1701"/>
      <c r="FZ30" s="1701"/>
      <c r="GA30" s="1701"/>
      <c r="GB30" s="1701"/>
      <c r="GC30" s="1701"/>
      <c r="GD30" s="1701"/>
      <c r="GE30" s="1701"/>
      <c r="GF30" s="1701"/>
      <c r="GG30" s="1701"/>
      <c r="GH30" s="1701"/>
      <c r="GI30" s="1701"/>
      <c r="GJ30" s="1701"/>
      <c r="GK30" s="1701"/>
      <c r="GL30" s="1701"/>
      <c r="GM30" s="1701"/>
      <c r="GN30" s="1701"/>
      <c r="GO30" s="1701"/>
      <c r="GP30" s="1701"/>
      <c r="GQ30" s="1701"/>
      <c r="GR30" s="1701"/>
      <c r="GS30" s="1701"/>
      <c r="GT30" s="1701"/>
      <c r="GU30" s="1701"/>
      <c r="GV30" s="1701"/>
      <c r="GW30" s="1701"/>
      <c r="GX30" s="1701"/>
      <c r="GY30" s="1701"/>
      <c r="GZ30" s="1701"/>
      <c r="HA30" s="1701"/>
      <c r="HB30" s="1701"/>
      <c r="HC30" s="1701"/>
      <c r="HD30" s="1701"/>
      <c r="HE30" s="1701"/>
      <c r="HF30" s="1701"/>
      <c r="HG30" s="1701"/>
      <c r="HH30" s="1701"/>
      <c r="HI30" s="1701"/>
      <c r="HJ30" s="1701"/>
      <c r="HK30" s="1701"/>
      <c r="HL30" s="1701"/>
      <c r="HM30" s="1701"/>
      <c r="HN30" s="1701"/>
      <c r="HO30" s="1701"/>
      <c r="HP30" s="1701"/>
      <c r="HQ30" s="1701"/>
      <c r="HR30" s="1701"/>
      <c r="HS30" s="1701"/>
      <c r="HT30" s="1701"/>
      <c r="HU30" s="1701"/>
      <c r="HV30" s="1701"/>
      <c r="HW30" s="1701"/>
      <c r="HX30" s="1701"/>
      <c r="HY30" s="1701"/>
      <c r="HZ30" s="1701"/>
      <c r="IA30" s="1701"/>
      <c r="IB30" s="1701"/>
      <c r="IC30" s="1701"/>
      <c r="ID30" s="1701"/>
      <c r="IE30" s="1701"/>
      <c r="IF30" s="1701"/>
      <c r="IG30" s="1701"/>
      <c r="IH30" s="1701"/>
      <c r="II30" s="1701"/>
      <c r="IJ30" s="1701"/>
      <c r="IK30" s="1701"/>
      <c r="IL30" s="1701"/>
      <c r="IM30" s="1701"/>
      <c r="IN30" s="1701"/>
      <c r="IO30" s="1701"/>
      <c r="IP30" s="1701"/>
      <c r="IQ30" s="1701"/>
      <c r="IR30" s="1701"/>
      <c r="IS30" s="1701"/>
      <c r="IT30" s="1701"/>
      <c r="IU30" s="1701"/>
    </row>
    <row r="31" spans="1:255" ht="12.75" customHeight="1">
      <c r="A31" s="1700"/>
      <c r="B31" s="1703"/>
      <c r="C31" s="1716" t="s">
        <v>1518</v>
      </c>
      <c r="D31" s="1703"/>
      <c r="E31" s="1703"/>
      <c r="F31" s="1703"/>
      <c r="G31" s="1703"/>
      <c r="H31" s="1703"/>
      <c r="I31" s="1703"/>
      <c r="J31" s="1705"/>
      <c r="K31" s="1701"/>
      <c r="L31" s="1701"/>
      <c r="M31" s="1701"/>
      <c r="N31" s="1701"/>
      <c r="O31" s="1701"/>
      <c r="P31" s="1701"/>
      <c r="Q31" s="1701"/>
      <c r="R31" s="1701"/>
      <c r="S31" s="1701"/>
      <c r="T31" s="1701"/>
      <c r="U31" s="1701"/>
      <c r="V31" s="1701"/>
      <c r="W31" s="1701"/>
      <c r="X31" s="1701"/>
      <c r="Y31" s="1701"/>
      <c r="Z31" s="1701"/>
      <c r="AA31" s="1701"/>
      <c r="AB31" s="1701"/>
      <c r="AC31" s="1701"/>
      <c r="AD31" s="1701"/>
      <c r="AE31" s="1701"/>
      <c r="AF31" s="1701"/>
      <c r="AG31" s="1701"/>
      <c r="AH31" s="1701"/>
      <c r="AI31" s="1701"/>
      <c r="AJ31" s="1701"/>
      <c r="AK31" s="1701"/>
      <c r="AL31" s="1701"/>
      <c r="AM31" s="1701"/>
      <c r="AN31" s="1701"/>
      <c r="AO31" s="1701"/>
      <c r="AP31" s="1701"/>
      <c r="AQ31" s="1701"/>
      <c r="AR31" s="1701"/>
      <c r="AS31" s="1701"/>
      <c r="AT31" s="1701"/>
      <c r="AU31" s="1701"/>
      <c r="AV31" s="1701"/>
      <c r="AW31" s="1701"/>
      <c r="AX31" s="1701"/>
      <c r="AY31" s="1701"/>
      <c r="AZ31" s="1701"/>
      <c r="BA31" s="1701"/>
      <c r="BB31" s="1701"/>
      <c r="BC31" s="1701"/>
      <c r="BD31" s="1701"/>
      <c r="BE31" s="1701"/>
      <c r="BF31" s="1701"/>
      <c r="BG31" s="1701"/>
      <c r="BH31" s="1701"/>
      <c r="BI31" s="1701"/>
      <c r="BJ31" s="1701"/>
      <c r="BK31" s="1701"/>
      <c r="BL31" s="1701"/>
      <c r="BM31" s="1701"/>
      <c r="BN31" s="1701"/>
      <c r="BO31" s="1701"/>
      <c r="BP31" s="1701"/>
      <c r="BQ31" s="1701"/>
      <c r="BR31" s="1701"/>
      <c r="BS31" s="1701"/>
      <c r="BT31" s="1701"/>
      <c r="BU31" s="1701"/>
      <c r="BV31" s="1701"/>
      <c r="BW31" s="1701"/>
      <c r="BX31" s="1701"/>
      <c r="BY31" s="1701"/>
      <c r="BZ31" s="1701"/>
      <c r="CA31" s="1701"/>
      <c r="CB31" s="1701"/>
      <c r="CC31" s="1701"/>
      <c r="CD31" s="1701"/>
      <c r="CE31" s="1701"/>
      <c r="CF31" s="1701"/>
      <c r="CG31" s="1701"/>
      <c r="CH31" s="1701"/>
      <c r="CI31" s="1701"/>
      <c r="CJ31" s="1701"/>
      <c r="CK31" s="1701"/>
      <c r="CL31" s="1701"/>
      <c r="CM31" s="1701"/>
      <c r="CN31" s="1701"/>
      <c r="CO31" s="1701"/>
      <c r="CP31" s="1701"/>
      <c r="CQ31" s="1701"/>
      <c r="CR31" s="1701"/>
      <c r="CS31" s="1701"/>
      <c r="CT31" s="1701"/>
      <c r="CU31" s="1701"/>
      <c r="CV31" s="1701"/>
      <c r="CW31" s="1701"/>
      <c r="CX31" s="1701"/>
      <c r="CY31" s="1701"/>
      <c r="CZ31" s="1701"/>
      <c r="DA31" s="1701"/>
      <c r="DB31" s="1701"/>
      <c r="DC31" s="1701"/>
      <c r="DD31" s="1701"/>
      <c r="DE31" s="1701"/>
      <c r="DF31" s="1701"/>
      <c r="DG31" s="1701"/>
      <c r="DH31" s="1701"/>
      <c r="DI31" s="1701"/>
      <c r="DJ31" s="1701"/>
      <c r="DK31" s="1701"/>
      <c r="DL31" s="1701"/>
      <c r="DM31" s="1701"/>
      <c r="DN31" s="1701"/>
      <c r="DO31" s="1701"/>
      <c r="DP31" s="1701"/>
      <c r="DQ31" s="1701"/>
      <c r="DR31" s="1701"/>
      <c r="DS31" s="1701"/>
      <c r="DT31" s="1701"/>
      <c r="DU31" s="1701"/>
      <c r="DV31" s="1701"/>
      <c r="DW31" s="1701"/>
      <c r="DX31" s="1701"/>
      <c r="DY31" s="1701"/>
      <c r="DZ31" s="1701"/>
      <c r="EA31" s="1701"/>
      <c r="EB31" s="1701"/>
      <c r="EC31" s="1701"/>
      <c r="ED31" s="1701"/>
      <c r="EE31" s="1701"/>
      <c r="EF31" s="1701"/>
      <c r="EG31" s="1701"/>
      <c r="EH31" s="1701"/>
      <c r="EI31" s="1701"/>
      <c r="EJ31" s="1701"/>
      <c r="EK31" s="1701"/>
      <c r="EL31" s="1701"/>
      <c r="EM31" s="1701"/>
      <c r="EN31" s="1701"/>
      <c r="EO31" s="1701"/>
      <c r="EP31" s="1701"/>
      <c r="EQ31" s="1701"/>
      <c r="ER31" s="1701"/>
      <c r="ES31" s="1701"/>
      <c r="ET31" s="1701"/>
      <c r="EU31" s="1701"/>
      <c r="EV31" s="1701"/>
      <c r="EW31" s="1701"/>
      <c r="EX31" s="1701"/>
      <c r="EY31" s="1701"/>
      <c r="EZ31" s="1701"/>
      <c r="FA31" s="1701"/>
      <c r="FB31" s="1701"/>
      <c r="FC31" s="1701"/>
      <c r="FD31" s="1701"/>
      <c r="FE31" s="1701"/>
      <c r="FF31" s="1701"/>
      <c r="FG31" s="1701"/>
      <c r="FH31" s="1701"/>
      <c r="FI31" s="1701"/>
      <c r="FJ31" s="1701"/>
      <c r="FK31" s="1701"/>
      <c r="FL31" s="1701"/>
      <c r="FM31" s="1701"/>
      <c r="FN31" s="1701"/>
      <c r="FO31" s="1701"/>
      <c r="FP31" s="1701"/>
      <c r="FQ31" s="1701"/>
      <c r="FR31" s="1701"/>
      <c r="FS31" s="1701"/>
      <c r="FT31" s="1701"/>
      <c r="FU31" s="1701"/>
      <c r="FV31" s="1701"/>
      <c r="FW31" s="1701"/>
      <c r="FX31" s="1701"/>
      <c r="FY31" s="1701"/>
      <c r="FZ31" s="1701"/>
      <c r="GA31" s="1701"/>
      <c r="GB31" s="1701"/>
      <c r="GC31" s="1701"/>
      <c r="GD31" s="1701"/>
      <c r="GE31" s="1701"/>
      <c r="GF31" s="1701"/>
      <c r="GG31" s="1701"/>
      <c r="GH31" s="1701"/>
      <c r="GI31" s="1701"/>
      <c r="GJ31" s="1701"/>
      <c r="GK31" s="1701"/>
      <c r="GL31" s="1701"/>
      <c r="GM31" s="1701"/>
      <c r="GN31" s="1701"/>
      <c r="GO31" s="1701"/>
      <c r="GP31" s="1701"/>
      <c r="GQ31" s="1701"/>
      <c r="GR31" s="1701"/>
      <c r="GS31" s="1701"/>
      <c r="GT31" s="1701"/>
      <c r="GU31" s="1701"/>
      <c r="GV31" s="1701"/>
      <c r="GW31" s="1701"/>
      <c r="GX31" s="1701"/>
      <c r="GY31" s="1701"/>
      <c r="GZ31" s="1701"/>
      <c r="HA31" s="1701"/>
      <c r="HB31" s="1701"/>
      <c r="HC31" s="1701"/>
      <c r="HD31" s="1701"/>
      <c r="HE31" s="1701"/>
      <c r="HF31" s="1701"/>
      <c r="HG31" s="1701"/>
      <c r="HH31" s="1701"/>
      <c r="HI31" s="1701"/>
      <c r="HJ31" s="1701"/>
      <c r="HK31" s="1701"/>
      <c r="HL31" s="1701"/>
      <c r="HM31" s="1701"/>
      <c r="HN31" s="1701"/>
      <c r="HO31" s="1701"/>
      <c r="HP31" s="1701"/>
      <c r="HQ31" s="1701"/>
      <c r="HR31" s="1701"/>
      <c r="HS31" s="1701"/>
      <c r="HT31" s="1701"/>
      <c r="HU31" s="1701"/>
      <c r="HV31" s="1701"/>
      <c r="HW31" s="1701"/>
      <c r="HX31" s="1701"/>
      <c r="HY31" s="1701"/>
      <c r="HZ31" s="1701"/>
      <c r="IA31" s="1701"/>
      <c r="IB31" s="1701"/>
      <c r="IC31" s="1701"/>
      <c r="ID31" s="1701"/>
      <c r="IE31" s="1701"/>
      <c r="IF31" s="1701"/>
      <c r="IG31" s="1701"/>
      <c r="IH31" s="1701"/>
      <c r="II31" s="1701"/>
      <c r="IJ31" s="1701"/>
      <c r="IK31" s="1701"/>
      <c r="IL31" s="1701"/>
      <c r="IM31" s="1701"/>
      <c r="IN31" s="1701"/>
      <c r="IO31" s="1701"/>
      <c r="IP31" s="1701"/>
      <c r="IQ31" s="1701"/>
      <c r="IR31" s="1701"/>
      <c r="IS31" s="1701"/>
      <c r="IT31" s="1701"/>
      <c r="IU31" s="1701"/>
    </row>
    <row r="32" spans="1:255" ht="13" customHeight="1">
      <c r="A32" s="1700"/>
      <c r="B32" s="1722" t="s">
        <v>1519</v>
      </c>
      <c r="C32" s="1716"/>
      <c r="D32" s="1703" t="s">
        <v>1520</v>
      </c>
      <c r="E32" s="1703"/>
      <c r="F32" s="1703"/>
      <c r="G32" s="1703"/>
      <c r="H32" s="1703"/>
      <c r="I32" s="1703"/>
      <c r="J32" s="1705">
        <v>79</v>
      </c>
      <c r="K32" s="1701"/>
      <c r="L32" s="1701"/>
      <c r="M32" s="1701"/>
      <c r="N32" s="1701"/>
      <c r="O32" s="1701"/>
      <c r="P32" s="1701"/>
      <c r="Q32" s="1701"/>
      <c r="R32" s="1701"/>
      <c r="S32" s="1701"/>
      <c r="T32" s="1701"/>
      <c r="U32" s="1701"/>
      <c r="V32" s="1701"/>
      <c r="W32" s="1701"/>
      <c r="X32" s="1701"/>
      <c r="Y32" s="1701"/>
      <c r="Z32" s="1701"/>
      <c r="AA32" s="1701"/>
      <c r="AB32" s="1701"/>
      <c r="AC32" s="1701"/>
      <c r="AD32" s="1701"/>
      <c r="AE32" s="1701"/>
      <c r="AF32" s="1701"/>
      <c r="AG32" s="1701"/>
      <c r="AH32" s="1701"/>
      <c r="AI32" s="1701"/>
      <c r="AJ32" s="1701"/>
      <c r="AK32" s="1701"/>
      <c r="AL32" s="1701"/>
      <c r="AM32" s="1701"/>
      <c r="AN32" s="1701"/>
      <c r="AO32" s="1701"/>
      <c r="AP32" s="1701"/>
      <c r="AQ32" s="1701"/>
      <c r="AR32" s="1701"/>
      <c r="AS32" s="1701"/>
      <c r="AT32" s="1701"/>
      <c r="AU32" s="1701"/>
      <c r="AV32" s="1701"/>
      <c r="AW32" s="1701"/>
      <c r="AX32" s="1701"/>
      <c r="AY32" s="1701"/>
      <c r="AZ32" s="1701"/>
      <c r="BA32" s="1701"/>
      <c r="BB32" s="1701"/>
      <c r="BC32" s="1701"/>
      <c r="BD32" s="1701"/>
      <c r="BE32" s="1701"/>
      <c r="BF32" s="1701"/>
      <c r="BG32" s="1701"/>
      <c r="BH32" s="1701"/>
      <c r="BI32" s="1701"/>
      <c r="BJ32" s="1701"/>
      <c r="BK32" s="1701"/>
      <c r="BL32" s="1701"/>
      <c r="BM32" s="1701"/>
      <c r="BN32" s="1701"/>
      <c r="BO32" s="1701"/>
      <c r="BP32" s="1701"/>
      <c r="BQ32" s="1701"/>
      <c r="BR32" s="1701"/>
      <c r="BS32" s="1701"/>
      <c r="BT32" s="1701"/>
      <c r="BU32" s="1701"/>
      <c r="BV32" s="1701"/>
      <c r="BW32" s="1701"/>
      <c r="BX32" s="1701"/>
      <c r="BY32" s="1701"/>
      <c r="BZ32" s="1701"/>
      <c r="CA32" s="1701"/>
      <c r="CB32" s="1701"/>
      <c r="CC32" s="1701"/>
      <c r="CD32" s="1701"/>
      <c r="CE32" s="1701"/>
      <c r="CF32" s="1701"/>
      <c r="CG32" s="1701"/>
      <c r="CH32" s="1701"/>
      <c r="CI32" s="1701"/>
      <c r="CJ32" s="1701"/>
      <c r="CK32" s="1701"/>
      <c r="CL32" s="1701"/>
      <c r="CM32" s="1701"/>
      <c r="CN32" s="1701"/>
      <c r="CO32" s="1701"/>
      <c r="CP32" s="1701"/>
      <c r="CQ32" s="1701"/>
      <c r="CR32" s="1701"/>
      <c r="CS32" s="1701"/>
      <c r="CT32" s="1701"/>
      <c r="CU32" s="1701"/>
      <c r="CV32" s="1701"/>
      <c r="CW32" s="1701"/>
      <c r="CX32" s="1701"/>
      <c r="CY32" s="1701"/>
      <c r="CZ32" s="1701"/>
      <c r="DA32" s="1701"/>
      <c r="DB32" s="1701"/>
      <c r="DC32" s="1701"/>
      <c r="DD32" s="1701"/>
      <c r="DE32" s="1701"/>
      <c r="DF32" s="1701"/>
      <c r="DG32" s="1701"/>
      <c r="DH32" s="1701"/>
      <c r="DI32" s="1701"/>
      <c r="DJ32" s="1701"/>
      <c r="DK32" s="1701"/>
      <c r="DL32" s="1701"/>
      <c r="DM32" s="1701"/>
      <c r="DN32" s="1701"/>
      <c r="DO32" s="1701"/>
      <c r="DP32" s="1701"/>
      <c r="DQ32" s="1701"/>
      <c r="DR32" s="1701"/>
      <c r="DS32" s="1701"/>
      <c r="DT32" s="1701"/>
      <c r="DU32" s="1701"/>
      <c r="DV32" s="1701"/>
      <c r="DW32" s="1701"/>
      <c r="DX32" s="1701"/>
      <c r="DY32" s="1701"/>
      <c r="DZ32" s="1701"/>
      <c r="EA32" s="1701"/>
      <c r="EB32" s="1701"/>
      <c r="EC32" s="1701"/>
      <c r="ED32" s="1701"/>
      <c r="EE32" s="1701"/>
      <c r="EF32" s="1701"/>
      <c r="EG32" s="1701"/>
      <c r="EH32" s="1701"/>
      <c r="EI32" s="1701"/>
      <c r="EJ32" s="1701"/>
      <c r="EK32" s="1701"/>
      <c r="EL32" s="1701"/>
      <c r="EM32" s="1701"/>
      <c r="EN32" s="1701"/>
      <c r="EO32" s="1701"/>
      <c r="EP32" s="1701"/>
      <c r="EQ32" s="1701"/>
      <c r="ER32" s="1701"/>
      <c r="ES32" s="1701"/>
      <c r="ET32" s="1701"/>
      <c r="EU32" s="1701"/>
      <c r="EV32" s="1701"/>
      <c r="EW32" s="1701"/>
      <c r="EX32" s="1701"/>
      <c r="EY32" s="1701"/>
      <c r="EZ32" s="1701"/>
      <c r="FA32" s="1701"/>
      <c r="FB32" s="1701"/>
      <c r="FC32" s="1701"/>
      <c r="FD32" s="1701"/>
      <c r="FE32" s="1701"/>
      <c r="FF32" s="1701"/>
      <c r="FG32" s="1701"/>
      <c r="FH32" s="1701"/>
      <c r="FI32" s="1701"/>
      <c r="FJ32" s="1701"/>
      <c r="FK32" s="1701"/>
      <c r="FL32" s="1701"/>
      <c r="FM32" s="1701"/>
      <c r="FN32" s="1701"/>
      <c r="FO32" s="1701"/>
      <c r="FP32" s="1701"/>
      <c r="FQ32" s="1701"/>
      <c r="FR32" s="1701"/>
      <c r="FS32" s="1701"/>
      <c r="FT32" s="1701"/>
      <c r="FU32" s="1701"/>
      <c r="FV32" s="1701"/>
      <c r="FW32" s="1701"/>
      <c r="FX32" s="1701"/>
      <c r="FY32" s="1701"/>
      <c r="FZ32" s="1701"/>
      <c r="GA32" s="1701"/>
      <c r="GB32" s="1701"/>
      <c r="GC32" s="1701"/>
      <c r="GD32" s="1701"/>
      <c r="GE32" s="1701"/>
      <c r="GF32" s="1701"/>
      <c r="GG32" s="1701"/>
      <c r="GH32" s="1701"/>
      <c r="GI32" s="1701"/>
      <c r="GJ32" s="1701"/>
      <c r="GK32" s="1701"/>
      <c r="GL32" s="1701"/>
      <c r="GM32" s="1701"/>
      <c r="GN32" s="1701"/>
      <c r="GO32" s="1701"/>
      <c r="GP32" s="1701"/>
      <c r="GQ32" s="1701"/>
      <c r="GR32" s="1701"/>
      <c r="GS32" s="1701"/>
      <c r="GT32" s="1701"/>
      <c r="GU32" s="1701"/>
      <c r="GV32" s="1701"/>
      <c r="GW32" s="1701"/>
      <c r="GX32" s="1701"/>
      <c r="GY32" s="1701"/>
      <c r="GZ32" s="1701"/>
      <c r="HA32" s="1701"/>
      <c r="HB32" s="1701"/>
      <c r="HC32" s="1701"/>
      <c r="HD32" s="1701"/>
      <c r="HE32" s="1701"/>
      <c r="HF32" s="1701"/>
      <c r="HG32" s="1701"/>
      <c r="HH32" s="1701"/>
      <c r="HI32" s="1701"/>
      <c r="HJ32" s="1701"/>
      <c r="HK32" s="1701"/>
      <c r="HL32" s="1701"/>
      <c r="HM32" s="1701"/>
      <c r="HN32" s="1701"/>
      <c r="HO32" s="1701"/>
      <c r="HP32" s="1701"/>
      <c r="HQ32" s="1701"/>
      <c r="HR32" s="1701"/>
      <c r="HS32" s="1701"/>
      <c r="HT32" s="1701"/>
      <c r="HU32" s="1701"/>
      <c r="HV32" s="1701"/>
      <c r="HW32" s="1701"/>
      <c r="HX32" s="1701"/>
      <c r="HY32" s="1701"/>
      <c r="HZ32" s="1701"/>
      <c r="IA32" s="1701"/>
      <c r="IB32" s="1701"/>
      <c r="IC32" s="1701"/>
      <c r="ID32" s="1701"/>
      <c r="IE32" s="1701"/>
      <c r="IF32" s="1701"/>
      <c r="IG32" s="1701"/>
      <c r="IH32" s="1701"/>
      <c r="II32" s="1701"/>
      <c r="IJ32" s="1701"/>
      <c r="IK32" s="1701"/>
      <c r="IL32" s="1701"/>
      <c r="IM32" s="1701"/>
      <c r="IN32" s="1701"/>
      <c r="IO32" s="1701"/>
      <c r="IP32" s="1701"/>
      <c r="IQ32" s="1701"/>
      <c r="IR32" s="1701"/>
      <c r="IS32" s="1701"/>
      <c r="IT32" s="1701"/>
      <c r="IU32" s="1701"/>
    </row>
    <row r="33" spans="1:255" ht="13" customHeight="1">
      <c r="A33" s="1700"/>
      <c r="B33" s="1722" t="s">
        <v>1521</v>
      </c>
      <c r="C33" s="1716"/>
      <c r="D33" s="1709" t="s">
        <v>1522</v>
      </c>
      <c r="E33" s="1709"/>
      <c r="F33" s="1709"/>
      <c r="G33" s="1709"/>
      <c r="H33" s="1709"/>
      <c r="I33" s="1709"/>
      <c r="J33" s="1705">
        <v>80</v>
      </c>
      <c r="K33" s="1701"/>
      <c r="L33" s="1701"/>
      <c r="M33" s="1701"/>
      <c r="N33" s="1701"/>
      <c r="O33" s="1701"/>
      <c r="P33" s="1701"/>
      <c r="Q33" s="1701"/>
      <c r="R33" s="1701"/>
      <c r="S33" s="1701"/>
      <c r="T33" s="1701"/>
      <c r="U33" s="1701"/>
      <c r="V33" s="1701"/>
      <c r="W33" s="1701"/>
      <c r="X33" s="1701"/>
      <c r="Y33" s="1701"/>
      <c r="Z33" s="1701"/>
      <c r="AA33" s="1701"/>
      <c r="AB33" s="1701"/>
      <c r="AC33" s="1701"/>
      <c r="AD33" s="1701"/>
      <c r="AE33" s="1701"/>
      <c r="AF33" s="1701"/>
      <c r="AG33" s="1701"/>
      <c r="AH33" s="1701"/>
      <c r="AI33" s="1701"/>
      <c r="AJ33" s="1701"/>
      <c r="AK33" s="1701"/>
      <c r="AL33" s="1701"/>
      <c r="AM33" s="1701"/>
      <c r="AN33" s="1701"/>
      <c r="AO33" s="1701"/>
      <c r="AP33" s="1701"/>
      <c r="AQ33" s="1701"/>
      <c r="AR33" s="1701"/>
      <c r="AS33" s="1701"/>
      <c r="AT33" s="1701"/>
      <c r="AU33" s="1701"/>
      <c r="AV33" s="1701"/>
      <c r="AW33" s="1701"/>
      <c r="AX33" s="1701"/>
      <c r="AY33" s="1701"/>
      <c r="AZ33" s="1701"/>
      <c r="BA33" s="1701"/>
      <c r="BB33" s="1701"/>
      <c r="BC33" s="1701"/>
      <c r="BD33" s="1701"/>
      <c r="BE33" s="1701"/>
      <c r="BF33" s="1701"/>
      <c r="BG33" s="1701"/>
      <c r="BH33" s="1701"/>
      <c r="BI33" s="1701"/>
      <c r="BJ33" s="1701"/>
      <c r="BK33" s="1701"/>
      <c r="BL33" s="1701"/>
      <c r="BM33" s="1701"/>
      <c r="BN33" s="1701"/>
      <c r="BO33" s="1701"/>
      <c r="BP33" s="1701"/>
      <c r="BQ33" s="1701"/>
      <c r="BR33" s="1701"/>
      <c r="BS33" s="1701"/>
      <c r="BT33" s="1701"/>
      <c r="BU33" s="1701"/>
      <c r="BV33" s="1701"/>
      <c r="BW33" s="1701"/>
      <c r="BX33" s="1701"/>
      <c r="BY33" s="1701"/>
      <c r="BZ33" s="1701"/>
      <c r="CA33" s="1701"/>
      <c r="CB33" s="1701"/>
      <c r="CC33" s="1701"/>
      <c r="CD33" s="1701"/>
      <c r="CE33" s="1701"/>
      <c r="CF33" s="1701"/>
      <c r="CG33" s="1701"/>
      <c r="CH33" s="1701"/>
      <c r="CI33" s="1701"/>
      <c r="CJ33" s="1701"/>
      <c r="CK33" s="1701"/>
      <c r="CL33" s="1701"/>
      <c r="CM33" s="1701"/>
      <c r="CN33" s="1701"/>
      <c r="CO33" s="1701"/>
      <c r="CP33" s="1701"/>
      <c r="CQ33" s="1701"/>
      <c r="CR33" s="1701"/>
      <c r="CS33" s="1701"/>
      <c r="CT33" s="1701"/>
      <c r="CU33" s="1701"/>
      <c r="CV33" s="1701"/>
      <c r="CW33" s="1701"/>
      <c r="CX33" s="1701"/>
      <c r="CY33" s="1701"/>
      <c r="CZ33" s="1701"/>
      <c r="DA33" s="1701"/>
      <c r="DB33" s="1701"/>
      <c r="DC33" s="1701"/>
      <c r="DD33" s="1701"/>
      <c r="DE33" s="1701"/>
      <c r="DF33" s="1701"/>
      <c r="DG33" s="1701"/>
      <c r="DH33" s="1701"/>
      <c r="DI33" s="1701"/>
      <c r="DJ33" s="1701"/>
      <c r="DK33" s="1701"/>
      <c r="DL33" s="1701"/>
      <c r="DM33" s="1701"/>
      <c r="DN33" s="1701"/>
      <c r="DO33" s="1701"/>
      <c r="DP33" s="1701"/>
      <c r="DQ33" s="1701"/>
      <c r="DR33" s="1701"/>
      <c r="DS33" s="1701"/>
      <c r="DT33" s="1701"/>
      <c r="DU33" s="1701"/>
      <c r="DV33" s="1701"/>
      <c r="DW33" s="1701"/>
      <c r="DX33" s="1701"/>
      <c r="DY33" s="1701"/>
      <c r="DZ33" s="1701"/>
      <c r="EA33" s="1701"/>
      <c r="EB33" s="1701"/>
      <c r="EC33" s="1701"/>
      <c r="ED33" s="1701"/>
      <c r="EE33" s="1701"/>
      <c r="EF33" s="1701"/>
      <c r="EG33" s="1701"/>
      <c r="EH33" s="1701"/>
      <c r="EI33" s="1701"/>
      <c r="EJ33" s="1701"/>
      <c r="EK33" s="1701"/>
      <c r="EL33" s="1701"/>
      <c r="EM33" s="1701"/>
      <c r="EN33" s="1701"/>
      <c r="EO33" s="1701"/>
      <c r="EP33" s="1701"/>
      <c r="EQ33" s="1701"/>
      <c r="ER33" s="1701"/>
      <c r="ES33" s="1701"/>
      <c r="ET33" s="1701"/>
      <c r="EU33" s="1701"/>
      <c r="EV33" s="1701"/>
      <c r="EW33" s="1701"/>
      <c r="EX33" s="1701"/>
      <c r="EY33" s="1701"/>
      <c r="EZ33" s="1701"/>
      <c r="FA33" s="1701"/>
      <c r="FB33" s="1701"/>
      <c r="FC33" s="1701"/>
      <c r="FD33" s="1701"/>
      <c r="FE33" s="1701"/>
      <c r="FF33" s="1701"/>
      <c r="FG33" s="1701"/>
      <c r="FH33" s="1701"/>
      <c r="FI33" s="1701"/>
      <c r="FJ33" s="1701"/>
      <c r="FK33" s="1701"/>
      <c r="FL33" s="1701"/>
      <c r="FM33" s="1701"/>
      <c r="FN33" s="1701"/>
      <c r="FO33" s="1701"/>
      <c r="FP33" s="1701"/>
      <c r="FQ33" s="1701"/>
      <c r="FR33" s="1701"/>
      <c r="FS33" s="1701"/>
      <c r="FT33" s="1701"/>
      <c r="FU33" s="1701"/>
      <c r="FV33" s="1701"/>
      <c r="FW33" s="1701"/>
      <c r="FX33" s="1701"/>
      <c r="FY33" s="1701"/>
      <c r="FZ33" s="1701"/>
      <c r="GA33" s="1701"/>
      <c r="GB33" s="1701"/>
      <c r="GC33" s="1701"/>
      <c r="GD33" s="1701"/>
      <c r="GE33" s="1701"/>
      <c r="GF33" s="1701"/>
      <c r="GG33" s="1701"/>
      <c r="GH33" s="1701"/>
      <c r="GI33" s="1701"/>
      <c r="GJ33" s="1701"/>
      <c r="GK33" s="1701"/>
      <c r="GL33" s="1701"/>
      <c r="GM33" s="1701"/>
      <c r="GN33" s="1701"/>
      <c r="GO33" s="1701"/>
      <c r="GP33" s="1701"/>
      <c r="GQ33" s="1701"/>
      <c r="GR33" s="1701"/>
      <c r="GS33" s="1701"/>
      <c r="GT33" s="1701"/>
      <c r="GU33" s="1701"/>
      <c r="GV33" s="1701"/>
      <c r="GW33" s="1701"/>
      <c r="GX33" s="1701"/>
      <c r="GY33" s="1701"/>
      <c r="GZ33" s="1701"/>
      <c r="HA33" s="1701"/>
      <c r="HB33" s="1701"/>
      <c r="HC33" s="1701"/>
      <c r="HD33" s="1701"/>
      <c r="HE33" s="1701"/>
      <c r="HF33" s="1701"/>
      <c r="HG33" s="1701"/>
      <c r="HH33" s="1701"/>
      <c r="HI33" s="1701"/>
      <c r="HJ33" s="1701"/>
      <c r="HK33" s="1701"/>
      <c r="HL33" s="1701"/>
      <c r="HM33" s="1701"/>
      <c r="HN33" s="1701"/>
      <c r="HO33" s="1701"/>
      <c r="HP33" s="1701"/>
      <c r="HQ33" s="1701"/>
      <c r="HR33" s="1701"/>
      <c r="HS33" s="1701"/>
      <c r="HT33" s="1701"/>
      <c r="HU33" s="1701"/>
      <c r="HV33" s="1701"/>
      <c r="HW33" s="1701"/>
      <c r="HX33" s="1701"/>
      <c r="HY33" s="1701"/>
      <c r="HZ33" s="1701"/>
      <c r="IA33" s="1701"/>
      <c r="IB33" s="1701"/>
      <c r="IC33" s="1701"/>
      <c r="ID33" s="1701"/>
      <c r="IE33" s="1701"/>
      <c r="IF33" s="1701"/>
      <c r="IG33" s="1701"/>
      <c r="IH33" s="1701"/>
      <c r="II33" s="1701"/>
      <c r="IJ33" s="1701"/>
      <c r="IK33" s="1701"/>
      <c r="IL33" s="1701"/>
      <c r="IM33" s="1701"/>
      <c r="IN33" s="1701"/>
      <c r="IO33" s="1701"/>
      <c r="IP33" s="1701"/>
      <c r="IQ33" s="1701"/>
      <c r="IR33" s="1701"/>
      <c r="IS33" s="1701"/>
      <c r="IT33" s="1701"/>
      <c r="IU33" s="1701"/>
    </row>
    <row r="34" spans="1:255" ht="13" customHeight="1">
      <c r="A34" s="1700"/>
      <c r="B34" s="1703"/>
      <c r="C34" s="1716"/>
      <c r="D34" s="1710"/>
      <c r="E34" s="1710"/>
      <c r="F34" s="1710"/>
      <c r="G34" s="1710"/>
      <c r="H34" s="1710"/>
      <c r="I34" s="1710"/>
      <c r="J34" s="1705"/>
      <c r="K34" s="1701"/>
      <c r="L34" s="1701"/>
      <c r="M34" s="1701"/>
      <c r="N34" s="1701"/>
      <c r="O34" s="1701"/>
      <c r="P34" s="1701"/>
      <c r="Q34" s="1701"/>
      <c r="R34" s="1701"/>
      <c r="S34" s="1701"/>
      <c r="T34" s="1701"/>
      <c r="U34" s="1701"/>
      <c r="V34" s="1701"/>
      <c r="W34" s="1701"/>
      <c r="X34" s="1701"/>
      <c r="Y34" s="1701"/>
      <c r="Z34" s="1701"/>
      <c r="AA34" s="1701"/>
      <c r="AB34" s="1701"/>
      <c r="AC34" s="1701"/>
      <c r="AD34" s="1701"/>
      <c r="AE34" s="1701"/>
      <c r="AF34" s="1701"/>
      <c r="AG34" s="1701"/>
      <c r="AH34" s="1701"/>
      <c r="AI34" s="1701"/>
      <c r="AJ34" s="1701"/>
      <c r="AK34" s="1701"/>
      <c r="AL34" s="1701"/>
      <c r="AM34" s="1701"/>
      <c r="AN34" s="1701"/>
      <c r="AO34" s="1701"/>
      <c r="AP34" s="1701"/>
      <c r="AQ34" s="1701"/>
      <c r="AR34" s="1701"/>
      <c r="AS34" s="1701"/>
      <c r="AT34" s="1701"/>
      <c r="AU34" s="1701"/>
      <c r="AV34" s="1701"/>
      <c r="AW34" s="1701"/>
      <c r="AX34" s="1701"/>
      <c r="AY34" s="1701"/>
      <c r="AZ34" s="1701"/>
      <c r="BA34" s="1701"/>
      <c r="BB34" s="1701"/>
      <c r="BC34" s="1701"/>
      <c r="BD34" s="1701"/>
      <c r="BE34" s="1701"/>
      <c r="BF34" s="1701"/>
      <c r="BG34" s="1701"/>
      <c r="BH34" s="1701"/>
      <c r="BI34" s="1701"/>
      <c r="BJ34" s="1701"/>
      <c r="BK34" s="1701"/>
      <c r="BL34" s="1701"/>
      <c r="BM34" s="1701"/>
      <c r="BN34" s="1701"/>
      <c r="BO34" s="1701"/>
      <c r="BP34" s="1701"/>
      <c r="BQ34" s="1701"/>
      <c r="BR34" s="1701"/>
      <c r="BS34" s="1701"/>
      <c r="BT34" s="1701"/>
      <c r="BU34" s="1701"/>
      <c r="BV34" s="1701"/>
      <c r="BW34" s="1701"/>
      <c r="BX34" s="1701"/>
      <c r="BY34" s="1701"/>
      <c r="BZ34" s="1701"/>
      <c r="CA34" s="1701"/>
      <c r="CB34" s="1701"/>
      <c r="CC34" s="1701"/>
      <c r="CD34" s="1701"/>
      <c r="CE34" s="1701"/>
      <c r="CF34" s="1701"/>
      <c r="CG34" s="1701"/>
      <c r="CH34" s="1701"/>
      <c r="CI34" s="1701"/>
      <c r="CJ34" s="1701"/>
      <c r="CK34" s="1701"/>
      <c r="CL34" s="1701"/>
      <c r="CM34" s="1701"/>
      <c r="CN34" s="1701"/>
      <c r="CO34" s="1701"/>
      <c r="CP34" s="1701"/>
      <c r="CQ34" s="1701"/>
      <c r="CR34" s="1701"/>
      <c r="CS34" s="1701"/>
      <c r="CT34" s="1701"/>
      <c r="CU34" s="1701"/>
      <c r="CV34" s="1701"/>
      <c r="CW34" s="1701"/>
      <c r="CX34" s="1701"/>
      <c r="CY34" s="1701"/>
      <c r="CZ34" s="1701"/>
      <c r="DA34" s="1701"/>
      <c r="DB34" s="1701"/>
      <c r="DC34" s="1701"/>
      <c r="DD34" s="1701"/>
      <c r="DE34" s="1701"/>
      <c r="DF34" s="1701"/>
      <c r="DG34" s="1701"/>
      <c r="DH34" s="1701"/>
      <c r="DI34" s="1701"/>
      <c r="DJ34" s="1701"/>
      <c r="DK34" s="1701"/>
      <c r="DL34" s="1701"/>
      <c r="DM34" s="1701"/>
      <c r="DN34" s="1701"/>
      <c r="DO34" s="1701"/>
      <c r="DP34" s="1701"/>
      <c r="DQ34" s="1701"/>
      <c r="DR34" s="1701"/>
      <c r="DS34" s="1701"/>
      <c r="DT34" s="1701"/>
      <c r="DU34" s="1701"/>
      <c r="DV34" s="1701"/>
      <c r="DW34" s="1701"/>
      <c r="DX34" s="1701"/>
      <c r="DY34" s="1701"/>
      <c r="DZ34" s="1701"/>
      <c r="EA34" s="1701"/>
      <c r="EB34" s="1701"/>
      <c r="EC34" s="1701"/>
      <c r="ED34" s="1701"/>
      <c r="EE34" s="1701"/>
      <c r="EF34" s="1701"/>
      <c r="EG34" s="1701"/>
      <c r="EH34" s="1701"/>
      <c r="EI34" s="1701"/>
      <c r="EJ34" s="1701"/>
      <c r="EK34" s="1701"/>
      <c r="EL34" s="1701"/>
      <c r="EM34" s="1701"/>
      <c r="EN34" s="1701"/>
      <c r="EO34" s="1701"/>
      <c r="EP34" s="1701"/>
      <c r="EQ34" s="1701"/>
      <c r="ER34" s="1701"/>
      <c r="ES34" s="1701"/>
      <c r="ET34" s="1701"/>
      <c r="EU34" s="1701"/>
      <c r="EV34" s="1701"/>
      <c r="EW34" s="1701"/>
      <c r="EX34" s="1701"/>
      <c r="EY34" s="1701"/>
      <c r="EZ34" s="1701"/>
      <c r="FA34" s="1701"/>
      <c r="FB34" s="1701"/>
      <c r="FC34" s="1701"/>
      <c r="FD34" s="1701"/>
      <c r="FE34" s="1701"/>
      <c r="FF34" s="1701"/>
      <c r="FG34" s="1701"/>
      <c r="FH34" s="1701"/>
      <c r="FI34" s="1701"/>
      <c r="FJ34" s="1701"/>
      <c r="FK34" s="1701"/>
      <c r="FL34" s="1701"/>
      <c r="FM34" s="1701"/>
      <c r="FN34" s="1701"/>
      <c r="FO34" s="1701"/>
      <c r="FP34" s="1701"/>
      <c r="FQ34" s="1701"/>
      <c r="FR34" s="1701"/>
      <c r="FS34" s="1701"/>
      <c r="FT34" s="1701"/>
      <c r="FU34" s="1701"/>
      <c r="FV34" s="1701"/>
      <c r="FW34" s="1701"/>
      <c r="FX34" s="1701"/>
      <c r="FY34" s="1701"/>
      <c r="FZ34" s="1701"/>
      <c r="GA34" s="1701"/>
      <c r="GB34" s="1701"/>
      <c r="GC34" s="1701"/>
      <c r="GD34" s="1701"/>
      <c r="GE34" s="1701"/>
      <c r="GF34" s="1701"/>
      <c r="GG34" s="1701"/>
      <c r="GH34" s="1701"/>
      <c r="GI34" s="1701"/>
      <c r="GJ34" s="1701"/>
      <c r="GK34" s="1701"/>
      <c r="GL34" s="1701"/>
      <c r="GM34" s="1701"/>
      <c r="GN34" s="1701"/>
      <c r="GO34" s="1701"/>
      <c r="GP34" s="1701"/>
      <c r="GQ34" s="1701"/>
      <c r="GR34" s="1701"/>
      <c r="GS34" s="1701"/>
      <c r="GT34" s="1701"/>
      <c r="GU34" s="1701"/>
      <c r="GV34" s="1701"/>
      <c r="GW34" s="1701"/>
      <c r="GX34" s="1701"/>
      <c r="GY34" s="1701"/>
      <c r="GZ34" s="1701"/>
      <c r="HA34" s="1701"/>
      <c r="HB34" s="1701"/>
      <c r="HC34" s="1701"/>
      <c r="HD34" s="1701"/>
      <c r="HE34" s="1701"/>
      <c r="HF34" s="1701"/>
      <c r="HG34" s="1701"/>
      <c r="HH34" s="1701"/>
      <c r="HI34" s="1701"/>
      <c r="HJ34" s="1701"/>
      <c r="HK34" s="1701"/>
      <c r="HL34" s="1701"/>
      <c r="HM34" s="1701"/>
      <c r="HN34" s="1701"/>
      <c r="HO34" s="1701"/>
      <c r="HP34" s="1701"/>
      <c r="HQ34" s="1701"/>
      <c r="HR34" s="1701"/>
      <c r="HS34" s="1701"/>
      <c r="HT34" s="1701"/>
      <c r="HU34" s="1701"/>
      <c r="HV34" s="1701"/>
      <c r="HW34" s="1701"/>
      <c r="HX34" s="1701"/>
      <c r="HY34" s="1701"/>
      <c r="HZ34" s="1701"/>
      <c r="IA34" s="1701"/>
      <c r="IB34" s="1701"/>
      <c r="IC34" s="1701"/>
      <c r="ID34" s="1701"/>
      <c r="IE34" s="1701"/>
      <c r="IF34" s="1701"/>
      <c r="IG34" s="1701"/>
      <c r="IH34" s="1701"/>
      <c r="II34" s="1701"/>
      <c r="IJ34" s="1701"/>
      <c r="IK34" s="1701"/>
      <c r="IL34" s="1701"/>
      <c r="IM34" s="1701"/>
      <c r="IN34" s="1701"/>
      <c r="IO34" s="1701"/>
      <c r="IP34" s="1701"/>
      <c r="IQ34" s="1701"/>
      <c r="IR34" s="1701"/>
      <c r="IS34" s="1701"/>
      <c r="IT34" s="1701"/>
      <c r="IU34" s="1701"/>
    </row>
    <row r="35" spans="1:255" ht="13" customHeight="1">
      <c r="A35" s="1700"/>
      <c r="B35" s="1703"/>
      <c r="C35" s="1716" t="s">
        <v>1523</v>
      </c>
      <c r="D35" s="1710"/>
      <c r="E35" s="1710"/>
      <c r="F35" s="1710"/>
      <c r="G35" s="1710"/>
      <c r="H35" s="1710"/>
      <c r="I35" s="1710"/>
      <c r="J35" s="1705"/>
      <c r="K35" s="1701"/>
      <c r="L35" s="1701"/>
      <c r="M35" s="1701"/>
      <c r="N35" s="1701"/>
      <c r="O35" s="1701"/>
      <c r="P35" s="1701"/>
      <c r="Q35" s="1701"/>
      <c r="R35" s="1701"/>
      <c r="S35" s="1701"/>
      <c r="T35" s="1701"/>
      <c r="U35" s="1701"/>
      <c r="V35" s="1701"/>
      <c r="W35" s="1701"/>
      <c r="X35" s="1701"/>
      <c r="Y35" s="1701"/>
      <c r="Z35" s="1701"/>
      <c r="AA35" s="1701"/>
      <c r="AB35" s="1701"/>
      <c r="AC35" s="1701"/>
      <c r="AD35" s="1701"/>
      <c r="AE35" s="1701"/>
      <c r="AF35" s="1701"/>
      <c r="AG35" s="1701"/>
      <c r="AH35" s="1701"/>
      <c r="AI35" s="1701"/>
      <c r="AJ35" s="1701"/>
      <c r="AK35" s="1701"/>
      <c r="AL35" s="1701"/>
      <c r="AM35" s="1701"/>
      <c r="AN35" s="1701"/>
      <c r="AO35" s="1701"/>
      <c r="AP35" s="1701"/>
      <c r="AQ35" s="1701"/>
      <c r="AR35" s="1701"/>
      <c r="AS35" s="1701"/>
      <c r="AT35" s="1701"/>
      <c r="AU35" s="1701"/>
      <c r="AV35" s="1701"/>
      <c r="AW35" s="1701"/>
      <c r="AX35" s="1701"/>
      <c r="AY35" s="1701"/>
      <c r="AZ35" s="1701"/>
      <c r="BA35" s="1701"/>
      <c r="BB35" s="1701"/>
      <c r="BC35" s="1701"/>
      <c r="BD35" s="1701"/>
      <c r="BE35" s="1701"/>
      <c r="BF35" s="1701"/>
      <c r="BG35" s="1701"/>
      <c r="BH35" s="1701"/>
      <c r="BI35" s="1701"/>
      <c r="BJ35" s="1701"/>
      <c r="BK35" s="1701"/>
      <c r="BL35" s="1701"/>
      <c r="BM35" s="1701"/>
      <c r="BN35" s="1701"/>
      <c r="BO35" s="1701"/>
      <c r="BP35" s="1701"/>
      <c r="BQ35" s="1701"/>
      <c r="BR35" s="1701"/>
      <c r="BS35" s="1701"/>
      <c r="BT35" s="1701"/>
      <c r="BU35" s="1701"/>
      <c r="BV35" s="1701"/>
      <c r="BW35" s="1701"/>
      <c r="BX35" s="1701"/>
      <c r="BY35" s="1701"/>
      <c r="BZ35" s="1701"/>
      <c r="CA35" s="1701"/>
      <c r="CB35" s="1701"/>
      <c r="CC35" s="1701"/>
      <c r="CD35" s="1701"/>
      <c r="CE35" s="1701"/>
      <c r="CF35" s="1701"/>
      <c r="CG35" s="1701"/>
      <c r="CH35" s="1701"/>
      <c r="CI35" s="1701"/>
      <c r="CJ35" s="1701"/>
      <c r="CK35" s="1701"/>
      <c r="CL35" s="1701"/>
      <c r="CM35" s="1701"/>
      <c r="CN35" s="1701"/>
      <c r="CO35" s="1701"/>
      <c r="CP35" s="1701"/>
      <c r="CQ35" s="1701"/>
      <c r="CR35" s="1701"/>
      <c r="CS35" s="1701"/>
      <c r="CT35" s="1701"/>
      <c r="CU35" s="1701"/>
      <c r="CV35" s="1701"/>
      <c r="CW35" s="1701"/>
      <c r="CX35" s="1701"/>
      <c r="CY35" s="1701"/>
      <c r="CZ35" s="1701"/>
      <c r="DA35" s="1701"/>
      <c r="DB35" s="1701"/>
      <c r="DC35" s="1701"/>
      <c r="DD35" s="1701"/>
      <c r="DE35" s="1701"/>
      <c r="DF35" s="1701"/>
      <c r="DG35" s="1701"/>
      <c r="DH35" s="1701"/>
      <c r="DI35" s="1701"/>
      <c r="DJ35" s="1701"/>
      <c r="DK35" s="1701"/>
      <c r="DL35" s="1701"/>
      <c r="DM35" s="1701"/>
      <c r="DN35" s="1701"/>
      <c r="DO35" s="1701"/>
      <c r="DP35" s="1701"/>
      <c r="DQ35" s="1701"/>
      <c r="DR35" s="1701"/>
      <c r="DS35" s="1701"/>
      <c r="DT35" s="1701"/>
      <c r="DU35" s="1701"/>
      <c r="DV35" s="1701"/>
      <c r="DW35" s="1701"/>
      <c r="DX35" s="1701"/>
      <c r="DY35" s="1701"/>
      <c r="DZ35" s="1701"/>
      <c r="EA35" s="1701"/>
      <c r="EB35" s="1701"/>
      <c r="EC35" s="1701"/>
      <c r="ED35" s="1701"/>
      <c r="EE35" s="1701"/>
      <c r="EF35" s="1701"/>
      <c r="EG35" s="1701"/>
      <c r="EH35" s="1701"/>
      <c r="EI35" s="1701"/>
      <c r="EJ35" s="1701"/>
      <c r="EK35" s="1701"/>
      <c r="EL35" s="1701"/>
      <c r="EM35" s="1701"/>
      <c r="EN35" s="1701"/>
      <c r="EO35" s="1701"/>
      <c r="EP35" s="1701"/>
      <c r="EQ35" s="1701"/>
      <c r="ER35" s="1701"/>
      <c r="ES35" s="1701"/>
      <c r="ET35" s="1701"/>
      <c r="EU35" s="1701"/>
      <c r="EV35" s="1701"/>
      <c r="EW35" s="1701"/>
      <c r="EX35" s="1701"/>
      <c r="EY35" s="1701"/>
      <c r="EZ35" s="1701"/>
      <c r="FA35" s="1701"/>
      <c r="FB35" s="1701"/>
      <c r="FC35" s="1701"/>
      <c r="FD35" s="1701"/>
      <c r="FE35" s="1701"/>
      <c r="FF35" s="1701"/>
      <c r="FG35" s="1701"/>
      <c r="FH35" s="1701"/>
      <c r="FI35" s="1701"/>
      <c r="FJ35" s="1701"/>
      <c r="FK35" s="1701"/>
      <c r="FL35" s="1701"/>
      <c r="FM35" s="1701"/>
      <c r="FN35" s="1701"/>
      <c r="FO35" s="1701"/>
      <c r="FP35" s="1701"/>
      <c r="FQ35" s="1701"/>
      <c r="FR35" s="1701"/>
      <c r="FS35" s="1701"/>
      <c r="FT35" s="1701"/>
      <c r="FU35" s="1701"/>
      <c r="FV35" s="1701"/>
      <c r="FW35" s="1701"/>
      <c r="FX35" s="1701"/>
      <c r="FY35" s="1701"/>
      <c r="FZ35" s="1701"/>
      <c r="GA35" s="1701"/>
      <c r="GB35" s="1701"/>
      <c r="GC35" s="1701"/>
      <c r="GD35" s="1701"/>
      <c r="GE35" s="1701"/>
      <c r="GF35" s="1701"/>
      <c r="GG35" s="1701"/>
      <c r="GH35" s="1701"/>
      <c r="GI35" s="1701"/>
      <c r="GJ35" s="1701"/>
      <c r="GK35" s="1701"/>
      <c r="GL35" s="1701"/>
      <c r="GM35" s="1701"/>
      <c r="GN35" s="1701"/>
      <c r="GO35" s="1701"/>
      <c r="GP35" s="1701"/>
      <c r="GQ35" s="1701"/>
      <c r="GR35" s="1701"/>
      <c r="GS35" s="1701"/>
      <c r="GT35" s="1701"/>
      <c r="GU35" s="1701"/>
      <c r="GV35" s="1701"/>
      <c r="GW35" s="1701"/>
      <c r="GX35" s="1701"/>
      <c r="GY35" s="1701"/>
      <c r="GZ35" s="1701"/>
      <c r="HA35" s="1701"/>
      <c r="HB35" s="1701"/>
      <c r="HC35" s="1701"/>
      <c r="HD35" s="1701"/>
      <c r="HE35" s="1701"/>
      <c r="HF35" s="1701"/>
      <c r="HG35" s="1701"/>
      <c r="HH35" s="1701"/>
      <c r="HI35" s="1701"/>
      <c r="HJ35" s="1701"/>
      <c r="HK35" s="1701"/>
      <c r="HL35" s="1701"/>
      <c r="HM35" s="1701"/>
      <c r="HN35" s="1701"/>
      <c r="HO35" s="1701"/>
      <c r="HP35" s="1701"/>
      <c r="HQ35" s="1701"/>
      <c r="HR35" s="1701"/>
      <c r="HS35" s="1701"/>
      <c r="HT35" s="1701"/>
      <c r="HU35" s="1701"/>
      <c r="HV35" s="1701"/>
      <c r="HW35" s="1701"/>
      <c r="HX35" s="1701"/>
      <c r="HY35" s="1701"/>
      <c r="HZ35" s="1701"/>
      <c r="IA35" s="1701"/>
      <c r="IB35" s="1701"/>
      <c r="IC35" s="1701"/>
      <c r="ID35" s="1701"/>
      <c r="IE35" s="1701"/>
      <c r="IF35" s="1701"/>
      <c r="IG35" s="1701"/>
      <c r="IH35" s="1701"/>
      <c r="II35" s="1701"/>
      <c r="IJ35" s="1701"/>
      <c r="IK35" s="1701"/>
      <c r="IL35" s="1701"/>
      <c r="IM35" s="1701"/>
      <c r="IN35" s="1701"/>
      <c r="IO35" s="1701"/>
      <c r="IP35" s="1701"/>
      <c r="IQ35" s="1701"/>
      <c r="IR35" s="1701"/>
      <c r="IS35" s="1701"/>
      <c r="IT35" s="1701"/>
      <c r="IU35" s="1701"/>
    </row>
    <row r="36" spans="1:255" ht="13" customHeight="1">
      <c r="A36" s="1700"/>
      <c r="B36" s="1722" t="s">
        <v>1524</v>
      </c>
      <c r="C36" s="1716"/>
      <c r="D36" s="1717" t="s">
        <v>1525</v>
      </c>
      <c r="E36" s="1717"/>
      <c r="F36" s="1717"/>
      <c r="G36" s="1717"/>
      <c r="H36" s="1717"/>
      <c r="I36" s="1717"/>
      <c r="J36" s="1705">
        <v>86</v>
      </c>
      <c r="K36" s="1701"/>
      <c r="L36" s="1701"/>
      <c r="M36" s="1701"/>
      <c r="N36" s="1701"/>
      <c r="O36" s="1701"/>
      <c r="P36" s="1701"/>
      <c r="Q36" s="1701"/>
      <c r="R36" s="1701"/>
      <c r="S36" s="1701"/>
      <c r="T36" s="1701"/>
      <c r="U36" s="1701"/>
      <c r="V36" s="1701"/>
      <c r="W36" s="1701"/>
      <c r="X36" s="1701"/>
      <c r="Y36" s="1701"/>
      <c r="Z36" s="1701"/>
      <c r="AA36" s="1701"/>
      <c r="AB36" s="1701"/>
      <c r="AC36" s="1701"/>
      <c r="AD36" s="1701"/>
      <c r="AE36" s="1701"/>
      <c r="AF36" s="1701"/>
      <c r="AG36" s="1701"/>
      <c r="AH36" s="1701"/>
      <c r="AI36" s="1701"/>
      <c r="AJ36" s="1701"/>
      <c r="AK36" s="1701"/>
      <c r="AL36" s="1701"/>
      <c r="AM36" s="1701"/>
      <c r="AN36" s="1701"/>
      <c r="AO36" s="1701"/>
      <c r="AP36" s="1701"/>
      <c r="AQ36" s="1701"/>
      <c r="AR36" s="1701"/>
      <c r="AS36" s="1701"/>
      <c r="AT36" s="1701"/>
      <c r="AU36" s="1701"/>
      <c r="AV36" s="1701"/>
      <c r="AW36" s="1701"/>
      <c r="AX36" s="1701"/>
      <c r="AY36" s="1701"/>
      <c r="AZ36" s="1701"/>
      <c r="BA36" s="1701"/>
      <c r="BB36" s="1701"/>
      <c r="BC36" s="1701"/>
      <c r="BD36" s="1701"/>
      <c r="BE36" s="1701"/>
      <c r="BF36" s="1701"/>
      <c r="BG36" s="1701"/>
      <c r="BH36" s="1701"/>
      <c r="BI36" s="1701"/>
      <c r="BJ36" s="1701"/>
      <c r="BK36" s="1701"/>
      <c r="BL36" s="1701"/>
      <c r="BM36" s="1701"/>
      <c r="BN36" s="1701"/>
      <c r="BO36" s="1701"/>
      <c r="BP36" s="1701"/>
      <c r="BQ36" s="1701"/>
      <c r="BR36" s="1701"/>
      <c r="BS36" s="1701"/>
      <c r="BT36" s="1701"/>
      <c r="BU36" s="1701"/>
      <c r="BV36" s="1701"/>
      <c r="BW36" s="1701"/>
      <c r="BX36" s="1701"/>
      <c r="BY36" s="1701"/>
      <c r="BZ36" s="1701"/>
      <c r="CA36" s="1701"/>
      <c r="CB36" s="1701"/>
      <c r="CC36" s="1701"/>
      <c r="CD36" s="1701"/>
      <c r="CE36" s="1701"/>
      <c r="CF36" s="1701"/>
      <c r="CG36" s="1701"/>
      <c r="CH36" s="1701"/>
      <c r="CI36" s="1701"/>
      <c r="CJ36" s="1701"/>
      <c r="CK36" s="1701"/>
      <c r="CL36" s="1701"/>
      <c r="CM36" s="1701"/>
      <c r="CN36" s="1701"/>
      <c r="CO36" s="1701"/>
      <c r="CP36" s="1701"/>
      <c r="CQ36" s="1701"/>
      <c r="CR36" s="1701"/>
      <c r="CS36" s="1701"/>
      <c r="CT36" s="1701"/>
      <c r="CU36" s="1701"/>
      <c r="CV36" s="1701"/>
      <c r="CW36" s="1701"/>
      <c r="CX36" s="1701"/>
      <c r="CY36" s="1701"/>
      <c r="CZ36" s="1701"/>
      <c r="DA36" s="1701"/>
      <c r="DB36" s="1701"/>
      <c r="DC36" s="1701"/>
      <c r="DD36" s="1701"/>
      <c r="DE36" s="1701"/>
      <c r="DF36" s="1701"/>
      <c r="DG36" s="1701"/>
      <c r="DH36" s="1701"/>
      <c r="DI36" s="1701"/>
      <c r="DJ36" s="1701"/>
      <c r="DK36" s="1701"/>
      <c r="DL36" s="1701"/>
      <c r="DM36" s="1701"/>
      <c r="DN36" s="1701"/>
      <c r="DO36" s="1701"/>
      <c r="DP36" s="1701"/>
      <c r="DQ36" s="1701"/>
      <c r="DR36" s="1701"/>
      <c r="DS36" s="1701"/>
      <c r="DT36" s="1701"/>
      <c r="DU36" s="1701"/>
      <c r="DV36" s="1701"/>
      <c r="DW36" s="1701"/>
      <c r="DX36" s="1701"/>
      <c r="DY36" s="1701"/>
      <c r="DZ36" s="1701"/>
      <c r="EA36" s="1701"/>
      <c r="EB36" s="1701"/>
      <c r="EC36" s="1701"/>
      <c r="ED36" s="1701"/>
      <c r="EE36" s="1701"/>
      <c r="EF36" s="1701"/>
      <c r="EG36" s="1701"/>
      <c r="EH36" s="1701"/>
      <c r="EI36" s="1701"/>
      <c r="EJ36" s="1701"/>
      <c r="EK36" s="1701"/>
      <c r="EL36" s="1701"/>
      <c r="EM36" s="1701"/>
      <c r="EN36" s="1701"/>
      <c r="EO36" s="1701"/>
      <c r="EP36" s="1701"/>
      <c r="EQ36" s="1701"/>
      <c r="ER36" s="1701"/>
      <c r="ES36" s="1701"/>
      <c r="ET36" s="1701"/>
      <c r="EU36" s="1701"/>
      <c r="EV36" s="1701"/>
      <c r="EW36" s="1701"/>
      <c r="EX36" s="1701"/>
      <c r="EY36" s="1701"/>
      <c r="EZ36" s="1701"/>
      <c r="FA36" s="1701"/>
      <c r="FB36" s="1701"/>
      <c r="FC36" s="1701"/>
      <c r="FD36" s="1701"/>
      <c r="FE36" s="1701"/>
      <c r="FF36" s="1701"/>
      <c r="FG36" s="1701"/>
      <c r="FH36" s="1701"/>
      <c r="FI36" s="1701"/>
      <c r="FJ36" s="1701"/>
      <c r="FK36" s="1701"/>
      <c r="FL36" s="1701"/>
      <c r="FM36" s="1701"/>
      <c r="FN36" s="1701"/>
      <c r="FO36" s="1701"/>
      <c r="FP36" s="1701"/>
      <c r="FQ36" s="1701"/>
      <c r="FR36" s="1701"/>
      <c r="FS36" s="1701"/>
      <c r="FT36" s="1701"/>
      <c r="FU36" s="1701"/>
      <c r="FV36" s="1701"/>
      <c r="FW36" s="1701"/>
      <c r="FX36" s="1701"/>
      <c r="FY36" s="1701"/>
      <c r="FZ36" s="1701"/>
      <c r="GA36" s="1701"/>
      <c r="GB36" s="1701"/>
      <c r="GC36" s="1701"/>
      <c r="GD36" s="1701"/>
      <c r="GE36" s="1701"/>
      <c r="GF36" s="1701"/>
      <c r="GG36" s="1701"/>
      <c r="GH36" s="1701"/>
      <c r="GI36" s="1701"/>
      <c r="GJ36" s="1701"/>
      <c r="GK36" s="1701"/>
      <c r="GL36" s="1701"/>
      <c r="GM36" s="1701"/>
      <c r="GN36" s="1701"/>
      <c r="GO36" s="1701"/>
      <c r="GP36" s="1701"/>
      <c r="GQ36" s="1701"/>
      <c r="GR36" s="1701"/>
      <c r="GS36" s="1701"/>
      <c r="GT36" s="1701"/>
      <c r="GU36" s="1701"/>
      <c r="GV36" s="1701"/>
      <c r="GW36" s="1701"/>
      <c r="GX36" s="1701"/>
      <c r="GY36" s="1701"/>
      <c r="GZ36" s="1701"/>
      <c r="HA36" s="1701"/>
      <c r="HB36" s="1701"/>
      <c r="HC36" s="1701"/>
      <c r="HD36" s="1701"/>
      <c r="HE36" s="1701"/>
      <c r="HF36" s="1701"/>
      <c r="HG36" s="1701"/>
      <c r="HH36" s="1701"/>
      <c r="HI36" s="1701"/>
      <c r="HJ36" s="1701"/>
      <c r="HK36" s="1701"/>
      <c r="HL36" s="1701"/>
      <c r="HM36" s="1701"/>
      <c r="HN36" s="1701"/>
      <c r="HO36" s="1701"/>
      <c r="HP36" s="1701"/>
      <c r="HQ36" s="1701"/>
      <c r="HR36" s="1701"/>
      <c r="HS36" s="1701"/>
      <c r="HT36" s="1701"/>
      <c r="HU36" s="1701"/>
      <c r="HV36" s="1701"/>
      <c r="HW36" s="1701"/>
      <c r="HX36" s="1701"/>
      <c r="HY36" s="1701"/>
      <c r="HZ36" s="1701"/>
      <c r="IA36" s="1701"/>
      <c r="IB36" s="1701"/>
      <c r="IC36" s="1701"/>
      <c r="ID36" s="1701"/>
      <c r="IE36" s="1701"/>
      <c r="IF36" s="1701"/>
      <c r="IG36" s="1701"/>
      <c r="IH36" s="1701"/>
      <c r="II36" s="1701"/>
      <c r="IJ36" s="1701"/>
      <c r="IK36" s="1701"/>
      <c r="IL36" s="1701"/>
      <c r="IM36" s="1701"/>
      <c r="IN36" s="1701"/>
      <c r="IO36" s="1701"/>
      <c r="IP36" s="1701"/>
      <c r="IQ36" s="1701"/>
      <c r="IR36" s="1701"/>
      <c r="IS36" s="1701"/>
      <c r="IT36" s="1701"/>
      <c r="IU36" s="1701"/>
    </row>
    <row r="37" spans="1:255" ht="12.75" customHeight="1">
      <c r="A37" s="1700"/>
      <c r="B37" s="1703"/>
      <c r="C37" s="1716"/>
      <c r="D37" s="1710"/>
      <c r="E37" s="1710"/>
      <c r="F37" s="1710"/>
      <c r="G37" s="1710"/>
      <c r="H37" s="1710"/>
      <c r="I37" s="1710"/>
      <c r="J37" s="1705"/>
      <c r="K37" s="1701"/>
      <c r="L37" s="1701"/>
      <c r="M37" s="1701"/>
      <c r="N37" s="1701"/>
      <c r="O37" s="1701"/>
      <c r="P37" s="1701"/>
      <c r="Q37" s="1701"/>
      <c r="R37" s="1701"/>
      <c r="S37" s="1701"/>
      <c r="T37" s="1701"/>
      <c r="U37" s="1701"/>
      <c r="V37" s="1701"/>
      <c r="W37" s="1701"/>
      <c r="X37" s="1701"/>
      <c r="Y37" s="1701"/>
      <c r="Z37" s="1701"/>
      <c r="AA37" s="1701"/>
      <c r="AB37" s="1701"/>
      <c r="AC37" s="1701"/>
      <c r="AD37" s="1701"/>
      <c r="AE37" s="1701"/>
      <c r="AF37" s="1701"/>
      <c r="AG37" s="1701"/>
      <c r="AH37" s="1701"/>
      <c r="AI37" s="1701"/>
      <c r="AJ37" s="1701"/>
      <c r="AK37" s="1701"/>
      <c r="AL37" s="1701"/>
      <c r="AM37" s="1701"/>
      <c r="AN37" s="1701"/>
      <c r="AO37" s="1701"/>
      <c r="AP37" s="1701"/>
      <c r="AQ37" s="1701"/>
      <c r="AR37" s="1701"/>
      <c r="AS37" s="1701"/>
      <c r="AT37" s="1701"/>
      <c r="AU37" s="1701"/>
      <c r="AV37" s="1701"/>
      <c r="AW37" s="1701"/>
      <c r="AX37" s="1701"/>
      <c r="AY37" s="1701"/>
      <c r="AZ37" s="1701"/>
      <c r="BA37" s="1701"/>
      <c r="BB37" s="1701"/>
      <c r="BC37" s="1701"/>
      <c r="BD37" s="1701"/>
      <c r="BE37" s="1701"/>
      <c r="BF37" s="1701"/>
      <c r="BG37" s="1701"/>
      <c r="BH37" s="1701"/>
      <c r="BI37" s="1701"/>
      <c r="BJ37" s="1701"/>
      <c r="BK37" s="1701"/>
      <c r="BL37" s="1701"/>
      <c r="BM37" s="1701"/>
      <c r="BN37" s="1701"/>
      <c r="BO37" s="1701"/>
      <c r="BP37" s="1701"/>
      <c r="BQ37" s="1701"/>
      <c r="BR37" s="1701"/>
      <c r="BS37" s="1701"/>
      <c r="BT37" s="1701"/>
      <c r="BU37" s="1701"/>
      <c r="BV37" s="1701"/>
      <c r="BW37" s="1701"/>
      <c r="BX37" s="1701"/>
      <c r="BY37" s="1701"/>
      <c r="BZ37" s="1701"/>
      <c r="CA37" s="1701"/>
      <c r="CB37" s="1701"/>
      <c r="CC37" s="1701"/>
      <c r="CD37" s="1701"/>
      <c r="CE37" s="1701"/>
      <c r="CF37" s="1701"/>
      <c r="CG37" s="1701"/>
      <c r="CH37" s="1701"/>
      <c r="CI37" s="1701"/>
      <c r="CJ37" s="1701"/>
      <c r="CK37" s="1701"/>
      <c r="CL37" s="1701"/>
      <c r="CM37" s="1701"/>
      <c r="CN37" s="1701"/>
      <c r="CO37" s="1701"/>
      <c r="CP37" s="1701"/>
      <c r="CQ37" s="1701"/>
      <c r="CR37" s="1701"/>
      <c r="CS37" s="1701"/>
      <c r="CT37" s="1701"/>
      <c r="CU37" s="1701"/>
      <c r="CV37" s="1701"/>
      <c r="CW37" s="1701"/>
      <c r="CX37" s="1701"/>
      <c r="CY37" s="1701"/>
      <c r="CZ37" s="1701"/>
      <c r="DA37" s="1701"/>
      <c r="DB37" s="1701"/>
      <c r="DC37" s="1701"/>
      <c r="DD37" s="1701"/>
      <c r="DE37" s="1701"/>
      <c r="DF37" s="1701"/>
      <c r="DG37" s="1701"/>
      <c r="DH37" s="1701"/>
      <c r="DI37" s="1701"/>
      <c r="DJ37" s="1701"/>
      <c r="DK37" s="1701"/>
      <c r="DL37" s="1701"/>
      <c r="DM37" s="1701"/>
      <c r="DN37" s="1701"/>
      <c r="DO37" s="1701"/>
      <c r="DP37" s="1701"/>
      <c r="DQ37" s="1701"/>
      <c r="DR37" s="1701"/>
      <c r="DS37" s="1701"/>
      <c r="DT37" s="1701"/>
      <c r="DU37" s="1701"/>
      <c r="DV37" s="1701"/>
      <c r="DW37" s="1701"/>
      <c r="DX37" s="1701"/>
      <c r="DY37" s="1701"/>
      <c r="DZ37" s="1701"/>
      <c r="EA37" s="1701"/>
      <c r="EB37" s="1701"/>
      <c r="EC37" s="1701"/>
      <c r="ED37" s="1701"/>
      <c r="EE37" s="1701"/>
      <c r="EF37" s="1701"/>
      <c r="EG37" s="1701"/>
      <c r="EH37" s="1701"/>
      <c r="EI37" s="1701"/>
      <c r="EJ37" s="1701"/>
      <c r="EK37" s="1701"/>
      <c r="EL37" s="1701"/>
      <c r="EM37" s="1701"/>
      <c r="EN37" s="1701"/>
      <c r="EO37" s="1701"/>
      <c r="EP37" s="1701"/>
      <c r="EQ37" s="1701"/>
      <c r="ER37" s="1701"/>
      <c r="ES37" s="1701"/>
      <c r="ET37" s="1701"/>
      <c r="EU37" s="1701"/>
      <c r="EV37" s="1701"/>
      <c r="EW37" s="1701"/>
      <c r="EX37" s="1701"/>
      <c r="EY37" s="1701"/>
      <c r="EZ37" s="1701"/>
      <c r="FA37" s="1701"/>
      <c r="FB37" s="1701"/>
      <c r="FC37" s="1701"/>
      <c r="FD37" s="1701"/>
      <c r="FE37" s="1701"/>
      <c r="FF37" s="1701"/>
      <c r="FG37" s="1701"/>
      <c r="FH37" s="1701"/>
      <c r="FI37" s="1701"/>
      <c r="FJ37" s="1701"/>
      <c r="FK37" s="1701"/>
      <c r="FL37" s="1701"/>
      <c r="FM37" s="1701"/>
      <c r="FN37" s="1701"/>
      <c r="FO37" s="1701"/>
      <c r="FP37" s="1701"/>
      <c r="FQ37" s="1701"/>
      <c r="FR37" s="1701"/>
      <c r="FS37" s="1701"/>
      <c r="FT37" s="1701"/>
      <c r="FU37" s="1701"/>
      <c r="FV37" s="1701"/>
      <c r="FW37" s="1701"/>
      <c r="FX37" s="1701"/>
      <c r="FY37" s="1701"/>
      <c r="FZ37" s="1701"/>
      <c r="GA37" s="1701"/>
      <c r="GB37" s="1701"/>
      <c r="GC37" s="1701"/>
      <c r="GD37" s="1701"/>
      <c r="GE37" s="1701"/>
      <c r="GF37" s="1701"/>
      <c r="GG37" s="1701"/>
      <c r="GH37" s="1701"/>
      <c r="GI37" s="1701"/>
      <c r="GJ37" s="1701"/>
      <c r="GK37" s="1701"/>
      <c r="GL37" s="1701"/>
      <c r="GM37" s="1701"/>
      <c r="GN37" s="1701"/>
      <c r="GO37" s="1701"/>
      <c r="GP37" s="1701"/>
      <c r="GQ37" s="1701"/>
      <c r="GR37" s="1701"/>
      <c r="GS37" s="1701"/>
      <c r="GT37" s="1701"/>
      <c r="GU37" s="1701"/>
      <c r="GV37" s="1701"/>
      <c r="GW37" s="1701"/>
      <c r="GX37" s="1701"/>
      <c r="GY37" s="1701"/>
      <c r="GZ37" s="1701"/>
      <c r="HA37" s="1701"/>
      <c r="HB37" s="1701"/>
      <c r="HC37" s="1701"/>
      <c r="HD37" s="1701"/>
      <c r="HE37" s="1701"/>
      <c r="HF37" s="1701"/>
      <c r="HG37" s="1701"/>
      <c r="HH37" s="1701"/>
      <c r="HI37" s="1701"/>
      <c r="HJ37" s="1701"/>
      <c r="HK37" s="1701"/>
      <c r="HL37" s="1701"/>
      <c r="HM37" s="1701"/>
      <c r="HN37" s="1701"/>
      <c r="HO37" s="1701"/>
      <c r="HP37" s="1701"/>
      <c r="HQ37" s="1701"/>
      <c r="HR37" s="1701"/>
      <c r="HS37" s="1701"/>
      <c r="HT37" s="1701"/>
      <c r="HU37" s="1701"/>
      <c r="HV37" s="1701"/>
      <c r="HW37" s="1701"/>
      <c r="HX37" s="1701"/>
      <c r="HY37" s="1701"/>
      <c r="HZ37" s="1701"/>
      <c r="IA37" s="1701"/>
      <c r="IB37" s="1701"/>
      <c r="IC37" s="1701"/>
      <c r="ID37" s="1701"/>
      <c r="IE37" s="1701"/>
      <c r="IF37" s="1701"/>
      <c r="IG37" s="1701"/>
      <c r="IH37" s="1701"/>
      <c r="II37" s="1701"/>
      <c r="IJ37" s="1701"/>
      <c r="IK37" s="1701"/>
      <c r="IL37" s="1701"/>
      <c r="IM37" s="1701"/>
      <c r="IN37" s="1701"/>
      <c r="IO37" s="1701"/>
      <c r="IP37" s="1701"/>
      <c r="IQ37" s="1701"/>
      <c r="IR37" s="1701"/>
      <c r="IS37" s="1701"/>
      <c r="IT37" s="1701"/>
      <c r="IU37" s="1701"/>
    </row>
    <row r="38" spans="1:255" ht="12" customHeight="1">
      <c r="A38" s="1700"/>
      <c r="B38" s="1703"/>
      <c r="C38" s="1716" t="s">
        <v>1526</v>
      </c>
      <c r="E38" s="1703"/>
      <c r="F38" s="1703"/>
      <c r="G38" s="1703"/>
      <c r="H38" s="1703"/>
      <c r="I38" s="1703"/>
      <c r="J38" s="1705"/>
      <c r="K38" s="1701"/>
    </row>
    <row r="39" spans="1:255">
      <c r="A39" s="1700"/>
      <c r="B39" s="1722" t="s">
        <v>1527</v>
      </c>
      <c r="C39" s="1716"/>
      <c r="D39" s="1718" t="s">
        <v>1528</v>
      </c>
      <c r="E39" s="1703"/>
      <c r="F39" s="1703"/>
      <c r="G39" s="1703"/>
      <c r="H39" s="1703"/>
      <c r="I39" s="1703"/>
      <c r="J39" s="1705">
        <v>88</v>
      </c>
      <c r="K39" s="1701"/>
    </row>
    <row r="40" spans="1:255">
      <c r="A40" s="1700"/>
      <c r="B40" s="1722" t="s">
        <v>1529</v>
      </c>
      <c r="C40" s="1716"/>
      <c r="D40" s="1719" t="s">
        <v>1530</v>
      </c>
      <c r="E40" s="1707"/>
      <c r="F40" s="1707"/>
      <c r="G40" s="1707"/>
      <c r="H40" s="1707"/>
      <c r="I40" s="1707"/>
      <c r="J40" s="1705">
        <v>89</v>
      </c>
      <c r="K40" s="1701"/>
    </row>
    <row r="41" spans="1:255">
      <c r="A41" s="1700"/>
      <c r="B41" s="1722" t="s">
        <v>1531</v>
      </c>
      <c r="C41" s="1716"/>
      <c r="D41" s="1719" t="s">
        <v>1532</v>
      </c>
      <c r="E41" s="1707"/>
      <c r="F41" s="1707"/>
      <c r="G41" s="1707"/>
      <c r="H41" s="1707"/>
      <c r="I41" s="1707"/>
      <c r="J41" s="1705">
        <v>90</v>
      </c>
      <c r="K41" s="1701"/>
    </row>
    <row r="42" spans="1:255">
      <c r="A42" s="1700"/>
      <c r="B42" s="1722" t="s">
        <v>1533</v>
      </c>
      <c r="C42" s="1716"/>
      <c r="D42" s="1719" t="s">
        <v>1534</v>
      </c>
      <c r="E42" s="1709"/>
      <c r="F42" s="1709"/>
      <c r="G42" s="1709"/>
      <c r="H42" s="1709"/>
      <c r="I42" s="1709"/>
      <c r="J42" s="1705">
        <v>91</v>
      </c>
      <c r="K42" s="1701"/>
    </row>
    <row r="43" spans="1:255" ht="7.5" customHeight="1">
      <c r="A43" s="1700"/>
      <c r="B43" s="1703"/>
      <c r="C43" s="1716"/>
      <c r="D43" s="1710"/>
      <c r="E43" s="1710"/>
      <c r="F43" s="1710"/>
      <c r="G43" s="1710"/>
      <c r="H43" s="1710"/>
      <c r="I43" s="1710"/>
      <c r="J43" s="1705"/>
      <c r="K43" s="1701"/>
    </row>
    <row r="44" spans="1:255" ht="12.75" customHeight="1">
      <c r="A44" s="1700"/>
      <c r="B44" s="1703"/>
      <c r="C44" s="1716"/>
      <c r="D44" s="1710"/>
      <c r="E44" s="1710"/>
      <c r="F44" s="1710"/>
      <c r="G44" s="1710"/>
      <c r="H44" s="1710"/>
      <c r="I44" s="1710"/>
      <c r="J44" s="1705"/>
      <c r="K44" s="1701"/>
    </row>
    <row r="45" spans="1:255" ht="12.75" customHeight="1">
      <c r="A45" s="1700" t="s">
        <v>1515</v>
      </c>
      <c r="B45" s="1703"/>
      <c r="C45" s="1716"/>
      <c r="D45" s="1710"/>
      <c r="E45" s="1710"/>
      <c r="F45" s="1710"/>
      <c r="G45" s="1710"/>
      <c r="H45" s="1710"/>
      <c r="I45" s="1710"/>
      <c r="J45" s="1705"/>
      <c r="K45" s="1701"/>
    </row>
    <row r="46" spans="1:255" ht="12.75" customHeight="1">
      <c r="A46" s="1700"/>
      <c r="B46" s="1703"/>
      <c r="C46" s="1716" t="s">
        <v>1535</v>
      </c>
      <c r="D46" s="1710"/>
      <c r="E46" s="1710"/>
      <c r="F46" s="1710"/>
      <c r="G46" s="1710"/>
      <c r="H46" s="1710"/>
      <c r="I46" s="1710"/>
      <c r="J46" s="1705"/>
      <c r="K46" s="1701"/>
    </row>
    <row r="47" spans="1:255">
      <c r="A47" s="1700"/>
      <c r="B47" s="1722" t="s">
        <v>1536</v>
      </c>
      <c r="C47" s="1716"/>
      <c r="D47" s="1703" t="s">
        <v>1537</v>
      </c>
      <c r="E47" s="1703"/>
      <c r="F47" s="1703"/>
      <c r="G47" s="1703"/>
      <c r="H47" s="1703"/>
      <c r="I47" s="1703"/>
      <c r="J47" s="1705">
        <v>92</v>
      </c>
      <c r="K47" s="1701"/>
    </row>
    <row r="48" spans="1:255">
      <c r="A48" s="1700"/>
      <c r="B48" s="1722" t="s">
        <v>1538</v>
      </c>
      <c r="C48" s="1716"/>
      <c r="D48" s="1707" t="s">
        <v>1539</v>
      </c>
      <c r="E48" s="1707"/>
      <c r="F48" s="1707"/>
      <c r="G48" s="1707"/>
      <c r="H48" s="1707"/>
      <c r="I48" s="1707"/>
      <c r="J48" s="1705">
        <v>93</v>
      </c>
      <c r="K48" s="1701"/>
    </row>
    <row r="49" spans="1:11">
      <c r="A49" s="1700"/>
      <c r="B49" s="1722" t="s">
        <v>1540</v>
      </c>
      <c r="C49" s="1716"/>
      <c r="D49" s="1711" t="s">
        <v>1973</v>
      </c>
      <c r="E49" s="1707"/>
      <c r="F49" s="1707"/>
      <c r="G49" s="1707"/>
      <c r="H49" s="1707"/>
      <c r="I49" s="1707"/>
      <c r="J49" s="1705">
        <v>94</v>
      </c>
      <c r="K49" s="1701"/>
    </row>
    <row r="50" spans="1:11">
      <c r="A50" s="1700"/>
      <c r="B50" s="1722" t="s">
        <v>1541</v>
      </c>
      <c r="C50" s="1716"/>
      <c r="D50" s="1707" t="s">
        <v>1542</v>
      </c>
      <c r="E50" s="1707"/>
      <c r="F50" s="1707"/>
      <c r="G50" s="1707"/>
      <c r="H50" s="1707"/>
      <c r="I50" s="1707"/>
      <c r="J50" s="1705">
        <v>97</v>
      </c>
      <c r="K50" s="1701"/>
    </row>
    <row r="51" spans="1:11">
      <c r="A51" s="1700"/>
      <c r="B51" s="1722" t="s">
        <v>1543</v>
      </c>
      <c r="C51" s="1716"/>
      <c r="D51" s="1707" t="s">
        <v>2654</v>
      </c>
      <c r="E51" s="1707"/>
      <c r="F51" s="1707"/>
      <c r="G51" s="1707"/>
      <c r="H51" s="1707"/>
      <c r="I51" s="1707"/>
      <c r="J51" s="1705">
        <v>99</v>
      </c>
      <c r="K51" s="1701"/>
    </row>
    <row r="52" spans="1:11">
      <c r="A52" s="1700"/>
      <c r="B52" s="1722" t="s">
        <v>1544</v>
      </c>
      <c r="C52" s="1716"/>
      <c r="D52" s="1707" t="s">
        <v>1545</v>
      </c>
      <c r="E52" s="1707"/>
      <c r="F52" s="1707"/>
      <c r="G52" s="1707"/>
      <c r="H52" s="1707"/>
      <c r="I52" s="1707"/>
      <c r="J52" s="1705">
        <v>100</v>
      </c>
      <c r="K52" s="1701"/>
    </row>
    <row r="53" spans="1:11" ht="12.75" customHeight="1">
      <c r="A53" s="1700"/>
      <c r="B53" s="1722" t="s">
        <v>1546</v>
      </c>
      <c r="C53" s="1716"/>
      <c r="D53" s="2304" t="s">
        <v>2615</v>
      </c>
      <c r="E53" s="2305"/>
      <c r="F53" s="2305"/>
      <c r="G53" s="2305"/>
      <c r="H53" s="2305"/>
      <c r="I53" s="2305"/>
      <c r="J53" s="1705">
        <v>103</v>
      </c>
      <c r="K53" s="1701"/>
    </row>
    <row r="54" spans="1:11">
      <c r="A54" s="1700"/>
      <c r="B54" s="1722" t="s">
        <v>2616</v>
      </c>
      <c r="C54" s="1716"/>
      <c r="D54" s="2306" t="s">
        <v>2617</v>
      </c>
      <c r="E54" s="1707"/>
      <c r="F54" s="1707"/>
      <c r="G54" s="1707"/>
      <c r="H54" s="1707"/>
      <c r="I54" s="1707"/>
      <c r="J54" s="1705">
        <v>104</v>
      </c>
      <c r="K54" s="1701"/>
    </row>
    <row r="55" spans="1:11">
      <c r="A55" s="1700"/>
      <c r="B55" s="1722" t="s">
        <v>2618</v>
      </c>
      <c r="C55" s="1716"/>
      <c r="D55" s="2306" t="s">
        <v>2619</v>
      </c>
      <c r="E55" s="1707"/>
      <c r="F55" s="1707"/>
      <c r="G55" s="1707"/>
      <c r="H55" s="1707"/>
      <c r="I55" s="1707"/>
      <c r="J55" s="1705">
        <v>105</v>
      </c>
      <c r="K55" s="1701"/>
    </row>
    <row r="56" spans="1:11">
      <c r="A56" s="1700"/>
      <c r="B56" s="1722" t="s">
        <v>2620</v>
      </c>
      <c r="C56" s="1716"/>
      <c r="D56" s="2306" t="s">
        <v>2621</v>
      </c>
      <c r="E56" s="1707"/>
      <c r="F56" s="1707"/>
      <c r="G56" s="1707"/>
      <c r="H56" s="1707"/>
      <c r="I56" s="1707"/>
      <c r="J56" s="1705">
        <v>106</v>
      </c>
      <c r="K56" s="1701"/>
    </row>
    <row r="57" spans="1:11" ht="7.5" customHeight="1">
      <c r="A57" s="1700"/>
      <c r="B57" s="1703"/>
      <c r="C57" s="1716"/>
      <c r="D57" s="1707"/>
      <c r="E57" s="1707"/>
      <c r="F57" s="1707"/>
      <c r="G57" s="1707"/>
      <c r="H57" s="1707"/>
      <c r="I57" s="1707"/>
      <c r="J57" s="1705"/>
      <c r="K57" s="1701"/>
    </row>
    <row r="58" spans="1:11">
      <c r="A58" s="1700"/>
      <c r="B58" s="1703"/>
      <c r="C58" s="1716" t="s">
        <v>1547</v>
      </c>
      <c r="D58" s="1703"/>
      <c r="E58" s="1703"/>
      <c r="F58" s="1703"/>
      <c r="G58" s="1703"/>
      <c r="H58" s="1703"/>
      <c r="I58" s="1703"/>
      <c r="J58" s="1705"/>
      <c r="K58" s="1701"/>
    </row>
    <row r="59" spans="1:11">
      <c r="A59" s="1700"/>
      <c r="B59" s="1722" t="s">
        <v>1548</v>
      </c>
      <c r="C59" s="1716"/>
      <c r="D59" s="1703" t="s">
        <v>1500</v>
      </c>
      <c r="E59" s="1703"/>
      <c r="F59" s="1703"/>
      <c r="G59" s="1703"/>
      <c r="H59" s="1703"/>
      <c r="I59" s="1703"/>
      <c r="J59" s="1705">
        <v>107</v>
      </c>
      <c r="K59" s="1701"/>
    </row>
    <row r="60" spans="1:11" ht="13.5" customHeight="1">
      <c r="A60" s="1700"/>
      <c r="B60" s="1722" t="s">
        <v>1549</v>
      </c>
      <c r="C60" s="1716"/>
      <c r="D60" s="1707" t="s">
        <v>1550</v>
      </c>
      <c r="E60" s="1707"/>
      <c r="F60" s="1707"/>
      <c r="G60" s="1707"/>
      <c r="H60" s="1707"/>
      <c r="I60" s="1707"/>
      <c r="J60" s="1705">
        <v>109</v>
      </c>
      <c r="K60" s="1701"/>
    </row>
    <row r="61" spans="1:11" ht="12.75" customHeight="1">
      <c r="A61" s="1700"/>
      <c r="B61" s="1722" t="s">
        <v>1551</v>
      </c>
      <c r="C61" s="1716"/>
      <c r="D61" s="1707" t="s">
        <v>1501</v>
      </c>
      <c r="E61" s="1707"/>
      <c r="F61" s="1707"/>
      <c r="G61" s="1707"/>
      <c r="H61" s="1707"/>
      <c r="I61" s="1707"/>
      <c r="J61" s="1705">
        <v>111</v>
      </c>
      <c r="K61" s="1701"/>
    </row>
    <row r="62" spans="1:11" ht="15.75" customHeight="1">
      <c r="A62" s="1700"/>
      <c r="B62" s="1722" t="s">
        <v>1552</v>
      </c>
      <c r="C62" s="1716"/>
      <c r="D62" s="1707" t="s">
        <v>1502</v>
      </c>
      <c r="E62" s="1707"/>
      <c r="F62" s="1707"/>
      <c r="G62" s="1707"/>
      <c r="H62" s="1707"/>
      <c r="I62" s="1707"/>
      <c r="J62" s="1705">
        <v>112</v>
      </c>
      <c r="K62" s="1701"/>
    </row>
    <row r="63" spans="1:11" ht="14.25" customHeight="1">
      <c r="A63" s="1700"/>
      <c r="B63" s="1722" t="s">
        <v>1553</v>
      </c>
      <c r="C63" s="1716"/>
      <c r="D63" s="1711" t="s">
        <v>1554</v>
      </c>
      <c r="E63" s="1707"/>
      <c r="F63" s="1707"/>
      <c r="G63" s="1707"/>
      <c r="H63" s="1707"/>
      <c r="I63" s="1707"/>
      <c r="J63" s="1705">
        <v>113</v>
      </c>
      <c r="K63" s="1701"/>
    </row>
    <row r="64" spans="1:11">
      <c r="A64" s="1700"/>
      <c r="B64" s="1722" t="s">
        <v>1555</v>
      </c>
      <c r="C64" s="1716"/>
      <c r="D64" s="1708" t="s">
        <v>1556</v>
      </c>
      <c r="E64" s="1709"/>
      <c r="F64" s="1709"/>
      <c r="G64" s="1709"/>
      <c r="H64" s="1709"/>
      <c r="I64" s="1709"/>
      <c r="J64" s="1705">
        <v>114</v>
      </c>
      <c r="K64" s="1701"/>
    </row>
    <row r="65" spans="1:255">
      <c r="A65" s="1700"/>
      <c r="B65" s="1703"/>
      <c r="C65" s="1716"/>
      <c r="D65" s="1710"/>
      <c r="E65" s="1710"/>
      <c r="F65" s="1710"/>
      <c r="G65" s="1710"/>
      <c r="H65" s="1710"/>
      <c r="I65" s="1710"/>
      <c r="J65" s="1705"/>
      <c r="K65" s="1701"/>
    </row>
    <row r="66" spans="1:255">
      <c r="A66" s="1700"/>
      <c r="B66" s="1703"/>
      <c r="C66" s="1716" t="s">
        <v>1557</v>
      </c>
      <c r="D66" s="1703"/>
      <c r="E66" s="1703"/>
      <c r="F66" s="1703"/>
      <c r="G66" s="1703"/>
      <c r="H66" s="1703"/>
      <c r="I66" s="1703"/>
      <c r="J66" s="1705"/>
      <c r="K66" s="1701"/>
    </row>
    <row r="67" spans="1:255">
      <c r="A67" s="1700"/>
      <c r="B67" s="1722" t="s">
        <v>1558</v>
      </c>
      <c r="D67" s="1712" t="s">
        <v>2633</v>
      </c>
      <c r="E67" s="1716"/>
      <c r="F67" s="1716"/>
      <c r="G67" s="1716"/>
      <c r="H67" s="1716"/>
      <c r="I67" s="1716"/>
      <c r="J67" s="1705">
        <v>115</v>
      </c>
      <c r="K67" s="1701"/>
    </row>
    <row r="68" spans="1:255" ht="12" customHeight="1">
      <c r="A68" s="1700"/>
      <c r="B68" s="1722" t="s">
        <v>1559</v>
      </c>
      <c r="D68" s="1707" t="s">
        <v>1974</v>
      </c>
      <c r="E68" s="1720"/>
      <c r="F68" s="1720"/>
      <c r="G68" s="1720"/>
      <c r="H68" s="1720"/>
      <c r="I68" s="1720"/>
      <c r="J68" s="1705">
        <v>117</v>
      </c>
      <c r="K68" s="1701"/>
      <c r="L68" s="1703"/>
      <c r="M68" s="1703"/>
      <c r="N68" s="1703"/>
      <c r="O68" s="1703"/>
      <c r="P68" s="1703"/>
      <c r="Q68" s="1703"/>
      <c r="R68" s="1703"/>
      <c r="S68" s="1703"/>
      <c r="T68" s="1703"/>
      <c r="U68" s="1703"/>
      <c r="V68" s="1703"/>
      <c r="W68" s="1703"/>
      <c r="X68" s="1703"/>
      <c r="Y68" s="1703"/>
      <c r="Z68" s="1703"/>
      <c r="AA68" s="1703"/>
      <c r="AB68" s="1703"/>
      <c r="AC68" s="1703"/>
      <c r="AD68" s="1703"/>
      <c r="AE68" s="1703"/>
      <c r="AF68" s="1703"/>
      <c r="AG68" s="1703"/>
      <c r="AH68" s="1703"/>
      <c r="AI68" s="1703"/>
      <c r="AJ68" s="1703"/>
      <c r="AK68" s="1703"/>
      <c r="AL68" s="1703"/>
      <c r="AM68" s="1703"/>
      <c r="AN68" s="1703"/>
      <c r="AO68" s="1703"/>
      <c r="AP68" s="1703"/>
      <c r="AQ68" s="1703"/>
      <c r="AR68" s="1703"/>
      <c r="AS68" s="1703"/>
      <c r="AT68" s="1703"/>
      <c r="AU68" s="1703"/>
      <c r="AV68" s="1703"/>
      <c r="AW68" s="1703"/>
      <c r="AX68" s="1703"/>
      <c r="AY68" s="1703"/>
      <c r="AZ68" s="1703"/>
      <c r="BA68" s="1703"/>
      <c r="BB68" s="1703"/>
      <c r="BC68" s="1703"/>
      <c r="BD68" s="1703"/>
      <c r="BE68" s="1703"/>
      <c r="BF68" s="1703"/>
      <c r="BG68" s="1703"/>
      <c r="BH68" s="1703"/>
      <c r="BI68" s="1703"/>
      <c r="BJ68" s="1703"/>
      <c r="BK68" s="1703"/>
      <c r="BL68" s="1703"/>
      <c r="BM68" s="1703"/>
      <c r="BN68" s="1703"/>
      <c r="BO68" s="1703"/>
      <c r="BP68" s="1703"/>
      <c r="BQ68" s="1703"/>
      <c r="BR68" s="1703"/>
      <c r="BS68" s="1703"/>
      <c r="BT68" s="1703"/>
      <c r="BU68" s="1703"/>
      <c r="BV68" s="1703"/>
      <c r="BW68" s="1703"/>
      <c r="BX68" s="1703"/>
      <c r="BY68" s="1703"/>
      <c r="BZ68" s="1703"/>
      <c r="CA68" s="1703"/>
      <c r="CB68" s="1703"/>
      <c r="CC68" s="1703"/>
      <c r="CD68" s="1703"/>
      <c r="CE68" s="1703"/>
      <c r="CF68" s="1703"/>
      <c r="CG68" s="1703"/>
      <c r="CH68" s="1703"/>
      <c r="CI68" s="1703"/>
      <c r="CJ68" s="1703"/>
      <c r="CK68" s="1703"/>
      <c r="CL68" s="1703"/>
      <c r="CM68" s="1703"/>
      <c r="CN68" s="1703"/>
      <c r="CO68" s="1703"/>
      <c r="CP68" s="1703"/>
      <c r="CQ68" s="1703"/>
      <c r="CR68" s="1703"/>
      <c r="CS68" s="1703"/>
      <c r="CT68" s="1703"/>
      <c r="CU68" s="1703"/>
      <c r="CV68" s="1703"/>
      <c r="CW68" s="1703"/>
      <c r="CX68" s="1703"/>
      <c r="CY68" s="1703"/>
      <c r="CZ68" s="1703"/>
      <c r="DA68" s="1703"/>
      <c r="DB68" s="1703"/>
      <c r="DC68" s="1703"/>
      <c r="DD68" s="1703"/>
      <c r="DE68" s="1703"/>
      <c r="DF68" s="1703"/>
      <c r="DG68" s="1703"/>
      <c r="DH68" s="1703"/>
      <c r="DI68" s="1703"/>
      <c r="DJ68" s="1703"/>
      <c r="DK68" s="1703"/>
      <c r="DL68" s="1703"/>
      <c r="DM68" s="1703"/>
      <c r="DN68" s="1703"/>
      <c r="DO68" s="1703"/>
      <c r="DP68" s="1703"/>
      <c r="DQ68" s="1703"/>
      <c r="DR68" s="1703"/>
      <c r="DS68" s="1703"/>
      <c r="DT68" s="1703"/>
      <c r="DU68" s="1703"/>
      <c r="DV68" s="1703"/>
      <c r="DW68" s="1703"/>
      <c r="DX68" s="1703"/>
      <c r="DY68" s="1703"/>
      <c r="DZ68" s="1703"/>
      <c r="EA68" s="1703"/>
      <c r="EB68" s="1703"/>
      <c r="EC68" s="1703"/>
      <c r="ED68" s="1703"/>
      <c r="EE68" s="1703"/>
      <c r="EF68" s="1703"/>
      <c r="EG68" s="1703"/>
      <c r="EH68" s="1703"/>
      <c r="EI68" s="1703"/>
      <c r="EJ68" s="1703"/>
      <c r="EK68" s="1703"/>
      <c r="EL68" s="1703"/>
      <c r="EM68" s="1703"/>
      <c r="EN68" s="1703"/>
      <c r="EO68" s="1703"/>
      <c r="EP68" s="1703"/>
      <c r="EQ68" s="1703"/>
      <c r="ER68" s="1703"/>
      <c r="ES68" s="1703"/>
      <c r="ET68" s="1703"/>
      <c r="EU68" s="1703"/>
      <c r="EV68" s="1703"/>
      <c r="EW68" s="1703"/>
      <c r="EX68" s="1703"/>
      <c r="EY68" s="1703"/>
      <c r="EZ68" s="1703"/>
      <c r="FA68" s="1703"/>
      <c r="FB68" s="1703"/>
      <c r="FC68" s="1703"/>
      <c r="FD68" s="1703"/>
      <c r="FE68" s="1703"/>
      <c r="FF68" s="1703"/>
      <c r="FG68" s="1703"/>
      <c r="FH68" s="1703"/>
      <c r="FI68" s="1703"/>
      <c r="FJ68" s="1703"/>
      <c r="FK68" s="1703"/>
      <c r="FL68" s="1703"/>
      <c r="FM68" s="1703"/>
      <c r="FN68" s="1703"/>
      <c r="FO68" s="1703"/>
      <c r="FP68" s="1703"/>
      <c r="FQ68" s="1703"/>
      <c r="FR68" s="1703"/>
      <c r="FS68" s="1703"/>
      <c r="FT68" s="1703"/>
      <c r="FU68" s="1703"/>
      <c r="FV68" s="1703"/>
      <c r="FW68" s="1703"/>
      <c r="FX68" s="1703"/>
      <c r="FY68" s="1703"/>
      <c r="FZ68" s="1703"/>
      <c r="GA68" s="1703"/>
      <c r="GB68" s="1703"/>
      <c r="GC68" s="1703"/>
      <c r="GD68" s="1703"/>
      <c r="GE68" s="1703"/>
      <c r="GF68" s="1703"/>
      <c r="GG68" s="1703"/>
      <c r="GH68" s="1703"/>
      <c r="GI68" s="1703"/>
      <c r="GJ68" s="1703"/>
      <c r="GK68" s="1703"/>
      <c r="GL68" s="1703"/>
      <c r="GM68" s="1703"/>
      <c r="GN68" s="1703"/>
      <c r="GO68" s="1703"/>
      <c r="GP68" s="1703"/>
      <c r="GQ68" s="1703"/>
      <c r="GR68" s="1703"/>
      <c r="GS68" s="1703"/>
      <c r="GT68" s="1703"/>
      <c r="GU68" s="1703"/>
      <c r="GV68" s="1703"/>
      <c r="GW68" s="1703"/>
      <c r="GX68" s="1703"/>
      <c r="GY68" s="1703"/>
      <c r="GZ68" s="1703"/>
      <c r="HA68" s="1703"/>
      <c r="HB68" s="1703"/>
      <c r="HC68" s="1703"/>
      <c r="HD68" s="1703"/>
      <c r="HE68" s="1703"/>
      <c r="HF68" s="1703"/>
      <c r="HG68" s="1703"/>
      <c r="HH68" s="1703"/>
      <c r="HI68" s="1703"/>
      <c r="HJ68" s="1703"/>
      <c r="HK68" s="1703"/>
      <c r="HL68" s="1703"/>
      <c r="HM68" s="1703"/>
      <c r="HN68" s="1703"/>
      <c r="HO68" s="1703"/>
      <c r="HP68" s="1703"/>
      <c r="HQ68" s="1703"/>
      <c r="HR68" s="1703"/>
      <c r="HS68" s="1703"/>
      <c r="HT68" s="1703"/>
      <c r="HU68" s="1703"/>
      <c r="HV68" s="1703"/>
      <c r="HW68" s="1703"/>
      <c r="HX68" s="1703"/>
      <c r="HY68" s="1703"/>
      <c r="HZ68" s="1703"/>
      <c r="IA68" s="1703"/>
      <c r="IB68" s="1703"/>
      <c r="IC68" s="1703"/>
      <c r="ID68" s="1703"/>
      <c r="IE68" s="1703"/>
      <c r="IF68" s="1703"/>
      <c r="IG68" s="1703"/>
      <c r="IH68" s="1703"/>
      <c r="II68" s="1703"/>
      <c r="IJ68" s="1703"/>
      <c r="IK68" s="1703"/>
      <c r="IL68" s="1703"/>
      <c r="IM68" s="1703"/>
      <c r="IN68" s="1703"/>
      <c r="IO68" s="1703"/>
      <c r="IP68" s="1703"/>
      <c r="IQ68" s="1703"/>
      <c r="IR68" s="1703"/>
      <c r="IS68" s="1703"/>
      <c r="IT68" s="1703"/>
      <c r="IU68" s="1703"/>
    </row>
    <row r="69" spans="1:255" ht="12" customHeight="1">
      <c r="A69" s="1700"/>
      <c r="B69" s="1722" t="s">
        <v>1560</v>
      </c>
      <c r="D69" s="1707" t="s">
        <v>1561</v>
      </c>
      <c r="E69" s="1720"/>
      <c r="F69" s="1720"/>
      <c r="G69" s="1720"/>
      <c r="H69" s="1720"/>
      <c r="I69" s="1720"/>
      <c r="J69" s="1705">
        <v>118</v>
      </c>
      <c r="K69" s="1701"/>
      <c r="L69" s="1703"/>
      <c r="M69" s="1703"/>
      <c r="N69" s="1703"/>
      <c r="O69" s="1703"/>
      <c r="P69" s="1703"/>
      <c r="Q69" s="1703"/>
      <c r="R69" s="1703"/>
      <c r="S69" s="1703"/>
      <c r="T69" s="1703"/>
      <c r="U69" s="1703"/>
      <c r="V69" s="1703"/>
      <c r="W69" s="1703"/>
      <c r="X69" s="1703"/>
      <c r="Y69" s="1703"/>
      <c r="Z69" s="1703"/>
      <c r="AA69" s="1703"/>
      <c r="AB69" s="1703"/>
      <c r="AC69" s="1703"/>
      <c r="AD69" s="1703"/>
      <c r="AE69" s="1703"/>
      <c r="AF69" s="1703"/>
      <c r="AG69" s="1703"/>
      <c r="AH69" s="1703"/>
      <c r="AI69" s="1703"/>
      <c r="AJ69" s="1703"/>
      <c r="AK69" s="1703"/>
      <c r="AL69" s="1703"/>
      <c r="AM69" s="1703"/>
      <c r="AN69" s="1703"/>
      <c r="AO69" s="1703"/>
      <c r="AP69" s="1703"/>
      <c r="AQ69" s="1703"/>
      <c r="AR69" s="1703"/>
      <c r="AS69" s="1703"/>
      <c r="AT69" s="1703"/>
      <c r="AU69" s="1703"/>
      <c r="AV69" s="1703"/>
      <c r="AW69" s="1703"/>
      <c r="AX69" s="1703"/>
      <c r="AY69" s="1703"/>
      <c r="AZ69" s="1703"/>
      <c r="BA69" s="1703"/>
      <c r="BB69" s="1703"/>
      <c r="BC69" s="1703"/>
      <c r="BD69" s="1703"/>
      <c r="BE69" s="1703"/>
      <c r="BF69" s="1703"/>
      <c r="BG69" s="1703"/>
      <c r="BH69" s="1703"/>
      <c r="BI69" s="1703"/>
      <c r="BJ69" s="1703"/>
      <c r="BK69" s="1703"/>
      <c r="BL69" s="1703"/>
      <c r="BM69" s="1703"/>
      <c r="BN69" s="1703"/>
      <c r="BO69" s="1703"/>
      <c r="BP69" s="1703"/>
      <c r="BQ69" s="1703"/>
      <c r="BR69" s="1703"/>
      <c r="BS69" s="1703"/>
      <c r="BT69" s="1703"/>
      <c r="BU69" s="1703"/>
      <c r="BV69" s="1703"/>
      <c r="BW69" s="1703"/>
      <c r="BX69" s="1703"/>
      <c r="BY69" s="1703"/>
      <c r="BZ69" s="1703"/>
      <c r="CA69" s="1703"/>
      <c r="CB69" s="1703"/>
      <c r="CC69" s="1703"/>
      <c r="CD69" s="1703"/>
      <c r="CE69" s="1703"/>
      <c r="CF69" s="1703"/>
      <c r="CG69" s="1703"/>
      <c r="CH69" s="1703"/>
      <c r="CI69" s="1703"/>
      <c r="CJ69" s="1703"/>
      <c r="CK69" s="1703"/>
      <c r="CL69" s="1703"/>
      <c r="CM69" s="1703"/>
      <c r="CN69" s="1703"/>
      <c r="CO69" s="1703"/>
      <c r="CP69" s="1703"/>
      <c r="CQ69" s="1703"/>
      <c r="CR69" s="1703"/>
      <c r="CS69" s="1703"/>
      <c r="CT69" s="1703"/>
      <c r="CU69" s="1703"/>
      <c r="CV69" s="1703"/>
      <c r="CW69" s="1703"/>
      <c r="CX69" s="1703"/>
      <c r="CY69" s="1703"/>
      <c r="CZ69" s="1703"/>
      <c r="DA69" s="1703"/>
      <c r="DB69" s="1703"/>
      <c r="DC69" s="1703"/>
      <c r="DD69" s="1703"/>
      <c r="DE69" s="1703"/>
      <c r="DF69" s="1703"/>
      <c r="DG69" s="1703"/>
      <c r="DH69" s="1703"/>
      <c r="DI69" s="1703"/>
      <c r="DJ69" s="1703"/>
      <c r="DK69" s="1703"/>
      <c r="DL69" s="1703"/>
      <c r="DM69" s="1703"/>
      <c r="DN69" s="1703"/>
      <c r="DO69" s="1703"/>
      <c r="DP69" s="1703"/>
      <c r="DQ69" s="1703"/>
      <c r="DR69" s="1703"/>
      <c r="DS69" s="1703"/>
      <c r="DT69" s="1703"/>
      <c r="DU69" s="1703"/>
      <c r="DV69" s="1703"/>
      <c r="DW69" s="1703"/>
      <c r="DX69" s="1703"/>
      <c r="DY69" s="1703"/>
      <c r="DZ69" s="1703"/>
      <c r="EA69" s="1703"/>
      <c r="EB69" s="1703"/>
      <c r="EC69" s="1703"/>
      <c r="ED69" s="1703"/>
      <c r="EE69" s="1703"/>
      <c r="EF69" s="1703"/>
      <c r="EG69" s="1703"/>
      <c r="EH69" s="1703"/>
      <c r="EI69" s="1703"/>
      <c r="EJ69" s="1703"/>
      <c r="EK69" s="1703"/>
      <c r="EL69" s="1703"/>
      <c r="EM69" s="1703"/>
      <c r="EN69" s="1703"/>
      <c r="EO69" s="1703"/>
      <c r="EP69" s="1703"/>
      <c r="EQ69" s="1703"/>
      <c r="ER69" s="1703"/>
      <c r="ES69" s="1703"/>
      <c r="ET69" s="1703"/>
      <c r="EU69" s="1703"/>
      <c r="EV69" s="1703"/>
      <c r="EW69" s="1703"/>
      <c r="EX69" s="1703"/>
      <c r="EY69" s="1703"/>
      <c r="EZ69" s="1703"/>
      <c r="FA69" s="1703"/>
      <c r="FB69" s="1703"/>
      <c r="FC69" s="1703"/>
      <c r="FD69" s="1703"/>
      <c r="FE69" s="1703"/>
      <c r="FF69" s="1703"/>
      <c r="FG69" s="1703"/>
      <c r="FH69" s="1703"/>
      <c r="FI69" s="1703"/>
      <c r="FJ69" s="1703"/>
      <c r="FK69" s="1703"/>
      <c r="FL69" s="1703"/>
      <c r="FM69" s="1703"/>
      <c r="FN69" s="1703"/>
      <c r="FO69" s="1703"/>
      <c r="FP69" s="1703"/>
      <c r="FQ69" s="1703"/>
      <c r="FR69" s="1703"/>
      <c r="FS69" s="1703"/>
      <c r="FT69" s="1703"/>
      <c r="FU69" s="1703"/>
      <c r="FV69" s="1703"/>
      <c r="FW69" s="1703"/>
      <c r="FX69" s="1703"/>
      <c r="FY69" s="1703"/>
      <c r="FZ69" s="1703"/>
      <c r="GA69" s="1703"/>
      <c r="GB69" s="1703"/>
      <c r="GC69" s="1703"/>
      <c r="GD69" s="1703"/>
      <c r="GE69" s="1703"/>
      <c r="GF69" s="1703"/>
      <c r="GG69" s="1703"/>
      <c r="GH69" s="1703"/>
      <c r="GI69" s="1703"/>
      <c r="GJ69" s="1703"/>
      <c r="GK69" s="1703"/>
      <c r="GL69" s="1703"/>
      <c r="GM69" s="1703"/>
      <c r="GN69" s="1703"/>
      <c r="GO69" s="1703"/>
      <c r="GP69" s="1703"/>
      <c r="GQ69" s="1703"/>
      <c r="GR69" s="1703"/>
      <c r="GS69" s="1703"/>
      <c r="GT69" s="1703"/>
      <c r="GU69" s="1703"/>
      <c r="GV69" s="1703"/>
      <c r="GW69" s="1703"/>
      <c r="GX69" s="1703"/>
      <c r="GY69" s="1703"/>
      <c r="GZ69" s="1703"/>
      <c r="HA69" s="1703"/>
      <c r="HB69" s="1703"/>
      <c r="HC69" s="1703"/>
      <c r="HD69" s="1703"/>
      <c r="HE69" s="1703"/>
      <c r="HF69" s="1703"/>
      <c r="HG69" s="1703"/>
      <c r="HH69" s="1703"/>
      <c r="HI69" s="1703"/>
      <c r="HJ69" s="1703"/>
      <c r="HK69" s="1703"/>
      <c r="HL69" s="1703"/>
      <c r="HM69" s="1703"/>
      <c r="HN69" s="1703"/>
      <c r="HO69" s="1703"/>
      <c r="HP69" s="1703"/>
      <c r="HQ69" s="1703"/>
      <c r="HR69" s="1703"/>
      <c r="HS69" s="1703"/>
      <c r="HT69" s="1703"/>
      <c r="HU69" s="1703"/>
      <c r="HV69" s="1703"/>
      <c r="HW69" s="1703"/>
      <c r="HX69" s="1703"/>
      <c r="HY69" s="1703"/>
      <c r="HZ69" s="1703"/>
      <c r="IA69" s="1703"/>
      <c r="IB69" s="1703"/>
      <c r="IC69" s="1703"/>
      <c r="ID69" s="1703"/>
      <c r="IE69" s="1703"/>
      <c r="IF69" s="1703"/>
      <c r="IG69" s="1703"/>
      <c r="IH69" s="1703"/>
      <c r="II69" s="1703"/>
      <c r="IJ69" s="1703"/>
      <c r="IK69" s="1703"/>
      <c r="IL69" s="1703"/>
      <c r="IM69" s="1703"/>
      <c r="IN69" s="1703"/>
      <c r="IO69" s="1703"/>
      <c r="IP69" s="1703"/>
      <c r="IQ69" s="1703"/>
      <c r="IR69" s="1703"/>
      <c r="IS69" s="1703"/>
      <c r="IT69" s="1703"/>
      <c r="IU69" s="1703"/>
    </row>
    <row r="70" spans="1:255" ht="12" customHeight="1">
      <c r="A70" s="1700"/>
      <c r="B70" s="1722" t="s">
        <v>1562</v>
      </c>
      <c r="D70" s="1707" t="s">
        <v>1563</v>
      </c>
      <c r="E70" s="1720"/>
      <c r="F70" s="1720"/>
      <c r="G70" s="1720"/>
      <c r="H70" s="1720"/>
      <c r="I70" s="1720"/>
      <c r="J70" s="1705">
        <v>119</v>
      </c>
      <c r="K70" s="1701"/>
    </row>
    <row r="71" spans="1:255">
      <c r="A71" s="1700"/>
      <c r="B71" s="1722" t="s">
        <v>1564</v>
      </c>
      <c r="D71" s="1711" t="s">
        <v>1975</v>
      </c>
      <c r="E71" s="1720"/>
      <c r="F71" s="1720"/>
      <c r="G71" s="1720"/>
      <c r="H71" s="1720"/>
      <c r="I71" s="1720"/>
      <c r="J71" s="1705">
        <v>120</v>
      </c>
    </row>
    <row r="72" spans="1:255">
      <c r="A72" s="1716"/>
      <c r="B72" s="1722" t="s">
        <v>1565</v>
      </c>
      <c r="C72" s="1703"/>
      <c r="D72" s="1709" t="s">
        <v>1976</v>
      </c>
      <c r="E72" s="1709"/>
      <c r="F72" s="1709"/>
      <c r="G72" s="1709"/>
      <c r="H72" s="1709"/>
      <c r="I72" s="1709"/>
      <c r="J72" s="1705">
        <v>121</v>
      </c>
    </row>
    <row r="73" spans="1:255">
      <c r="A73" s="1716"/>
      <c r="B73" s="1722" t="s">
        <v>2622</v>
      </c>
      <c r="C73" s="1703"/>
      <c r="D73" s="1709" t="s">
        <v>1566</v>
      </c>
      <c r="E73" s="1709"/>
      <c r="F73" s="1709"/>
      <c r="G73" s="1709"/>
      <c r="H73" s="1709"/>
      <c r="I73" s="1709"/>
      <c r="J73" s="1705">
        <v>124</v>
      </c>
    </row>
    <row r="74" spans="1:255">
      <c r="A74" s="1700"/>
      <c r="B74" s="1722" t="s">
        <v>1567</v>
      </c>
      <c r="D74" s="1717" t="s">
        <v>2357</v>
      </c>
      <c r="E74" s="1721"/>
      <c r="F74" s="1721"/>
      <c r="G74" s="1721"/>
      <c r="H74" s="1721"/>
      <c r="I74" s="1721"/>
      <c r="J74" s="1705">
        <v>133</v>
      </c>
    </row>
  </sheetData>
  <hyperlinks>
    <hyperlink ref="B19" location="'SCH 1'!A1" display="Schedule 1"/>
    <hyperlink ref="B20" location="'SCH 2'!A1" display="Schedule 2"/>
    <hyperlink ref="B21" location="'Sch 2-Misc Receipts'!A1" display="Schedule 2 Miscellaneous Receipts"/>
    <hyperlink ref="B22" location="'SCH 3'!A1" display="Schedule 3"/>
    <hyperlink ref="B23" location="'SCH 4'!A1" display="Schedule 4"/>
    <hyperlink ref="B24" location="'SCH 5'!A1" display="Schedule 5"/>
    <hyperlink ref="B25" location="'Sch 6'!A1" display="Schedule 6"/>
    <hyperlink ref="B26" location="'Sch 6 Supplemental'!A1" display="Schedule 6 Supplemental"/>
    <hyperlink ref="B28" location="'SCH 7'!A1" display="Schedule 7"/>
    <hyperlink ref="B32" location="'SCH 8'!A1" display="Schedule 8"/>
    <hyperlink ref="B33" location="'SCH 9'!A1" display="Schedule 9"/>
    <hyperlink ref="B36" location="'SCH 10'!A1" display="Schedule 10"/>
    <hyperlink ref="B39" location="'SCH 11'!A1" display="Schedule 11"/>
    <hyperlink ref="B40" location="'SCH 12'!A1" display="Schedule 12"/>
    <hyperlink ref="B41" location="'SCH 13'!A1" display="Schedule 13"/>
    <hyperlink ref="B42" location="'SCH 14'!A1" display="Schedule 14"/>
    <hyperlink ref="B47" location="'SCH 15'!A1" display="Schedule 15"/>
    <hyperlink ref="B48" location="'SCH 16'!A1" display="Schedule 16"/>
    <hyperlink ref="B49" location="'SCH 17'!A1" display="Schedule 17"/>
    <hyperlink ref="B50" location="'SCH 18 pg1'!A1" display="Schedule 18"/>
    <hyperlink ref="B51" location="'SCH 19'!A1" display="Schedule 19"/>
    <hyperlink ref="B52" location="'SCH 20'!A1" display="Schedule 20"/>
    <hyperlink ref="B53" location="'SCH 21'!A1" display="Schedule 21"/>
    <hyperlink ref="B54" location="'SCH 21A'!A1" display="Schedule 21a"/>
    <hyperlink ref="B55" location="'SCH 21B'!A1" display="Schedule 21b"/>
    <hyperlink ref="B56" location="'SCH 21C'!A1" display="Schedule 21c"/>
    <hyperlink ref="B59" location="'SCH 22'!A1" display="Schedule 22"/>
    <hyperlink ref="B60" location="'SCH 23'!A1" display="Schedule 23"/>
    <hyperlink ref="B61" location="'SCH 24'!A1" display="Schedule 24"/>
    <hyperlink ref="B62" location="'SCH 25'!A1" display="Schedule 25"/>
    <hyperlink ref="B63" location="'SCH 26 '!A1" display="Schedule 26"/>
    <hyperlink ref="B64" location="'SCH 27'!A1" display="Schedule 27"/>
    <hyperlink ref="B67" location="'SCH 28'!A1" display="Schedule 28"/>
    <hyperlink ref="B68" location="'SCH 29'!A1" display="Schedule 29"/>
    <hyperlink ref="B69" location="'SCH 30'!A1" display="Schedule 30"/>
    <hyperlink ref="B70" location="'SCH 31'!A1" display="Schedule 31"/>
    <hyperlink ref="B71" location="'SCH 32'!A1" display="Schedule 32"/>
    <hyperlink ref="B72" location="'SCH 33'!A1" display="Schedule 33"/>
    <hyperlink ref="B73" location="'SCH 34'!A1" display="Schedule 34"/>
    <hyperlink ref="B74" location="Appendix!A1" display="Appendix"/>
  </hyperlinks>
  <printOptions horizontalCentered="1"/>
  <pageMargins left="1" right="0.5" top="0.7" bottom="0.6" header="0" footer="0"/>
  <pageSetup scale="85" orientation="landscape" errors="blank"/>
  <headerFooter scaleWithDoc="0"/>
  <rowBreaks count="1" manualBreakCount="1">
    <brk id="44" max="9" man="1"/>
  </rowBreaks>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V102"/>
  <sheetViews>
    <sheetView showGridLines="0" zoomScale="80" workbookViewId="0"/>
  </sheetViews>
  <sheetFormatPr baseColWidth="10" defaultColWidth="8.7109375" defaultRowHeight="15" x14ac:dyDescent="0"/>
  <cols>
    <col min="1" max="1" width="39.7109375" style="402" customWidth="1"/>
    <col min="2" max="2" width="2" style="402" customWidth="1"/>
    <col min="3" max="3" width="15.5703125" style="402" customWidth="1"/>
    <col min="4" max="4" width="2" style="402" customWidth="1"/>
    <col min="5" max="5" width="19.28515625" style="402" customWidth="1"/>
    <col min="6" max="6" width="1.85546875" style="413" customWidth="1"/>
    <col min="7" max="7" width="19.5703125" style="402" customWidth="1"/>
    <col min="8" max="8" width="2.28515625" style="402" customWidth="1"/>
    <col min="9" max="9" width="21" style="402" customWidth="1"/>
    <col min="10" max="10" width="2.140625" style="402" customWidth="1"/>
    <col min="11" max="11" width="20.5703125" style="402" customWidth="1"/>
    <col min="12" max="12" width="2.140625" style="402" customWidth="1"/>
    <col min="13" max="13" width="15.5703125" style="402" customWidth="1"/>
    <col min="14" max="14" width="1.28515625" style="458" customWidth="1"/>
    <col min="15" max="15" width="14.42578125" style="383" customWidth="1"/>
    <col min="16" max="16" width="11" style="382" customWidth="1"/>
    <col min="17" max="17" width="8.7109375" style="382"/>
    <col min="18" max="16384" width="8.7109375" style="383"/>
  </cols>
  <sheetData>
    <row r="1" spans="1:17">
      <c r="A1" s="1667" t="s">
        <v>1491</v>
      </c>
    </row>
    <row r="3" spans="1:17" ht="18" customHeight="1">
      <c r="A3" s="377" t="s">
        <v>270</v>
      </c>
      <c r="B3" s="378"/>
      <c r="C3" s="378"/>
      <c r="D3" s="379"/>
      <c r="E3" s="379"/>
      <c r="F3" s="379"/>
      <c r="G3" s="379"/>
      <c r="H3" s="379"/>
      <c r="I3" s="379"/>
      <c r="J3" s="379"/>
      <c r="K3" s="379"/>
      <c r="L3" s="379"/>
      <c r="M3" s="380"/>
      <c r="N3" s="381"/>
      <c r="O3" s="380" t="s">
        <v>271</v>
      </c>
    </row>
    <row r="4" spans="1:17" ht="20" customHeight="1">
      <c r="A4" s="377" t="s">
        <v>1</v>
      </c>
      <c r="B4" s="384"/>
      <c r="C4" s="384"/>
      <c r="D4" s="385"/>
      <c r="E4" s="385"/>
      <c r="F4" s="385"/>
      <c r="G4" s="385"/>
      <c r="H4" s="385"/>
      <c r="I4" s="385"/>
      <c r="J4" s="385"/>
      <c r="K4" s="385"/>
      <c r="L4" s="385"/>
      <c r="M4" s="385"/>
      <c r="N4" s="386"/>
      <c r="O4" s="387"/>
    </row>
    <row r="5" spans="1:17" ht="18" customHeight="1">
      <c r="A5" s="388" t="s">
        <v>272</v>
      </c>
      <c r="B5" s="389"/>
      <c r="C5" s="389"/>
      <c r="D5" s="390"/>
      <c r="E5" s="390"/>
      <c r="F5" s="390"/>
      <c r="G5" s="390"/>
      <c r="H5" s="390"/>
      <c r="I5" s="390"/>
      <c r="J5" s="390"/>
      <c r="K5" s="390"/>
      <c r="L5" s="390"/>
      <c r="M5" s="390"/>
      <c r="N5" s="391"/>
      <c r="O5" s="392"/>
    </row>
    <row r="6" spans="1:17" ht="28" customHeight="1">
      <c r="A6" s="393" t="s">
        <v>1966</v>
      </c>
      <c r="B6" s="394"/>
      <c r="C6" s="394"/>
      <c r="D6" s="395"/>
      <c r="E6" s="395"/>
      <c r="F6" s="395"/>
      <c r="G6" s="395"/>
      <c r="H6" s="395"/>
      <c r="I6" s="395"/>
      <c r="J6" s="395"/>
      <c r="K6" s="395"/>
      <c r="L6" s="395"/>
      <c r="M6" s="395"/>
      <c r="N6" s="396"/>
      <c r="O6" s="397"/>
    </row>
    <row r="7" spans="1:17" ht="16" customHeight="1">
      <c r="A7" s="398" t="s">
        <v>4</v>
      </c>
      <c r="B7" s="399"/>
      <c r="C7" s="399"/>
      <c r="D7" s="390"/>
      <c r="E7" s="390"/>
      <c r="F7" s="390"/>
      <c r="G7" s="390"/>
      <c r="H7" s="390"/>
      <c r="I7" s="390"/>
      <c r="J7" s="390"/>
      <c r="K7" s="390"/>
      <c r="L7" s="390"/>
      <c r="M7" s="390"/>
      <c r="N7" s="391"/>
      <c r="P7" s="400"/>
    </row>
    <row r="8" spans="1:17" ht="18">
      <c r="A8" s="401"/>
      <c r="B8" s="401"/>
      <c r="D8" s="401"/>
      <c r="E8" s="403" t="s">
        <v>145</v>
      </c>
      <c r="F8" s="403"/>
      <c r="G8" s="403" t="s">
        <v>273</v>
      </c>
      <c r="H8" s="401"/>
      <c r="I8" s="403" t="s">
        <v>145</v>
      </c>
      <c r="J8" s="401"/>
      <c r="K8" s="403" t="s">
        <v>273</v>
      </c>
      <c r="L8" s="404"/>
      <c r="M8" s="390"/>
      <c r="N8" s="391"/>
      <c r="P8" s="400"/>
    </row>
    <row r="9" spans="1:17" ht="16">
      <c r="A9" s="401"/>
      <c r="B9" s="401"/>
      <c r="C9" s="405" t="s">
        <v>274</v>
      </c>
      <c r="D9" s="401"/>
      <c r="E9" s="406" t="s">
        <v>138</v>
      </c>
      <c r="F9" s="407"/>
      <c r="G9" s="406" t="s">
        <v>138</v>
      </c>
      <c r="H9" s="401"/>
      <c r="I9" s="405" t="s">
        <v>1492</v>
      </c>
      <c r="J9" s="401"/>
      <c r="K9" s="405" t="s">
        <v>1492</v>
      </c>
      <c r="L9" s="401"/>
      <c r="M9" s="408" t="s">
        <v>1977</v>
      </c>
      <c r="N9" s="409"/>
      <c r="O9" s="410" t="s">
        <v>9</v>
      </c>
      <c r="P9" s="400"/>
      <c r="Q9" s="400"/>
    </row>
    <row r="10" spans="1:17" ht="16">
      <c r="A10" s="401" t="s">
        <v>275</v>
      </c>
      <c r="B10" s="411"/>
      <c r="C10" s="412"/>
      <c r="D10" s="412"/>
      <c r="H10" s="412"/>
      <c r="I10" s="412"/>
      <c r="J10" s="412"/>
      <c r="K10" s="412"/>
      <c r="L10" s="412"/>
      <c r="M10" s="412"/>
      <c r="N10" s="414"/>
      <c r="O10" s="397"/>
    </row>
    <row r="11" spans="1:17" ht="16">
      <c r="A11" s="415" t="s">
        <v>1461</v>
      </c>
      <c r="B11" s="416" t="s">
        <v>6</v>
      </c>
      <c r="C11" s="417">
        <v>20184648</v>
      </c>
      <c r="D11" s="416" t="s">
        <v>6</v>
      </c>
      <c r="E11" s="418">
        <v>3218464</v>
      </c>
      <c r="F11" s="416" t="s">
        <v>6</v>
      </c>
      <c r="G11" s="418">
        <v>3136806</v>
      </c>
      <c r="H11" s="416" t="s">
        <v>6</v>
      </c>
      <c r="I11" s="418">
        <v>14393</v>
      </c>
      <c r="J11" s="416" t="s">
        <v>6</v>
      </c>
      <c r="K11" s="419">
        <v>0</v>
      </c>
      <c r="L11" s="416" t="s">
        <v>6</v>
      </c>
      <c r="M11" s="420">
        <f>ROUND(SUM(C11:K11),1)</f>
        <v>26554311</v>
      </c>
      <c r="N11" s="416" t="s">
        <v>6</v>
      </c>
      <c r="O11" s="421">
        <v>25755698</v>
      </c>
      <c r="P11" s="422"/>
    </row>
    <row r="12" spans="1:17" ht="16">
      <c r="A12" s="415" t="s">
        <v>1462</v>
      </c>
      <c r="B12" s="412" t="s">
        <v>6</v>
      </c>
      <c r="C12" s="423">
        <v>3163116</v>
      </c>
      <c r="D12" s="412"/>
      <c r="E12" s="424">
        <v>32000</v>
      </c>
      <c r="F12" s="425"/>
      <c r="G12" s="426">
        <v>4390</v>
      </c>
      <c r="H12" s="412"/>
      <c r="I12" s="424">
        <v>2086</v>
      </c>
      <c r="J12" s="412"/>
      <c r="K12" s="426">
        <v>0</v>
      </c>
      <c r="L12" s="412"/>
      <c r="M12" s="427">
        <f>ROUND(SUM(C12:K12),1)</f>
        <v>3201592</v>
      </c>
      <c r="N12" s="428"/>
      <c r="O12" s="429">
        <v>2904839</v>
      </c>
      <c r="P12" s="422"/>
    </row>
    <row r="13" spans="1:17" ht="16">
      <c r="A13" s="415" t="s">
        <v>2682</v>
      </c>
      <c r="B13" s="412" t="s">
        <v>6</v>
      </c>
      <c r="C13" s="426">
        <v>0</v>
      </c>
      <c r="D13" s="412"/>
      <c r="E13" s="424">
        <v>3296950</v>
      </c>
      <c r="F13" s="425"/>
      <c r="G13" s="426">
        <v>0</v>
      </c>
      <c r="H13" s="412"/>
      <c r="I13" s="426">
        <v>0</v>
      </c>
      <c r="J13" s="412"/>
      <c r="K13" s="426">
        <v>0</v>
      </c>
      <c r="L13" s="412"/>
      <c r="M13" s="427">
        <f t="shared" ref="M13:M14" si="0">ROUND(SUM(C13:K13),1)</f>
        <v>3296950</v>
      </c>
      <c r="N13" s="428"/>
      <c r="O13" s="429">
        <v>3356792</v>
      </c>
      <c r="P13" s="422"/>
    </row>
    <row r="14" spans="1:17" ht="16">
      <c r="A14" s="415" t="s">
        <v>1463</v>
      </c>
      <c r="B14" s="412" t="s">
        <v>6</v>
      </c>
      <c r="C14" s="423">
        <v>227572</v>
      </c>
      <c r="D14" s="412"/>
      <c r="E14" s="424">
        <v>7948</v>
      </c>
      <c r="F14" s="425"/>
      <c r="G14" s="424">
        <v>58644</v>
      </c>
      <c r="H14" s="412"/>
      <c r="I14" s="424">
        <v>517</v>
      </c>
      <c r="J14" s="412"/>
      <c r="K14" s="426">
        <v>0</v>
      </c>
      <c r="L14" s="412"/>
      <c r="M14" s="427">
        <f t="shared" si="0"/>
        <v>294681</v>
      </c>
      <c r="N14" s="428"/>
      <c r="O14" s="429">
        <v>256149</v>
      </c>
      <c r="P14" s="422"/>
    </row>
    <row r="15" spans="1:17" ht="16">
      <c r="A15" s="401" t="s">
        <v>1464</v>
      </c>
      <c r="B15" s="412" t="s">
        <v>6</v>
      </c>
      <c r="C15" s="430">
        <f>ROUND(SUM(C11:C14),1)</f>
        <v>23575336</v>
      </c>
      <c r="D15" s="412"/>
      <c r="E15" s="430">
        <f>ROUND(SUM(E11:E14),1)</f>
        <v>6555362</v>
      </c>
      <c r="F15" s="431"/>
      <c r="G15" s="430">
        <f>ROUND(SUM(G11:G14),1)</f>
        <v>3199840</v>
      </c>
      <c r="H15" s="412"/>
      <c r="I15" s="430">
        <f>ROUND(SUM(I11:I14),1)</f>
        <v>16996</v>
      </c>
      <c r="J15" s="412"/>
      <c r="K15" s="430">
        <f>ROUND(SUM(K11:K14),1)</f>
        <v>0</v>
      </c>
      <c r="L15" s="412"/>
      <c r="M15" s="430">
        <f>ROUND(SUM(M11:M14),1)</f>
        <v>33347534</v>
      </c>
      <c r="N15" s="432"/>
      <c r="O15" s="430">
        <f>ROUND(SUM(O11:O14),1)</f>
        <v>32273478</v>
      </c>
      <c r="P15" s="422"/>
    </row>
    <row r="16" spans="1:17" ht="16">
      <c r="A16" s="412"/>
      <c r="B16" s="412"/>
      <c r="C16" s="423"/>
      <c r="D16" s="412"/>
      <c r="E16" s="433"/>
      <c r="F16" s="434"/>
      <c r="G16" s="433"/>
      <c r="H16" s="412"/>
      <c r="I16" s="433"/>
      <c r="J16" s="412"/>
      <c r="K16" s="433"/>
      <c r="L16" s="412"/>
      <c r="M16" s="433"/>
      <c r="N16" s="435"/>
      <c r="O16" s="436"/>
    </row>
    <row r="17" spans="1:16" ht="16">
      <c r="A17" s="401" t="s">
        <v>276</v>
      </c>
      <c r="B17" s="412"/>
      <c r="C17" s="423"/>
      <c r="D17" s="412"/>
      <c r="E17" s="433"/>
      <c r="F17" s="434"/>
      <c r="G17" s="433"/>
      <c r="H17" s="412"/>
      <c r="I17" s="433"/>
      <c r="J17" s="412"/>
      <c r="K17" s="433"/>
      <c r="L17" s="412"/>
      <c r="M17" s="433"/>
      <c r="N17" s="435"/>
      <c r="O17" s="436"/>
    </row>
    <row r="18" spans="1:16" ht="16">
      <c r="A18" s="415" t="s">
        <v>1465</v>
      </c>
      <c r="B18" s="412" t="s">
        <v>6</v>
      </c>
      <c r="C18" s="423">
        <v>2772</v>
      </c>
      <c r="D18" s="412"/>
      <c r="E18" s="433">
        <v>0</v>
      </c>
      <c r="F18" s="434"/>
      <c r="G18" s="426">
        <v>0</v>
      </c>
      <c r="H18" s="412"/>
      <c r="I18" s="433">
        <v>149743</v>
      </c>
      <c r="J18" s="412"/>
      <c r="K18" s="433">
        <v>154748</v>
      </c>
      <c r="L18" s="412"/>
      <c r="M18" s="433">
        <f>ROUND(SUM(C18:K18),1)</f>
        <v>307263</v>
      </c>
      <c r="N18" s="435"/>
      <c r="O18" s="429">
        <v>447459</v>
      </c>
    </row>
    <row r="19" spans="1:16" ht="16">
      <c r="A19" s="415" t="s">
        <v>277</v>
      </c>
      <c r="B19" s="412" t="s">
        <v>6</v>
      </c>
      <c r="C19" s="423">
        <v>2280</v>
      </c>
      <c r="D19" s="412"/>
      <c r="E19" s="433">
        <v>4487</v>
      </c>
      <c r="F19" s="434"/>
      <c r="G19" s="433">
        <v>1303</v>
      </c>
      <c r="H19" s="412"/>
      <c r="I19" s="426">
        <v>39</v>
      </c>
      <c r="J19" s="412"/>
      <c r="K19" s="433">
        <v>-63</v>
      </c>
      <c r="L19" s="412"/>
      <c r="M19" s="433">
        <f>ROUND(SUM(C19:K19),1)</f>
        <v>8046</v>
      </c>
      <c r="N19" s="435"/>
      <c r="O19" s="429">
        <v>7836</v>
      </c>
    </row>
    <row r="20" spans="1:16" ht="16">
      <c r="A20" s="401" t="s">
        <v>1466</v>
      </c>
      <c r="B20" s="412" t="s">
        <v>6</v>
      </c>
      <c r="C20" s="430">
        <f>ROUND(SUM(C18:C19),1)</f>
        <v>5052</v>
      </c>
      <c r="D20" s="412"/>
      <c r="E20" s="430">
        <f>ROUND(SUM(E18:E19),1)</f>
        <v>4487</v>
      </c>
      <c r="F20" s="434"/>
      <c r="G20" s="430">
        <f>ROUND(SUM(G18:G19),1)</f>
        <v>1303</v>
      </c>
      <c r="H20" s="412"/>
      <c r="I20" s="430">
        <f>ROUND(SUM(I18:I19),1)</f>
        <v>149782</v>
      </c>
      <c r="J20" s="412"/>
      <c r="K20" s="430">
        <f>ROUND(SUM(K18:K19),1)</f>
        <v>154685</v>
      </c>
      <c r="L20" s="412"/>
      <c r="M20" s="430">
        <f>ROUND(SUM(M18:M19),1)</f>
        <v>315309</v>
      </c>
      <c r="N20" s="435"/>
      <c r="O20" s="430">
        <f>ROUND(SUM(O18:O19),1)</f>
        <v>455295</v>
      </c>
    </row>
    <row r="21" spans="1:16" ht="16">
      <c r="A21" s="412"/>
      <c r="B21" s="412" t="s">
        <v>6</v>
      </c>
      <c r="C21" s="423"/>
      <c r="D21" s="412"/>
      <c r="E21" s="433"/>
      <c r="F21" s="434"/>
      <c r="G21" s="433"/>
      <c r="H21" s="412"/>
      <c r="I21" s="433"/>
      <c r="J21" s="412"/>
      <c r="K21" s="433"/>
      <c r="L21" s="412"/>
      <c r="M21" s="433"/>
      <c r="N21" s="435"/>
      <c r="O21" s="436"/>
    </row>
    <row r="22" spans="1:16" ht="16">
      <c r="A22" s="437" t="s">
        <v>278</v>
      </c>
      <c r="B22" s="412" t="s">
        <v>6</v>
      </c>
      <c r="C22" s="423"/>
      <c r="D22" s="412"/>
      <c r="E22" s="433"/>
      <c r="F22" s="434"/>
      <c r="G22" s="433"/>
      <c r="H22" s="412"/>
      <c r="I22" s="433"/>
      <c r="J22" s="412"/>
      <c r="K22" s="433"/>
      <c r="L22" s="412"/>
      <c r="M22" s="433"/>
      <c r="N22" s="435"/>
      <c r="O22" s="436"/>
    </row>
    <row r="23" spans="1:16" ht="16">
      <c r="A23" s="415" t="s">
        <v>279</v>
      </c>
      <c r="B23" s="411" t="s">
        <v>6</v>
      </c>
      <c r="C23" s="423">
        <v>953358</v>
      </c>
      <c r="D23" s="411"/>
      <c r="E23" s="423">
        <v>79530</v>
      </c>
      <c r="F23" s="416"/>
      <c r="G23" s="426">
        <v>0</v>
      </c>
      <c r="H23" s="411"/>
      <c r="I23" s="424">
        <v>20504</v>
      </c>
      <c r="J23" s="411"/>
      <c r="K23" s="426">
        <v>0</v>
      </c>
      <c r="L23" s="411"/>
      <c r="M23" s="427">
        <f>ROUND(SUM(C23:K23),1)</f>
        <v>1053392</v>
      </c>
      <c r="N23" s="428"/>
      <c r="O23" s="429">
        <v>1117584</v>
      </c>
      <c r="P23" s="422"/>
    </row>
    <row r="24" spans="1:16" ht="16">
      <c r="A24" s="415" t="s">
        <v>1467</v>
      </c>
      <c r="B24" s="411" t="s">
        <v>6</v>
      </c>
      <c r="C24" s="423">
        <v>2437</v>
      </c>
      <c r="D24" s="411"/>
      <c r="E24" s="423">
        <v>104992</v>
      </c>
      <c r="F24" s="416"/>
      <c r="G24" s="426">
        <v>0</v>
      </c>
      <c r="H24" s="411"/>
      <c r="I24" s="426">
        <v>0</v>
      </c>
      <c r="J24" s="411"/>
      <c r="K24" s="426">
        <v>0</v>
      </c>
      <c r="L24" s="411"/>
      <c r="M24" s="427">
        <f t="shared" ref="M24:M25" si="1">ROUND(SUM(C24:K24),1)</f>
        <v>107429</v>
      </c>
      <c r="N24" s="428"/>
      <c r="O24" s="429">
        <v>104079</v>
      </c>
      <c r="P24" s="422"/>
    </row>
    <row r="25" spans="1:16" ht="16">
      <c r="A25" s="415" t="s">
        <v>280</v>
      </c>
      <c r="B25" s="411" t="s">
        <v>6</v>
      </c>
      <c r="C25" s="423">
        <v>51107</v>
      </c>
      <c r="D25" s="412"/>
      <c r="E25" s="423">
        <v>877</v>
      </c>
      <c r="F25" s="434"/>
      <c r="G25" s="423">
        <v>57604</v>
      </c>
      <c r="H25" s="412"/>
      <c r="I25" s="423">
        <v>87955</v>
      </c>
      <c r="J25" s="412"/>
      <c r="K25" s="426">
        <v>0</v>
      </c>
      <c r="L25" s="412"/>
      <c r="M25" s="427">
        <f t="shared" si="1"/>
        <v>197543</v>
      </c>
      <c r="N25" s="428"/>
      <c r="O25" s="429">
        <v>147676</v>
      </c>
      <c r="P25" s="422"/>
    </row>
    <row r="26" spans="1:16" ht="16">
      <c r="A26" s="401" t="s">
        <v>1468</v>
      </c>
      <c r="B26" s="411" t="s">
        <v>6</v>
      </c>
      <c r="C26" s="438">
        <f>ROUND(SUM(C23:C25),1)</f>
        <v>1006902</v>
      </c>
      <c r="D26" s="435"/>
      <c r="E26" s="438">
        <f>ROUND(SUM(E23:E25),1)</f>
        <v>185399</v>
      </c>
      <c r="F26" s="431"/>
      <c r="G26" s="438">
        <f>ROUND(SUM(G23:G25),1)</f>
        <v>57604</v>
      </c>
      <c r="H26" s="435"/>
      <c r="I26" s="438">
        <f>ROUND(SUM(I23:I25),1)</f>
        <v>108459</v>
      </c>
      <c r="J26" s="435"/>
      <c r="K26" s="438">
        <f>ROUND(SUM(K23:K25),1)</f>
        <v>0</v>
      </c>
      <c r="L26" s="435"/>
      <c r="M26" s="438">
        <f>ROUND(SUM(M23:M25),1)</f>
        <v>1358364</v>
      </c>
      <c r="N26" s="432"/>
      <c r="O26" s="438">
        <f>ROUND(SUM(O23:O25),1)</f>
        <v>1369339</v>
      </c>
      <c r="P26" s="422"/>
    </row>
    <row r="27" spans="1:16" ht="16">
      <c r="A27" s="412"/>
      <c r="B27" s="412" t="s">
        <v>6</v>
      </c>
      <c r="C27" s="423"/>
      <c r="D27" s="412"/>
      <c r="E27" s="433"/>
      <c r="F27" s="434"/>
      <c r="G27" s="433"/>
      <c r="H27" s="412"/>
      <c r="I27" s="433"/>
      <c r="J27" s="412"/>
      <c r="K27" s="433"/>
      <c r="L27" s="412"/>
      <c r="M27" s="433"/>
      <c r="N27" s="435"/>
      <c r="O27" s="436"/>
    </row>
    <row r="28" spans="1:16" ht="16">
      <c r="A28" s="401" t="s">
        <v>281</v>
      </c>
      <c r="B28" s="412" t="s">
        <v>6</v>
      </c>
      <c r="C28" s="439"/>
      <c r="D28" s="412"/>
      <c r="E28" s="433"/>
      <c r="F28" s="434"/>
      <c r="G28" s="433"/>
      <c r="H28" s="412"/>
      <c r="I28" s="433"/>
      <c r="J28" s="412"/>
      <c r="K28" s="433"/>
      <c r="L28" s="412"/>
      <c r="M28" s="433"/>
      <c r="N28" s="435"/>
      <c r="O28" s="436"/>
    </row>
    <row r="29" spans="1:16" ht="16">
      <c r="A29" s="415" t="s">
        <v>1469</v>
      </c>
      <c r="B29" s="412" t="s">
        <v>6</v>
      </c>
      <c r="C29" s="424">
        <v>12914524</v>
      </c>
      <c r="D29" s="412"/>
      <c r="E29" s="433">
        <v>5104872</v>
      </c>
      <c r="F29" s="434"/>
      <c r="G29" s="424">
        <v>29623534</v>
      </c>
      <c r="H29" s="412"/>
      <c r="I29" s="426">
        <v>0</v>
      </c>
      <c r="J29" s="412"/>
      <c r="K29" s="426">
        <v>0</v>
      </c>
      <c r="L29" s="412"/>
      <c r="M29" s="427">
        <f>ROUND(SUM(C29:K29),1)</f>
        <v>47642930</v>
      </c>
      <c r="N29" s="428"/>
      <c r="O29" s="429">
        <v>42125677</v>
      </c>
      <c r="P29" s="422"/>
    </row>
    <row r="30" spans="1:16" ht="16">
      <c r="A30" s="415" t="s">
        <v>1470</v>
      </c>
      <c r="B30" s="412" t="s">
        <v>6</v>
      </c>
      <c r="C30" s="423">
        <v>5093</v>
      </c>
      <c r="D30" s="412"/>
      <c r="E30" s="433">
        <v>1516655</v>
      </c>
      <c r="F30" s="434"/>
      <c r="G30" s="433">
        <v>144879</v>
      </c>
      <c r="H30" s="412"/>
      <c r="I30" s="424">
        <v>38172</v>
      </c>
      <c r="J30" s="412"/>
      <c r="K30" s="426">
        <v>0</v>
      </c>
      <c r="L30" s="412"/>
      <c r="M30" s="427">
        <f t="shared" ref="M30:M32" si="2">ROUND(SUM(C30:K30),1)</f>
        <v>1704799</v>
      </c>
      <c r="N30" s="428"/>
      <c r="O30" s="429">
        <v>1637433</v>
      </c>
      <c r="P30" s="422"/>
    </row>
    <row r="31" spans="1:16" ht="16">
      <c r="A31" s="415" t="s">
        <v>1471</v>
      </c>
      <c r="B31" s="412" t="s">
        <v>6</v>
      </c>
      <c r="C31" s="423">
        <v>732954</v>
      </c>
      <c r="D31" s="412"/>
      <c r="E31" s="424">
        <v>977059</v>
      </c>
      <c r="F31" s="425"/>
      <c r="G31" s="424">
        <v>1420790</v>
      </c>
      <c r="H31" s="412"/>
      <c r="I31" s="424">
        <v>28862</v>
      </c>
      <c r="J31" s="412"/>
      <c r="K31" s="424">
        <v>67639</v>
      </c>
      <c r="L31" s="412"/>
      <c r="M31" s="427">
        <f t="shared" si="2"/>
        <v>3227304</v>
      </c>
      <c r="N31" s="428"/>
      <c r="O31" s="429">
        <v>3943285</v>
      </c>
      <c r="P31" s="422"/>
    </row>
    <row r="32" spans="1:16" ht="16">
      <c r="A32" s="415" t="s">
        <v>1472</v>
      </c>
      <c r="B32" s="412" t="s">
        <v>6</v>
      </c>
      <c r="C32" s="423">
        <v>121111</v>
      </c>
      <c r="D32" s="412"/>
      <c r="E32" s="426">
        <v>0</v>
      </c>
      <c r="F32" s="425"/>
      <c r="G32" s="424">
        <v>101648</v>
      </c>
      <c r="H32" s="412"/>
      <c r="I32" s="426">
        <v>0</v>
      </c>
      <c r="J32" s="412"/>
      <c r="K32" s="426">
        <v>0</v>
      </c>
      <c r="L32" s="412"/>
      <c r="M32" s="427">
        <f t="shared" si="2"/>
        <v>222759</v>
      </c>
      <c r="N32" s="428"/>
      <c r="O32" s="429">
        <v>208156</v>
      </c>
      <c r="P32" s="422"/>
    </row>
    <row r="33" spans="1:16" ht="16">
      <c r="A33" s="437" t="s">
        <v>1473</v>
      </c>
      <c r="B33" s="412" t="s">
        <v>6</v>
      </c>
      <c r="C33" s="440">
        <f>ROUND(SUM(C29:C32),1)</f>
        <v>13773682</v>
      </c>
      <c r="D33" s="412"/>
      <c r="E33" s="440">
        <f>ROUND(SUM(E29:E32),1)</f>
        <v>7598586</v>
      </c>
      <c r="F33" s="425"/>
      <c r="G33" s="440">
        <f>ROUND(SUM(G29:G32),1)</f>
        <v>31290851</v>
      </c>
      <c r="H33" s="412"/>
      <c r="I33" s="440">
        <f>ROUND(SUM(I29:I32),1)</f>
        <v>67034</v>
      </c>
      <c r="J33" s="412"/>
      <c r="K33" s="440">
        <f>ROUND(SUM(K29:K32),1)</f>
        <v>67639</v>
      </c>
      <c r="L33" s="412"/>
      <c r="M33" s="440">
        <f>ROUND(SUM(M29:M32),1)</f>
        <v>52797792</v>
      </c>
      <c r="N33" s="428"/>
      <c r="O33" s="440">
        <f>ROUND(SUM(O29:O32),1)</f>
        <v>47914551</v>
      </c>
      <c r="P33" s="422"/>
    </row>
    <row r="34" spans="1:16" ht="16">
      <c r="A34" s="412"/>
      <c r="B34" s="412" t="s">
        <v>6</v>
      </c>
      <c r="C34" s="423"/>
      <c r="D34" s="412"/>
      <c r="E34" s="433"/>
      <c r="F34" s="434"/>
      <c r="G34" s="433"/>
      <c r="H34" s="412"/>
      <c r="I34" s="433"/>
      <c r="J34" s="412"/>
      <c r="K34" s="433"/>
      <c r="L34" s="412"/>
      <c r="M34" s="433"/>
      <c r="N34" s="435"/>
      <c r="O34" s="436"/>
    </row>
    <row r="35" spans="1:16" ht="16">
      <c r="A35" s="401" t="s">
        <v>282</v>
      </c>
      <c r="B35" s="412" t="s">
        <v>6</v>
      </c>
      <c r="C35" s="433"/>
      <c r="D35" s="412"/>
      <c r="E35" s="433"/>
      <c r="F35" s="434"/>
      <c r="G35" s="433"/>
      <c r="H35" s="412"/>
      <c r="I35" s="433"/>
      <c r="J35" s="412"/>
      <c r="K35" s="433"/>
      <c r="L35" s="412"/>
      <c r="M35" s="433"/>
      <c r="N35" s="435"/>
      <c r="O35" s="436"/>
    </row>
    <row r="36" spans="1:16" ht="16">
      <c r="A36" s="415" t="s">
        <v>1474</v>
      </c>
      <c r="B36" s="412" t="s">
        <v>6</v>
      </c>
      <c r="C36" s="423">
        <v>141712</v>
      </c>
      <c r="D36" s="412"/>
      <c r="E36" s="423">
        <v>112798</v>
      </c>
      <c r="F36" s="434"/>
      <c r="G36" s="423">
        <v>43827</v>
      </c>
      <c r="H36" s="412"/>
      <c r="I36" s="426">
        <v>0</v>
      </c>
      <c r="J36" s="412"/>
      <c r="K36" s="426">
        <v>0</v>
      </c>
      <c r="L36" s="412"/>
      <c r="M36" s="427">
        <f>ROUND(SUM(C36:K36),1)</f>
        <v>298337</v>
      </c>
      <c r="N36" s="432"/>
      <c r="O36" s="429">
        <v>286278</v>
      </c>
      <c r="P36" s="422"/>
    </row>
    <row r="37" spans="1:16" ht="16">
      <c r="A37" s="415" t="s">
        <v>1475</v>
      </c>
      <c r="B37" s="412" t="s">
        <v>6</v>
      </c>
      <c r="C37" s="423">
        <v>37052</v>
      </c>
      <c r="D37" s="412"/>
      <c r="E37" s="424">
        <v>34185</v>
      </c>
      <c r="F37" s="434"/>
      <c r="G37" s="423">
        <v>2314467</v>
      </c>
      <c r="H37" s="412"/>
      <c r="I37" s="426">
        <v>28306</v>
      </c>
      <c r="J37" s="412"/>
      <c r="K37" s="426">
        <v>0</v>
      </c>
      <c r="L37" s="412"/>
      <c r="M37" s="427">
        <f t="shared" ref="M37:M38" si="3">ROUND(SUM(C37:K37),1)</f>
        <v>2414010</v>
      </c>
      <c r="N37" s="432"/>
      <c r="O37" s="429">
        <v>1831984</v>
      </c>
      <c r="P37" s="422"/>
    </row>
    <row r="38" spans="1:16" ht="16">
      <c r="A38" s="415" t="s">
        <v>1476</v>
      </c>
      <c r="B38" s="412" t="s">
        <v>6</v>
      </c>
      <c r="C38" s="423">
        <v>5822</v>
      </c>
      <c r="D38" s="412"/>
      <c r="E38" s="426">
        <v>0</v>
      </c>
      <c r="F38" s="434"/>
      <c r="G38" s="426">
        <v>0</v>
      </c>
      <c r="H38" s="412"/>
      <c r="I38" s="426">
        <v>0</v>
      </c>
      <c r="J38" s="412"/>
      <c r="K38" s="426">
        <v>0</v>
      </c>
      <c r="L38" s="412"/>
      <c r="M38" s="427">
        <f t="shared" si="3"/>
        <v>5822</v>
      </c>
      <c r="N38" s="432"/>
      <c r="O38" s="429">
        <v>5015</v>
      </c>
      <c r="P38" s="422"/>
    </row>
    <row r="39" spans="1:16" ht="16">
      <c r="A39" s="401" t="s">
        <v>1477</v>
      </c>
      <c r="B39" s="412" t="s">
        <v>6</v>
      </c>
      <c r="C39" s="430">
        <f>ROUND(SUM(C36:C38),1)</f>
        <v>184586</v>
      </c>
      <c r="D39" s="412"/>
      <c r="E39" s="430">
        <f>ROUND(SUM(E36:E38),1)</f>
        <v>146983</v>
      </c>
      <c r="F39" s="434"/>
      <c r="G39" s="430">
        <f>ROUND(SUM(G36:G38),1)</f>
        <v>2358294</v>
      </c>
      <c r="H39" s="412"/>
      <c r="I39" s="430">
        <f>ROUND(SUM(I36:I38),1)</f>
        <v>28306</v>
      </c>
      <c r="J39" s="412"/>
      <c r="K39" s="430">
        <f>ROUND(SUM(K36:K38),1)</f>
        <v>0</v>
      </c>
      <c r="L39" s="412"/>
      <c r="M39" s="430">
        <f>ROUND(SUM(M36:M38),1)</f>
        <v>2718169</v>
      </c>
      <c r="N39" s="428"/>
      <c r="O39" s="430">
        <f>ROUND(SUM(O36:O38),1)</f>
        <v>2123277</v>
      </c>
      <c r="P39" s="422"/>
    </row>
    <row r="40" spans="1:16" ht="16">
      <c r="A40" s="401"/>
      <c r="B40" s="412" t="s">
        <v>6</v>
      </c>
      <c r="C40" s="426"/>
      <c r="D40" s="412"/>
      <c r="E40" s="426"/>
      <c r="F40" s="434"/>
      <c r="G40" s="426"/>
      <c r="H40" s="412"/>
      <c r="I40" s="426"/>
      <c r="J40" s="412"/>
      <c r="K40" s="426"/>
      <c r="L40" s="412"/>
      <c r="M40" s="426"/>
      <c r="N40" s="428"/>
      <c r="O40" s="441"/>
      <c r="P40" s="422"/>
    </row>
    <row r="41" spans="1:16" ht="16">
      <c r="A41" s="401" t="s">
        <v>283</v>
      </c>
      <c r="B41" s="412" t="s">
        <v>6</v>
      </c>
      <c r="C41" s="433"/>
      <c r="D41" s="412"/>
      <c r="E41" s="433"/>
      <c r="F41" s="434"/>
      <c r="G41" s="433"/>
      <c r="H41" s="412"/>
      <c r="I41" s="433"/>
      <c r="J41" s="412"/>
      <c r="K41" s="433"/>
      <c r="L41" s="412"/>
      <c r="M41" s="433"/>
      <c r="N41" s="435"/>
      <c r="O41" s="436"/>
    </row>
    <row r="42" spans="1:16" ht="16">
      <c r="A42" s="415" t="s">
        <v>1478</v>
      </c>
      <c r="B42" s="412" t="s">
        <v>6</v>
      </c>
      <c r="C42" s="423">
        <v>2784289</v>
      </c>
      <c r="D42" s="412"/>
      <c r="E42" s="423">
        <v>2723</v>
      </c>
      <c r="F42" s="434"/>
      <c r="G42" s="423">
        <v>4486988</v>
      </c>
      <c r="H42" s="412"/>
      <c r="I42" s="426">
        <v>0</v>
      </c>
      <c r="J42" s="412"/>
      <c r="K42" s="426">
        <v>0</v>
      </c>
      <c r="L42" s="412"/>
      <c r="M42" s="427">
        <f>ROUND(SUM(C42:K42),1)</f>
        <v>7274000</v>
      </c>
      <c r="N42" s="432"/>
      <c r="O42" s="429">
        <v>7780144</v>
      </c>
      <c r="P42" s="422"/>
    </row>
    <row r="43" spans="1:16" ht="16">
      <c r="A43" s="415" t="s">
        <v>1479</v>
      </c>
      <c r="B43" s="412" t="s">
        <v>6</v>
      </c>
      <c r="C43" s="423">
        <v>34273</v>
      </c>
      <c r="D43" s="412"/>
      <c r="E43" s="424">
        <v>1251</v>
      </c>
      <c r="F43" s="434"/>
      <c r="G43" s="423">
        <v>19056</v>
      </c>
      <c r="H43" s="412"/>
      <c r="I43" s="424">
        <v>114702</v>
      </c>
      <c r="J43" s="412"/>
      <c r="K43" s="426">
        <v>0</v>
      </c>
      <c r="L43" s="412"/>
      <c r="M43" s="427">
        <f t="shared" ref="M43:M44" si="4">ROUND(SUM(C43:K43),1)</f>
        <v>169282</v>
      </c>
      <c r="N43" s="432"/>
      <c r="O43" s="429">
        <v>164168</v>
      </c>
      <c r="P43" s="422"/>
    </row>
    <row r="44" spans="1:16" ht="16">
      <c r="A44" s="415" t="s">
        <v>1480</v>
      </c>
      <c r="B44" s="412" t="s">
        <v>6</v>
      </c>
      <c r="C44" s="423">
        <v>7348</v>
      </c>
      <c r="D44" s="412"/>
      <c r="E44" s="424">
        <v>10</v>
      </c>
      <c r="F44" s="434"/>
      <c r="G44" s="423">
        <v>147046</v>
      </c>
      <c r="H44" s="412"/>
      <c r="I44" s="426">
        <v>0</v>
      </c>
      <c r="J44" s="412"/>
      <c r="K44" s="426">
        <v>0</v>
      </c>
      <c r="L44" s="412"/>
      <c r="M44" s="427">
        <f t="shared" si="4"/>
        <v>154404</v>
      </c>
      <c r="N44" s="432"/>
      <c r="O44" s="429">
        <v>188436</v>
      </c>
      <c r="P44" s="422"/>
    </row>
    <row r="45" spans="1:16" ht="16">
      <c r="A45" s="401" t="s">
        <v>1481</v>
      </c>
      <c r="B45" s="412" t="s">
        <v>6</v>
      </c>
      <c r="C45" s="430">
        <f>ROUND(SUM(C42:C44),1)</f>
        <v>2825910</v>
      </c>
      <c r="D45" s="412"/>
      <c r="E45" s="430">
        <f>ROUND(SUM(E42:E44),1)</f>
        <v>3984</v>
      </c>
      <c r="F45" s="434"/>
      <c r="G45" s="430">
        <f>ROUND(SUM(G42:G44),1)</f>
        <v>4653090</v>
      </c>
      <c r="H45" s="412"/>
      <c r="I45" s="430">
        <f>ROUND(SUM(I42:I44),1)</f>
        <v>114702</v>
      </c>
      <c r="J45" s="412"/>
      <c r="K45" s="430">
        <f>ROUND(SUM(K42:K44),1)</f>
        <v>0</v>
      </c>
      <c r="L45" s="412"/>
      <c r="M45" s="430">
        <f>ROUND(SUM(M42:M44),1)</f>
        <v>7597686</v>
      </c>
      <c r="N45" s="428"/>
      <c r="O45" s="430">
        <f>ROUND(SUM(O42:O44),1)</f>
        <v>8132748</v>
      </c>
      <c r="P45" s="422"/>
    </row>
    <row r="46" spans="1:16" ht="16">
      <c r="A46" s="401"/>
      <c r="B46" s="412" t="s">
        <v>6</v>
      </c>
      <c r="C46" s="426"/>
      <c r="D46" s="412"/>
      <c r="E46" s="426"/>
      <c r="F46" s="434"/>
      <c r="G46" s="426"/>
      <c r="H46" s="412"/>
      <c r="I46" s="426"/>
      <c r="J46" s="412"/>
      <c r="K46" s="426"/>
      <c r="L46" s="412"/>
      <c r="M46" s="426"/>
      <c r="N46" s="428"/>
      <c r="O46" s="441"/>
      <c r="P46" s="422"/>
    </row>
    <row r="47" spans="1:16" ht="16">
      <c r="A47" s="437" t="s">
        <v>284</v>
      </c>
      <c r="B47" s="412" t="s">
        <v>6</v>
      </c>
      <c r="C47" s="423"/>
      <c r="D47" s="412"/>
      <c r="E47" s="426"/>
      <c r="F47" s="425"/>
      <c r="G47" s="426"/>
      <c r="H47" s="412"/>
      <c r="I47" s="442"/>
      <c r="J47" s="412"/>
      <c r="K47" s="423"/>
      <c r="L47" s="412"/>
      <c r="M47" s="427"/>
      <c r="N47" s="428"/>
      <c r="O47" s="429"/>
      <c r="P47" s="422"/>
    </row>
    <row r="48" spans="1:16" ht="16">
      <c r="A48" s="415" t="s">
        <v>1482</v>
      </c>
      <c r="B48" s="412" t="s">
        <v>6</v>
      </c>
      <c r="C48" s="423">
        <v>122662</v>
      </c>
      <c r="D48" s="412"/>
      <c r="E48" s="424">
        <v>5527</v>
      </c>
      <c r="F48" s="425"/>
      <c r="G48" s="424">
        <v>6079</v>
      </c>
      <c r="H48" s="412"/>
      <c r="I48" s="424">
        <v>299924</v>
      </c>
      <c r="J48" s="412"/>
      <c r="K48" s="426">
        <v>0</v>
      </c>
      <c r="L48" s="412"/>
      <c r="M48" s="427">
        <f>ROUND(SUM(C48:K48),1)</f>
        <v>434192</v>
      </c>
      <c r="N48" s="428"/>
      <c r="O48" s="429">
        <v>574183</v>
      </c>
      <c r="P48" s="422"/>
    </row>
    <row r="49" spans="1:17" ht="16">
      <c r="A49" s="415" t="s">
        <v>1483</v>
      </c>
      <c r="B49" s="412" t="s">
        <v>6</v>
      </c>
      <c r="C49" s="426">
        <v>0</v>
      </c>
      <c r="D49" s="412"/>
      <c r="E49" s="424">
        <v>223476</v>
      </c>
      <c r="F49" s="434"/>
      <c r="G49" s="426">
        <v>0</v>
      </c>
      <c r="H49" s="412"/>
      <c r="I49" s="426">
        <v>0</v>
      </c>
      <c r="J49" s="412"/>
      <c r="K49" s="426">
        <v>0</v>
      </c>
      <c r="L49" s="412"/>
      <c r="M49" s="427">
        <f>ROUND(SUM(C49:K49),1)</f>
        <v>223476</v>
      </c>
      <c r="N49" s="428"/>
      <c r="O49" s="429">
        <v>228507</v>
      </c>
      <c r="P49" s="422"/>
    </row>
    <row r="50" spans="1:17" ht="16">
      <c r="A50" s="437" t="s">
        <v>1484</v>
      </c>
      <c r="B50" s="412" t="s">
        <v>6</v>
      </c>
      <c r="C50" s="430">
        <f>ROUND(SUM(C48:C49),1)</f>
        <v>122662</v>
      </c>
      <c r="D50" s="412"/>
      <c r="E50" s="430">
        <f>ROUND(SUM(E48:E49),1)</f>
        <v>229003</v>
      </c>
      <c r="F50" s="431"/>
      <c r="G50" s="430">
        <f>ROUND(SUM(G48:G49),1)</f>
        <v>6079</v>
      </c>
      <c r="H50" s="412"/>
      <c r="I50" s="430">
        <f>ROUND(SUM(I48:I49),1)</f>
        <v>299924</v>
      </c>
      <c r="J50" s="412"/>
      <c r="K50" s="430">
        <f>ROUND(SUM(K48:K49),1)</f>
        <v>0</v>
      </c>
      <c r="L50" s="412"/>
      <c r="M50" s="430">
        <f>ROUND(SUM(M48:M49),1)</f>
        <v>657668</v>
      </c>
      <c r="N50" s="432"/>
      <c r="O50" s="430">
        <f>ROUND(SUM(O48:O49),1)</f>
        <v>802690</v>
      </c>
      <c r="P50" s="422"/>
    </row>
    <row r="51" spans="1:17" ht="10.5" customHeight="1">
      <c r="A51" s="401"/>
      <c r="B51" s="412" t="s">
        <v>6</v>
      </c>
      <c r="C51" s="426"/>
      <c r="D51" s="412"/>
      <c r="E51" s="426"/>
      <c r="F51" s="434"/>
      <c r="G51" s="426"/>
      <c r="H51" s="412"/>
      <c r="I51" s="426"/>
      <c r="J51" s="412"/>
      <c r="K51" s="426"/>
      <c r="L51" s="412"/>
      <c r="M51" s="426"/>
      <c r="N51" s="428"/>
      <c r="O51" s="441"/>
      <c r="P51" s="422"/>
    </row>
    <row r="52" spans="1:17" ht="16.5" customHeight="1">
      <c r="A52" s="437" t="s">
        <v>285</v>
      </c>
      <c r="B52" s="412" t="s">
        <v>6</v>
      </c>
      <c r="C52" s="442"/>
      <c r="D52" s="412"/>
      <c r="E52" s="426"/>
      <c r="F52" s="434"/>
      <c r="G52" s="426"/>
      <c r="H52" s="412"/>
      <c r="I52" s="426"/>
      <c r="J52" s="412"/>
      <c r="K52" s="426"/>
      <c r="L52" s="412"/>
      <c r="M52" s="427"/>
      <c r="N52" s="428"/>
      <c r="O52" s="429"/>
      <c r="P52" s="422"/>
    </row>
    <row r="53" spans="1:17" ht="16.5" customHeight="1">
      <c r="A53" s="415" t="s">
        <v>1485</v>
      </c>
      <c r="B53" s="412" t="s">
        <v>6</v>
      </c>
      <c r="C53" s="426">
        <v>0</v>
      </c>
      <c r="D53" s="412"/>
      <c r="E53" s="426">
        <v>0</v>
      </c>
      <c r="F53" s="434"/>
      <c r="G53" s="423">
        <v>16799</v>
      </c>
      <c r="H53" s="412"/>
      <c r="I53" s="426">
        <v>0</v>
      </c>
      <c r="J53" s="412"/>
      <c r="K53" s="426">
        <v>0</v>
      </c>
      <c r="L53" s="412"/>
      <c r="M53" s="427">
        <f>ROUND(SUM(C53:K53),1)</f>
        <v>16799</v>
      </c>
      <c r="N53" s="428"/>
      <c r="O53" s="429">
        <v>13862</v>
      </c>
      <c r="P53" s="422"/>
      <c r="Q53" s="443"/>
    </row>
    <row r="54" spans="1:17" ht="16.5" customHeight="1">
      <c r="A54" s="415" t="s">
        <v>1486</v>
      </c>
      <c r="B54" s="412" t="s">
        <v>6</v>
      </c>
      <c r="C54" s="423">
        <v>97583</v>
      </c>
      <c r="D54" s="412"/>
      <c r="E54" s="424">
        <v>4736446</v>
      </c>
      <c r="F54" s="434"/>
      <c r="G54" s="423">
        <v>45354</v>
      </c>
      <c r="H54" s="412"/>
      <c r="I54" s="424">
        <v>526310</v>
      </c>
      <c r="J54" s="412"/>
      <c r="K54" s="424">
        <v>508637</v>
      </c>
      <c r="L54" s="412"/>
      <c r="M54" s="427">
        <f>ROUND(SUM(C54:K54),1)</f>
        <v>5914330</v>
      </c>
      <c r="N54" s="428"/>
      <c r="O54" s="429">
        <v>5483952</v>
      </c>
      <c r="P54" s="422"/>
      <c r="Q54" s="443"/>
    </row>
    <row r="55" spans="1:17" ht="16">
      <c r="A55" s="401" t="s">
        <v>1487</v>
      </c>
      <c r="B55" s="401" t="s">
        <v>6</v>
      </c>
      <c r="C55" s="430">
        <f>ROUND(SUM(C53:C54),1)</f>
        <v>97583</v>
      </c>
      <c r="D55" s="412"/>
      <c r="E55" s="430">
        <f>ROUND(SUM(E53:E54),1)</f>
        <v>4736446</v>
      </c>
      <c r="F55" s="431"/>
      <c r="G55" s="430">
        <f>ROUND(SUM(G53:G54),1)</f>
        <v>62153</v>
      </c>
      <c r="H55" s="412"/>
      <c r="I55" s="430">
        <f>ROUND(SUM(I53:I54),1)</f>
        <v>526310</v>
      </c>
      <c r="J55" s="412"/>
      <c r="K55" s="430">
        <f>ROUND(SUM(K53:K54),1)</f>
        <v>508637</v>
      </c>
      <c r="L55" s="412"/>
      <c r="M55" s="430">
        <f>ROUND(SUM(M53:M54),1)</f>
        <v>5931129</v>
      </c>
      <c r="N55" s="432"/>
      <c r="O55" s="430">
        <f>ROUND(SUM(O53:O54),1)</f>
        <v>5497814</v>
      </c>
      <c r="P55" s="422"/>
    </row>
    <row r="56" spans="1:17" ht="10.5" customHeight="1">
      <c r="A56" s="412"/>
      <c r="B56" s="412" t="s">
        <v>6</v>
      </c>
      <c r="C56" s="442"/>
      <c r="D56" s="412"/>
      <c r="E56" s="433"/>
      <c r="F56" s="434"/>
      <c r="G56" s="433"/>
      <c r="H56" s="412"/>
      <c r="I56" s="433"/>
      <c r="J56" s="412"/>
      <c r="K56" s="433"/>
      <c r="L56" s="412"/>
      <c r="M56" s="433"/>
      <c r="N56" s="435"/>
      <c r="O56" s="429"/>
      <c r="P56" s="444"/>
    </row>
    <row r="57" spans="1:17" ht="10.5" customHeight="1">
      <c r="A57" s="445"/>
      <c r="B57" s="412" t="s">
        <v>6</v>
      </c>
      <c r="C57" s="446"/>
      <c r="D57" s="412"/>
      <c r="E57" s="447"/>
      <c r="F57" s="431"/>
      <c r="G57" s="447"/>
      <c r="H57" s="412"/>
      <c r="I57" s="447"/>
      <c r="J57" s="412"/>
      <c r="K57" s="447"/>
      <c r="L57" s="412"/>
      <c r="M57" s="447"/>
      <c r="N57" s="432"/>
      <c r="O57" s="429"/>
      <c r="P57" s="422"/>
    </row>
    <row r="58" spans="1:17" ht="19.5" customHeight="1" thickBot="1">
      <c r="A58" s="401" t="s">
        <v>286</v>
      </c>
      <c r="B58" s="416" t="s">
        <v>6</v>
      </c>
      <c r="C58" s="448">
        <f>ROUND(SUM(+C26+C50+C55+C39+C33+C20+C15+C45),1)</f>
        <v>41591713</v>
      </c>
      <c r="D58" s="416" t="s">
        <v>6</v>
      </c>
      <c r="E58" s="448">
        <f>ROUND(SUM(+E26+E50+E55+E39+E33+E20+E15+E45),1)</f>
        <v>19460250</v>
      </c>
      <c r="F58" s="416" t="s">
        <v>6</v>
      </c>
      <c r="G58" s="448">
        <f>ROUND(SUM(+G26+G50+G55+G39+G33+G20+G15+G45),1)</f>
        <v>41629214</v>
      </c>
      <c r="H58" s="416" t="s">
        <v>6</v>
      </c>
      <c r="I58" s="448">
        <f>ROUND(SUM(+I26+I50+I55+I39+I33+I20+I15+I45),1)</f>
        <v>1311513</v>
      </c>
      <c r="J58" s="416" t="s">
        <v>6</v>
      </c>
      <c r="K58" s="448">
        <f>ROUND(SUM(+K26+K50+K55+K39+K33+K20+K15+K45),1)</f>
        <v>730961</v>
      </c>
      <c r="L58" s="416" t="s">
        <v>6</v>
      </c>
      <c r="M58" s="448">
        <f>ROUND(SUM(+M26+M50+M55+M39+M33+M20+M15+M45),1)</f>
        <v>104723651</v>
      </c>
      <c r="N58" s="416" t="s">
        <v>6</v>
      </c>
      <c r="O58" s="448">
        <f>ROUND(SUM(+O26+O50+O55+O39+O33+O20+O15+O45),1)</f>
        <v>98569192</v>
      </c>
      <c r="P58" s="422"/>
    </row>
    <row r="59" spans="1:17" ht="11.25" customHeight="1" thickTop="1">
      <c r="A59" s="401"/>
      <c r="B59" s="411" t="s">
        <v>6</v>
      </c>
      <c r="C59" s="449"/>
      <c r="D59" s="411"/>
      <c r="E59" s="449"/>
      <c r="F59" s="416"/>
      <c r="G59" s="449"/>
      <c r="H59" s="411"/>
      <c r="I59" s="449"/>
      <c r="J59" s="411"/>
      <c r="K59" s="449"/>
      <c r="L59" s="411"/>
      <c r="M59" s="449"/>
      <c r="N59" s="449"/>
      <c r="O59" s="429"/>
      <c r="P59" s="422"/>
    </row>
    <row r="60" spans="1:17" ht="18.75" customHeight="1">
      <c r="A60" s="412"/>
      <c r="B60" s="412" t="s">
        <v>6</v>
      </c>
      <c r="C60" s="412"/>
      <c r="D60" s="412"/>
      <c r="E60" s="412"/>
      <c r="F60" s="416"/>
      <c r="G60" s="412"/>
      <c r="H60" s="412"/>
      <c r="I60" s="450"/>
      <c r="J60" s="412"/>
      <c r="K60" s="450"/>
      <c r="L60" s="412"/>
      <c r="M60" s="450"/>
      <c r="N60" s="450"/>
      <c r="O60" s="451"/>
      <c r="P60" s="422"/>
      <c r="Q60" s="452"/>
    </row>
    <row r="61" spans="1:17" ht="16" customHeight="1">
      <c r="A61" s="453"/>
      <c r="B61" s="454"/>
      <c r="C61" s="412"/>
      <c r="D61" s="412"/>
      <c r="E61" s="412"/>
      <c r="F61" s="416"/>
      <c r="G61" s="412"/>
      <c r="H61" s="412"/>
      <c r="I61" s="450"/>
      <c r="J61" s="412"/>
      <c r="K61" s="450"/>
      <c r="L61" s="412"/>
      <c r="M61" s="412"/>
      <c r="N61" s="412"/>
      <c r="O61" s="441"/>
    </row>
    <row r="62" spans="1:17" ht="16" customHeight="1">
      <c r="A62" s="453"/>
      <c r="B62" s="454"/>
      <c r="C62" s="412"/>
      <c r="D62" s="412"/>
      <c r="E62" s="412"/>
      <c r="F62" s="416"/>
      <c r="G62" s="412"/>
      <c r="H62" s="412"/>
      <c r="I62" s="450"/>
      <c r="J62" s="412"/>
      <c r="K62" s="450"/>
      <c r="L62" s="412"/>
      <c r="M62" s="412"/>
      <c r="N62" s="412"/>
      <c r="O62" s="441"/>
    </row>
    <row r="63" spans="1:17" ht="16" customHeight="1">
      <c r="A63" s="455"/>
      <c r="B63" s="456"/>
      <c r="C63" s="435"/>
      <c r="D63" s="435"/>
      <c r="E63" s="435"/>
      <c r="F63" s="457"/>
      <c r="G63" s="435"/>
      <c r="H63" s="435"/>
      <c r="I63" s="435"/>
      <c r="J63" s="435"/>
      <c r="K63" s="435"/>
      <c r="L63" s="435"/>
      <c r="M63" s="435"/>
      <c r="N63" s="435"/>
      <c r="O63" s="436"/>
    </row>
    <row r="64" spans="1:17" ht="16" customHeight="1">
      <c r="A64" s="456"/>
      <c r="B64" s="456"/>
    </row>
    <row r="65" spans="1:16376" ht="16" customHeight="1">
      <c r="A65" s="455"/>
      <c r="B65" s="455"/>
      <c r="C65" s="455"/>
      <c r="D65" s="455"/>
      <c r="E65" s="455"/>
      <c r="F65" s="455"/>
      <c r="G65" s="455"/>
      <c r="H65" s="455"/>
      <c r="I65" s="455"/>
      <c r="J65" s="455"/>
      <c r="K65" s="455"/>
      <c r="L65" s="455"/>
      <c r="M65" s="455"/>
      <c r="N65" s="455"/>
      <c r="O65" s="459"/>
      <c r="P65" s="455"/>
      <c r="Q65" s="455"/>
      <c r="R65" s="455"/>
      <c r="S65" s="455"/>
      <c r="T65" s="455"/>
      <c r="U65" s="455"/>
      <c r="V65" s="455"/>
      <c r="W65" s="455"/>
      <c r="X65" s="455"/>
      <c r="Y65" s="455"/>
      <c r="Z65" s="455"/>
      <c r="AA65" s="455"/>
      <c r="AB65" s="455"/>
      <c r="AC65" s="455"/>
      <c r="AD65" s="455"/>
      <c r="AE65" s="455"/>
      <c r="AF65" s="455"/>
      <c r="AG65" s="455"/>
      <c r="AH65" s="455"/>
      <c r="AI65" s="455"/>
      <c r="AJ65" s="455"/>
      <c r="AK65" s="455"/>
      <c r="AL65" s="455"/>
      <c r="AM65" s="455"/>
      <c r="AN65" s="455"/>
      <c r="AO65" s="455"/>
      <c r="AP65" s="455"/>
      <c r="AQ65" s="455"/>
      <c r="AR65" s="455"/>
      <c r="AS65" s="455"/>
      <c r="AT65" s="455"/>
      <c r="AU65" s="455"/>
      <c r="AV65" s="455"/>
      <c r="AW65" s="455"/>
      <c r="AX65" s="455"/>
      <c r="AY65" s="455"/>
      <c r="AZ65" s="455"/>
      <c r="BA65" s="455"/>
      <c r="BB65" s="455"/>
      <c r="BC65" s="455"/>
      <c r="BD65" s="455"/>
      <c r="BE65" s="455"/>
      <c r="BF65" s="455"/>
      <c r="BG65" s="455"/>
      <c r="BH65" s="455"/>
      <c r="BI65" s="455"/>
      <c r="BJ65" s="455"/>
      <c r="BK65" s="455"/>
      <c r="BL65" s="455"/>
      <c r="BM65" s="455"/>
      <c r="BN65" s="455"/>
      <c r="BO65" s="455"/>
      <c r="BP65" s="455"/>
      <c r="BQ65" s="455"/>
      <c r="BR65" s="455"/>
      <c r="BS65" s="455"/>
      <c r="BT65" s="455"/>
      <c r="BU65" s="455"/>
      <c r="BV65" s="455"/>
      <c r="BW65" s="455"/>
      <c r="BX65" s="455"/>
      <c r="BY65" s="455"/>
      <c r="BZ65" s="455"/>
      <c r="CA65" s="455"/>
      <c r="CB65" s="455"/>
      <c r="CC65" s="455"/>
      <c r="CD65" s="455"/>
      <c r="CE65" s="455"/>
      <c r="CF65" s="455"/>
      <c r="CG65" s="455"/>
      <c r="CH65" s="455"/>
      <c r="CI65" s="455"/>
      <c r="CJ65" s="455"/>
      <c r="CK65" s="455"/>
      <c r="CL65" s="455"/>
      <c r="CM65" s="455"/>
      <c r="CN65" s="455"/>
      <c r="CO65" s="455"/>
      <c r="CP65" s="455"/>
      <c r="CQ65" s="455"/>
      <c r="CR65" s="455"/>
      <c r="CS65" s="455"/>
      <c r="CT65" s="455"/>
      <c r="CU65" s="455"/>
      <c r="CV65" s="455"/>
      <c r="CW65" s="455"/>
      <c r="CX65" s="455"/>
      <c r="CY65" s="455"/>
      <c r="CZ65" s="455"/>
      <c r="DA65" s="455"/>
      <c r="DB65" s="455"/>
      <c r="DC65" s="455"/>
      <c r="DD65" s="455"/>
      <c r="DE65" s="455"/>
      <c r="DF65" s="455"/>
      <c r="DG65" s="455"/>
      <c r="DH65" s="455"/>
      <c r="DI65" s="455"/>
      <c r="DJ65" s="455"/>
      <c r="DK65" s="455"/>
      <c r="DL65" s="455"/>
      <c r="DM65" s="455"/>
      <c r="DN65" s="455"/>
      <c r="DO65" s="455"/>
      <c r="DP65" s="455"/>
      <c r="DQ65" s="455"/>
      <c r="DR65" s="455"/>
      <c r="DS65" s="455"/>
      <c r="DT65" s="455"/>
      <c r="DU65" s="455"/>
      <c r="DV65" s="455"/>
      <c r="DW65" s="455"/>
      <c r="DX65" s="455"/>
      <c r="DY65" s="455"/>
      <c r="DZ65" s="455"/>
      <c r="EA65" s="455"/>
      <c r="EB65" s="455"/>
      <c r="EC65" s="455"/>
      <c r="ED65" s="455"/>
      <c r="EE65" s="455"/>
      <c r="EF65" s="455"/>
      <c r="EG65" s="455"/>
      <c r="EH65" s="455"/>
      <c r="EI65" s="455"/>
      <c r="EJ65" s="455"/>
      <c r="EK65" s="455"/>
      <c r="EL65" s="455"/>
      <c r="EM65" s="455"/>
      <c r="EN65" s="455"/>
      <c r="EO65" s="455"/>
      <c r="EP65" s="455"/>
      <c r="EQ65" s="455"/>
      <c r="ER65" s="455"/>
      <c r="ES65" s="455"/>
      <c r="ET65" s="455"/>
      <c r="EU65" s="455"/>
      <c r="EV65" s="455"/>
      <c r="EW65" s="455"/>
      <c r="EX65" s="455"/>
      <c r="EY65" s="455"/>
      <c r="EZ65" s="455"/>
      <c r="FA65" s="455"/>
      <c r="FB65" s="455"/>
      <c r="FC65" s="455"/>
      <c r="FD65" s="455"/>
      <c r="FE65" s="455"/>
      <c r="FF65" s="455"/>
      <c r="FG65" s="455"/>
      <c r="FH65" s="455"/>
      <c r="FI65" s="455"/>
      <c r="FJ65" s="455"/>
      <c r="FK65" s="455"/>
      <c r="FL65" s="455"/>
      <c r="FM65" s="455"/>
      <c r="FN65" s="455"/>
      <c r="FO65" s="455"/>
      <c r="FP65" s="455"/>
      <c r="FQ65" s="455"/>
      <c r="FR65" s="455"/>
      <c r="FS65" s="455"/>
      <c r="FT65" s="455"/>
      <c r="FU65" s="455"/>
      <c r="FV65" s="455"/>
      <c r="FW65" s="455"/>
      <c r="FX65" s="455"/>
      <c r="FY65" s="455"/>
      <c r="FZ65" s="455"/>
      <c r="GA65" s="455"/>
      <c r="GB65" s="455"/>
      <c r="GC65" s="455"/>
      <c r="GD65" s="455"/>
      <c r="GE65" s="455"/>
      <c r="GF65" s="455"/>
      <c r="GG65" s="455"/>
      <c r="GH65" s="455"/>
      <c r="GI65" s="455"/>
      <c r="GJ65" s="455"/>
      <c r="GK65" s="455"/>
      <c r="GL65" s="455"/>
      <c r="GM65" s="455"/>
      <c r="GN65" s="455"/>
      <c r="GO65" s="455"/>
      <c r="GP65" s="455"/>
      <c r="GQ65" s="455"/>
      <c r="GR65" s="455"/>
      <c r="GS65" s="455"/>
      <c r="GT65" s="455"/>
      <c r="GU65" s="455"/>
      <c r="GV65" s="455"/>
      <c r="GW65" s="455"/>
      <c r="GX65" s="455"/>
      <c r="GY65" s="455"/>
      <c r="GZ65" s="455"/>
      <c r="HA65" s="455"/>
      <c r="HB65" s="455"/>
      <c r="HC65" s="455"/>
      <c r="HD65" s="455"/>
      <c r="HE65" s="455"/>
      <c r="HF65" s="455"/>
      <c r="HG65" s="455"/>
      <c r="HH65" s="455"/>
      <c r="HI65" s="455"/>
      <c r="HJ65" s="455"/>
      <c r="HK65" s="455"/>
      <c r="HL65" s="455"/>
      <c r="HM65" s="455"/>
      <c r="HN65" s="455"/>
      <c r="HO65" s="455"/>
      <c r="HP65" s="455"/>
      <c r="HQ65" s="455"/>
      <c r="HR65" s="455"/>
      <c r="HS65" s="455"/>
      <c r="HT65" s="455"/>
      <c r="HU65" s="455"/>
      <c r="HV65" s="455"/>
      <c r="HW65" s="455"/>
      <c r="HX65" s="455"/>
      <c r="HY65" s="455"/>
      <c r="HZ65" s="455"/>
      <c r="IA65" s="455"/>
      <c r="IB65" s="455"/>
      <c r="IC65" s="455"/>
      <c r="ID65" s="455"/>
      <c r="IE65" s="455"/>
      <c r="IF65" s="455"/>
      <c r="IG65" s="455"/>
      <c r="IH65" s="455"/>
      <c r="II65" s="455"/>
      <c r="IJ65" s="455"/>
      <c r="IK65" s="455"/>
      <c r="IL65" s="455"/>
      <c r="IM65" s="455"/>
      <c r="IN65" s="455"/>
      <c r="IO65" s="455"/>
      <c r="IP65" s="455"/>
      <c r="IQ65" s="455"/>
      <c r="IR65" s="455"/>
      <c r="IS65" s="455"/>
      <c r="IT65" s="455"/>
      <c r="IU65" s="455"/>
      <c r="IV65" s="455"/>
      <c r="IW65" s="455"/>
      <c r="IX65" s="455"/>
      <c r="IY65" s="455"/>
      <c r="IZ65" s="455"/>
      <c r="JA65" s="455"/>
      <c r="JB65" s="455"/>
      <c r="JC65" s="455"/>
      <c r="JD65" s="455"/>
      <c r="JE65" s="455"/>
      <c r="JF65" s="455"/>
      <c r="JG65" s="455"/>
      <c r="JH65" s="455"/>
      <c r="JI65" s="455"/>
      <c r="JJ65" s="455"/>
      <c r="JK65" s="455"/>
      <c r="JL65" s="455"/>
      <c r="JM65" s="455"/>
      <c r="JN65" s="455"/>
      <c r="JO65" s="455"/>
      <c r="JP65" s="455"/>
      <c r="JQ65" s="455"/>
      <c r="JR65" s="455"/>
      <c r="JS65" s="455"/>
      <c r="JT65" s="455"/>
      <c r="JU65" s="455"/>
      <c r="JV65" s="455"/>
      <c r="JW65" s="455"/>
      <c r="JX65" s="455"/>
      <c r="JY65" s="455"/>
      <c r="JZ65" s="455"/>
      <c r="KA65" s="455"/>
      <c r="KB65" s="455"/>
      <c r="KC65" s="455"/>
      <c r="KD65" s="455"/>
      <c r="KE65" s="455"/>
      <c r="KF65" s="455"/>
      <c r="KG65" s="455"/>
      <c r="KH65" s="455"/>
      <c r="KI65" s="455"/>
      <c r="KJ65" s="455"/>
      <c r="KK65" s="455"/>
      <c r="KL65" s="455"/>
      <c r="KM65" s="455"/>
      <c r="KN65" s="455"/>
      <c r="KO65" s="455"/>
      <c r="KP65" s="455"/>
      <c r="KQ65" s="455"/>
      <c r="KR65" s="455"/>
      <c r="KS65" s="455"/>
      <c r="KT65" s="455"/>
      <c r="KU65" s="455"/>
      <c r="KV65" s="455"/>
      <c r="KW65" s="455"/>
      <c r="KX65" s="455"/>
      <c r="KY65" s="455"/>
      <c r="KZ65" s="455"/>
      <c r="LA65" s="455"/>
      <c r="LB65" s="455"/>
      <c r="LC65" s="455"/>
      <c r="LD65" s="455"/>
      <c r="LE65" s="455"/>
      <c r="LF65" s="455"/>
      <c r="LG65" s="455"/>
      <c r="LH65" s="455"/>
      <c r="LI65" s="455"/>
      <c r="LJ65" s="455"/>
      <c r="LK65" s="455"/>
      <c r="LL65" s="455"/>
      <c r="LM65" s="455"/>
      <c r="LN65" s="455"/>
      <c r="LO65" s="455"/>
      <c r="LP65" s="455"/>
      <c r="LQ65" s="455"/>
      <c r="LR65" s="455"/>
      <c r="LS65" s="455"/>
      <c r="LT65" s="455"/>
      <c r="LU65" s="455"/>
      <c r="LV65" s="455"/>
      <c r="LW65" s="455"/>
      <c r="LX65" s="455"/>
      <c r="LY65" s="455"/>
      <c r="LZ65" s="455"/>
      <c r="MA65" s="455"/>
      <c r="MB65" s="455"/>
      <c r="MC65" s="455"/>
      <c r="MD65" s="455"/>
      <c r="ME65" s="455"/>
      <c r="MF65" s="455"/>
      <c r="MG65" s="455"/>
      <c r="MH65" s="455"/>
      <c r="MI65" s="455"/>
      <c r="MJ65" s="455"/>
      <c r="MK65" s="455"/>
      <c r="ML65" s="455"/>
      <c r="MM65" s="455"/>
      <c r="MN65" s="455"/>
      <c r="MO65" s="455"/>
      <c r="MP65" s="455"/>
      <c r="MQ65" s="455"/>
      <c r="MR65" s="455"/>
      <c r="MS65" s="455"/>
      <c r="MT65" s="455"/>
      <c r="MU65" s="455"/>
      <c r="MV65" s="455"/>
      <c r="MW65" s="455"/>
      <c r="MX65" s="455"/>
      <c r="MY65" s="455"/>
      <c r="MZ65" s="455"/>
      <c r="NA65" s="455"/>
      <c r="NB65" s="455"/>
      <c r="NC65" s="455"/>
      <c r="ND65" s="455"/>
      <c r="NE65" s="455"/>
      <c r="NF65" s="455"/>
      <c r="NG65" s="455"/>
      <c r="NH65" s="455"/>
      <c r="NI65" s="455"/>
      <c r="NJ65" s="455"/>
      <c r="NK65" s="455"/>
      <c r="NL65" s="455"/>
      <c r="NM65" s="455"/>
      <c r="NN65" s="455"/>
      <c r="NO65" s="455"/>
      <c r="NP65" s="455"/>
      <c r="NQ65" s="455"/>
      <c r="NR65" s="455"/>
      <c r="NS65" s="455"/>
      <c r="NT65" s="455"/>
      <c r="NU65" s="455"/>
      <c r="NV65" s="455"/>
      <c r="NW65" s="455"/>
      <c r="NX65" s="455"/>
      <c r="NY65" s="455"/>
      <c r="NZ65" s="455"/>
      <c r="OA65" s="455"/>
      <c r="OB65" s="455"/>
      <c r="OC65" s="455"/>
      <c r="OD65" s="455"/>
      <c r="OE65" s="455"/>
      <c r="OF65" s="455"/>
      <c r="OG65" s="455"/>
      <c r="OH65" s="455"/>
      <c r="OI65" s="455"/>
      <c r="OJ65" s="455"/>
      <c r="OK65" s="455"/>
      <c r="OL65" s="455"/>
      <c r="OM65" s="455"/>
      <c r="ON65" s="455"/>
      <c r="OO65" s="455"/>
      <c r="OP65" s="455"/>
      <c r="OQ65" s="455"/>
      <c r="OR65" s="455"/>
      <c r="OS65" s="455"/>
      <c r="OT65" s="455"/>
      <c r="OU65" s="455"/>
      <c r="OV65" s="455"/>
      <c r="OW65" s="455"/>
      <c r="OX65" s="455"/>
      <c r="OY65" s="455"/>
      <c r="OZ65" s="455"/>
      <c r="PA65" s="455"/>
      <c r="PB65" s="455"/>
      <c r="PC65" s="455"/>
      <c r="PD65" s="455"/>
      <c r="PE65" s="455"/>
      <c r="PF65" s="455"/>
      <c r="PG65" s="455"/>
      <c r="PH65" s="455"/>
      <c r="PI65" s="455"/>
      <c r="PJ65" s="455"/>
      <c r="PK65" s="455"/>
      <c r="PL65" s="455"/>
      <c r="PM65" s="455"/>
      <c r="PN65" s="455"/>
      <c r="PO65" s="455"/>
      <c r="PP65" s="455"/>
      <c r="PQ65" s="455"/>
      <c r="PR65" s="455"/>
      <c r="PS65" s="455"/>
      <c r="PT65" s="455"/>
      <c r="PU65" s="455"/>
      <c r="PV65" s="455"/>
      <c r="PW65" s="455"/>
      <c r="PX65" s="455"/>
      <c r="PY65" s="455"/>
      <c r="PZ65" s="455"/>
      <c r="QA65" s="455"/>
      <c r="QB65" s="455"/>
      <c r="QC65" s="455"/>
      <c r="QD65" s="455"/>
      <c r="QE65" s="455"/>
      <c r="QF65" s="455"/>
      <c r="QG65" s="455"/>
      <c r="QH65" s="455"/>
      <c r="QI65" s="455"/>
      <c r="QJ65" s="455"/>
      <c r="QK65" s="455"/>
      <c r="QL65" s="455"/>
      <c r="QM65" s="455"/>
      <c r="QN65" s="455"/>
      <c r="QO65" s="455"/>
      <c r="QP65" s="455"/>
      <c r="QQ65" s="455"/>
      <c r="QR65" s="455"/>
      <c r="QS65" s="455"/>
      <c r="QT65" s="455"/>
      <c r="QU65" s="455"/>
      <c r="QV65" s="455"/>
      <c r="QW65" s="455"/>
      <c r="QX65" s="455"/>
      <c r="QY65" s="455"/>
      <c r="QZ65" s="455"/>
      <c r="RA65" s="455"/>
      <c r="RB65" s="455"/>
      <c r="RC65" s="455"/>
      <c r="RD65" s="455"/>
      <c r="RE65" s="455"/>
      <c r="RF65" s="455"/>
      <c r="RG65" s="455"/>
      <c r="RH65" s="455"/>
      <c r="RI65" s="455"/>
      <c r="RJ65" s="455"/>
      <c r="RK65" s="455"/>
      <c r="RL65" s="455"/>
      <c r="RM65" s="455"/>
      <c r="RN65" s="455"/>
      <c r="RO65" s="455"/>
      <c r="RP65" s="455"/>
      <c r="RQ65" s="455"/>
      <c r="RR65" s="455"/>
      <c r="RS65" s="455"/>
      <c r="RT65" s="455"/>
      <c r="RU65" s="455"/>
      <c r="RV65" s="455"/>
      <c r="RW65" s="455"/>
      <c r="RX65" s="455"/>
      <c r="RY65" s="455"/>
      <c r="RZ65" s="455"/>
      <c r="SA65" s="455"/>
      <c r="SB65" s="455"/>
      <c r="SC65" s="455"/>
      <c r="SD65" s="455"/>
      <c r="SE65" s="455"/>
      <c r="SF65" s="455"/>
      <c r="SG65" s="455"/>
      <c r="SH65" s="455"/>
      <c r="SI65" s="455"/>
      <c r="SJ65" s="455"/>
      <c r="SK65" s="455"/>
      <c r="SL65" s="455"/>
      <c r="SM65" s="455"/>
      <c r="SN65" s="455"/>
      <c r="SO65" s="455"/>
      <c r="SP65" s="455"/>
      <c r="SQ65" s="455"/>
      <c r="SR65" s="455"/>
      <c r="SS65" s="455"/>
      <c r="ST65" s="455"/>
      <c r="SU65" s="455"/>
      <c r="SV65" s="455"/>
      <c r="SW65" s="455"/>
      <c r="SX65" s="455"/>
      <c r="SY65" s="455"/>
      <c r="SZ65" s="455"/>
      <c r="TA65" s="455"/>
      <c r="TB65" s="455"/>
      <c r="TC65" s="455"/>
      <c r="TD65" s="455"/>
      <c r="TE65" s="455"/>
      <c r="TF65" s="455"/>
      <c r="TG65" s="455"/>
      <c r="TH65" s="455"/>
      <c r="TI65" s="455"/>
      <c r="TJ65" s="455"/>
      <c r="TK65" s="455"/>
      <c r="TL65" s="455"/>
      <c r="TM65" s="455"/>
      <c r="TN65" s="455"/>
      <c r="TO65" s="455"/>
      <c r="TP65" s="455"/>
      <c r="TQ65" s="455"/>
      <c r="TR65" s="455"/>
      <c r="TS65" s="455"/>
      <c r="TT65" s="455"/>
      <c r="TU65" s="455"/>
      <c r="TV65" s="455"/>
      <c r="TW65" s="455"/>
      <c r="TX65" s="455"/>
      <c r="TY65" s="455"/>
      <c r="TZ65" s="455"/>
      <c r="UA65" s="455"/>
      <c r="UB65" s="455"/>
      <c r="UC65" s="455"/>
      <c r="UD65" s="455"/>
      <c r="UE65" s="455"/>
      <c r="UF65" s="455"/>
      <c r="UG65" s="455"/>
      <c r="UH65" s="455"/>
      <c r="UI65" s="455"/>
      <c r="UJ65" s="455"/>
      <c r="UK65" s="455"/>
      <c r="UL65" s="455"/>
      <c r="UM65" s="455"/>
      <c r="UN65" s="455"/>
      <c r="UO65" s="455"/>
      <c r="UP65" s="455"/>
      <c r="UQ65" s="455"/>
      <c r="UR65" s="455"/>
      <c r="US65" s="455"/>
      <c r="UT65" s="455"/>
      <c r="UU65" s="455"/>
      <c r="UV65" s="455"/>
      <c r="UW65" s="455"/>
      <c r="UX65" s="455"/>
      <c r="UY65" s="455"/>
      <c r="UZ65" s="455"/>
      <c r="VA65" s="455"/>
      <c r="VB65" s="455"/>
      <c r="VC65" s="455"/>
      <c r="VD65" s="455"/>
      <c r="VE65" s="455"/>
      <c r="VF65" s="455"/>
      <c r="VG65" s="455"/>
      <c r="VH65" s="455"/>
      <c r="VI65" s="455"/>
      <c r="VJ65" s="455"/>
      <c r="VK65" s="455"/>
      <c r="VL65" s="455"/>
      <c r="VM65" s="455"/>
      <c r="VN65" s="455"/>
      <c r="VO65" s="455"/>
      <c r="VP65" s="455"/>
      <c r="VQ65" s="455"/>
      <c r="VR65" s="455"/>
      <c r="VS65" s="455"/>
      <c r="VT65" s="455"/>
      <c r="VU65" s="455"/>
      <c r="VV65" s="455"/>
      <c r="VW65" s="455"/>
      <c r="VX65" s="455"/>
      <c r="VY65" s="455"/>
      <c r="VZ65" s="455"/>
      <c r="WA65" s="455"/>
      <c r="WB65" s="455"/>
      <c r="WC65" s="455"/>
      <c r="WD65" s="455"/>
      <c r="WE65" s="455"/>
      <c r="WF65" s="455"/>
      <c r="WG65" s="455"/>
      <c r="WH65" s="455"/>
      <c r="WI65" s="455"/>
      <c r="WJ65" s="455"/>
      <c r="WK65" s="455"/>
      <c r="WL65" s="455"/>
      <c r="WM65" s="455"/>
      <c r="WN65" s="455"/>
      <c r="WO65" s="455"/>
      <c r="WP65" s="455"/>
      <c r="WQ65" s="455"/>
      <c r="WR65" s="455"/>
      <c r="WS65" s="455"/>
      <c r="WT65" s="455"/>
      <c r="WU65" s="455"/>
      <c r="WV65" s="455"/>
      <c r="WW65" s="455"/>
      <c r="WX65" s="455"/>
      <c r="WY65" s="455"/>
      <c r="WZ65" s="455"/>
      <c r="XA65" s="455"/>
      <c r="XB65" s="455"/>
      <c r="XC65" s="455"/>
      <c r="XD65" s="455"/>
      <c r="XE65" s="455"/>
      <c r="XF65" s="455"/>
      <c r="XG65" s="455"/>
      <c r="XH65" s="455"/>
      <c r="XI65" s="455"/>
      <c r="XJ65" s="455"/>
      <c r="XK65" s="455"/>
      <c r="XL65" s="455"/>
      <c r="XM65" s="455"/>
      <c r="XN65" s="455"/>
      <c r="XO65" s="455"/>
      <c r="XP65" s="455"/>
      <c r="XQ65" s="455"/>
      <c r="XR65" s="455"/>
      <c r="XS65" s="455"/>
      <c r="XT65" s="455"/>
      <c r="XU65" s="455"/>
      <c r="XV65" s="455"/>
      <c r="XW65" s="455"/>
      <c r="XX65" s="455"/>
      <c r="XY65" s="455"/>
      <c r="XZ65" s="455"/>
      <c r="YA65" s="455"/>
      <c r="YB65" s="455"/>
      <c r="YC65" s="455"/>
      <c r="YD65" s="455"/>
      <c r="YE65" s="455"/>
      <c r="YF65" s="455"/>
      <c r="YG65" s="455"/>
      <c r="YH65" s="455"/>
      <c r="YI65" s="455"/>
      <c r="YJ65" s="455"/>
      <c r="YK65" s="455"/>
      <c r="YL65" s="455"/>
      <c r="YM65" s="455"/>
      <c r="YN65" s="455"/>
      <c r="YO65" s="455"/>
      <c r="YP65" s="455"/>
      <c r="YQ65" s="455"/>
      <c r="YR65" s="455"/>
      <c r="YS65" s="455"/>
      <c r="YT65" s="455"/>
      <c r="YU65" s="455"/>
      <c r="YV65" s="455"/>
      <c r="YW65" s="455"/>
      <c r="YX65" s="455"/>
      <c r="YY65" s="455"/>
      <c r="YZ65" s="455"/>
      <c r="ZA65" s="455"/>
      <c r="ZB65" s="455"/>
      <c r="ZC65" s="455"/>
      <c r="ZD65" s="455"/>
      <c r="ZE65" s="455"/>
      <c r="ZF65" s="455"/>
      <c r="ZG65" s="455"/>
      <c r="ZH65" s="455"/>
      <c r="ZI65" s="455"/>
      <c r="ZJ65" s="455"/>
      <c r="ZK65" s="455"/>
      <c r="ZL65" s="455"/>
      <c r="ZM65" s="455"/>
      <c r="ZN65" s="455"/>
      <c r="ZO65" s="455"/>
      <c r="ZP65" s="455"/>
      <c r="ZQ65" s="455"/>
      <c r="ZR65" s="455"/>
      <c r="ZS65" s="455"/>
      <c r="ZT65" s="455"/>
      <c r="ZU65" s="455"/>
      <c r="ZV65" s="455"/>
      <c r="ZW65" s="455"/>
      <c r="ZX65" s="455"/>
      <c r="ZY65" s="455"/>
      <c r="ZZ65" s="455"/>
      <c r="AAA65" s="455"/>
      <c r="AAB65" s="455"/>
      <c r="AAC65" s="455"/>
      <c r="AAD65" s="455"/>
      <c r="AAE65" s="455"/>
      <c r="AAF65" s="455"/>
      <c r="AAG65" s="455"/>
      <c r="AAH65" s="455"/>
      <c r="AAI65" s="455"/>
      <c r="AAJ65" s="455"/>
      <c r="AAK65" s="455"/>
      <c r="AAL65" s="455"/>
      <c r="AAM65" s="455"/>
      <c r="AAN65" s="455"/>
      <c r="AAO65" s="455"/>
      <c r="AAP65" s="455"/>
      <c r="AAQ65" s="455"/>
      <c r="AAR65" s="455"/>
      <c r="AAS65" s="455"/>
      <c r="AAT65" s="455"/>
      <c r="AAU65" s="455"/>
      <c r="AAV65" s="455"/>
      <c r="AAW65" s="455"/>
      <c r="AAX65" s="455"/>
      <c r="AAY65" s="455"/>
      <c r="AAZ65" s="455"/>
      <c r="ABA65" s="455"/>
      <c r="ABB65" s="455"/>
      <c r="ABC65" s="455"/>
      <c r="ABD65" s="455"/>
      <c r="ABE65" s="455"/>
      <c r="ABF65" s="455"/>
      <c r="ABG65" s="455"/>
      <c r="ABH65" s="455"/>
      <c r="ABI65" s="455"/>
      <c r="ABJ65" s="455"/>
      <c r="ABK65" s="455"/>
      <c r="ABL65" s="455"/>
      <c r="ABM65" s="455"/>
      <c r="ABN65" s="455"/>
      <c r="ABO65" s="455"/>
      <c r="ABP65" s="455"/>
      <c r="ABQ65" s="455"/>
      <c r="ABR65" s="455"/>
      <c r="ABS65" s="455"/>
      <c r="ABT65" s="455"/>
      <c r="ABU65" s="455"/>
      <c r="ABV65" s="455"/>
      <c r="ABW65" s="455"/>
      <c r="ABX65" s="455"/>
      <c r="ABY65" s="455"/>
      <c r="ABZ65" s="455"/>
      <c r="ACA65" s="455"/>
      <c r="ACB65" s="455"/>
      <c r="ACC65" s="455"/>
      <c r="ACD65" s="455"/>
      <c r="ACE65" s="455"/>
      <c r="ACF65" s="455"/>
      <c r="ACG65" s="455"/>
      <c r="ACH65" s="455"/>
      <c r="ACI65" s="455"/>
      <c r="ACJ65" s="455"/>
      <c r="ACK65" s="455"/>
      <c r="ACL65" s="455"/>
      <c r="ACM65" s="455"/>
      <c r="ACN65" s="455"/>
      <c r="ACO65" s="455"/>
      <c r="ACP65" s="455"/>
      <c r="ACQ65" s="455"/>
      <c r="ACR65" s="455"/>
      <c r="ACS65" s="455"/>
      <c r="ACT65" s="455"/>
      <c r="ACU65" s="455"/>
      <c r="ACV65" s="455"/>
      <c r="ACW65" s="455"/>
      <c r="ACX65" s="455"/>
      <c r="ACY65" s="455"/>
      <c r="ACZ65" s="455"/>
      <c r="ADA65" s="455"/>
      <c r="ADB65" s="455"/>
      <c r="ADC65" s="455"/>
      <c r="ADD65" s="455"/>
      <c r="ADE65" s="455"/>
      <c r="ADF65" s="455"/>
      <c r="ADG65" s="455"/>
      <c r="ADH65" s="455"/>
      <c r="ADI65" s="455"/>
      <c r="ADJ65" s="455"/>
      <c r="ADK65" s="455"/>
      <c r="ADL65" s="455"/>
      <c r="ADM65" s="455"/>
      <c r="ADN65" s="455"/>
      <c r="ADO65" s="455"/>
      <c r="ADP65" s="455"/>
      <c r="ADQ65" s="455"/>
      <c r="ADR65" s="455"/>
      <c r="ADS65" s="455"/>
      <c r="ADT65" s="455"/>
      <c r="ADU65" s="455"/>
      <c r="ADV65" s="455"/>
      <c r="ADW65" s="455"/>
      <c r="ADX65" s="455"/>
      <c r="ADY65" s="455"/>
      <c r="ADZ65" s="455"/>
      <c r="AEA65" s="455"/>
      <c r="AEB65" s="455"/>
      <c r="AEC65" s="455"/>
      <c r="AED65" s="455"/>
      <c r="AEE65" s="455"/>
      <c r="AEF65" s="455"/>
      <c r="AEG65" s="455"/>
      <c r="AEH65" s="455"/>
      <c r="AEI65" s="455"/>
      <c r="AEJ65" s="455"/>
      <c r="AEK65" s="455"/>
      <c r="AEL65" s="455"/>
      <c r="AEM65" s="455"/>
      <c r="AEN65" s="455"/>
      <c r="AEO65" s="455"/>
      <c r="AEP65" s="455"/>
      <c r="AEQ65" s="455"/>
      <c r="AER65" s="455"/>
      <c r="AES65" s="455"/>
      <c r="AET65" s="455"/>
      <c r="AEU65" s="455"/>
      <c r="AEV65" s="455"/>
      <c r="AEW65" s="455"/>
      <c r="AEX65" s="455"/>
      <c r="AEY65" s="455"/>
      <c r="AEZ65" s="455"/>
      <c r="AFA65" s="455"/>
      <c r="AFB65" s="455"/>
      <c r="AFC65" s="455"/>
      <c r="AFD65" s="455"/>
      <c r="AFE65" s="455"/>
      <c r="AFF65" s="455"/>
      <c r="AFG65" s="455"/>
      <c r="AFH65" s="455"/>
      <c r="AFI65" s="455"/>
      <c r="AFJ65" s="455"/>
      <c r="AFK65" s="455"/>
      <c r="AFL65" s="455"/>
      <c r="AFM65" s="455"/>
      <c r="AFN65" s="455"/>
      <c r="AFO65" s="455"/>
      <c r="AFP65" s="455"/>
      <c r="AFQ65" s="455"/>
      <c r="AFR65" s="455"/>
      <c r="AFS65" s="455"/>
      <c r="AFT65" s="455"/>
      <c r="AFU65" s="455"/>
      <c r="AFV65" s="455"/>
      <c r="AFW65" s="455"/>
      <c r="AFX65" s="455"/>
      <c r="AFY65" s="455"/>
      <c r="AFZ65" s="455"/>
      <c r="AGA65" s="455"/>
      <c r="AGB65" s="455"/>
      <c r="AGC65" s="455"/>
      <c r="AGD65" s="455"/>
      <c r="AGE65" s="455"/>
      <c r="AGF65" s="455"/>
      <c r="AGG65" s="455"/>
      <c r="AGH65" s="455"/>
      <c r="AGI65" s="455"/>
      <c r="AGJ65" s="455"/>
      <c r="AGK65" s="455"/>
      <c r="AGL65" s="455"/>
      <c r="AGM65" s="455"/>
      <c r="AGN65" s="455"/>
      <c r="AGO65" s="455"/>
      <c r="AGP65" s="455"/>
      <c r="AGQ65" s="455"/>
      <c r="AGR65" s="455"/>
      <c r="AGS65" s="455"/>
      <c r="AGT65" s="455"/>
      <c r="AGU65" s="455"/>
      <c r="AGV65" s="455"/>
      <c r="AGW65" s="455"/>
      <c r="AGX65" s="455"/>
      <c r="AGY65" s="455"/>
      <c r="AGZ65" s="455"/>
      <c r="AHA65" s="455"/>
      <c r="AHB65" s="455"/>
      <c r="AHC65" s="455"/>
      <c r="AHD65" s="455"/>
      <c r="AHE65" s="455"/>
      <c r="AHF65" s="455"/>
      <c r="AHG65" s="455"/>
      <c r="AHH65" s="455"/>
      <c r="AHI65" s="455"/>
      <c r="AHJ65" s="455"/>
      <c r="AHK65" s="455"/>
      <c r="AHL65" s="455"/>
      <c r="AHM65" s="455"/>
      <c r="AHN65" s="455"/>
      <c r="AHO65" s="455"/>
      <c r="AHP65" s="455"/>
      <c r="AHQ65" s="455"/>
      <c r="AHR65" s="455"/>
      <c r="AHS65" s="455"/>
      <c r="AHT65" s="455"/>
      <c r="AHU65" s="455"/>
      <c r="AHV65" s="455"/>
      <c r="AHW65" s="455"/>
      <c r="AHX65" s="455"/>
      <c r="AHY65" s="455"/>
      <c r="AHZ65" s="455"/>
      <c r="AIA65" s="455"/>
      <c r="AIB65" s="455"/>
      <c r="AIC65" s="455"/>
      <c r="AID65" s="455"/>
      <c r="AIE65" s="455"/>
      <c r="AIF65" s="455"/>
      <c r="AIG65" s="455"/>
      <c r="AIH65" s="455"/>
      <c r="AII65" s="455"/>
      <c r="AIJ65" s="455"/>
      <c r="AIK65" s="455"/>
      <c r="AIL65" s="455"/>
      <c r="AIM65" s="455"/>
      <c r="AIN65" s="455"/>
      <c r="AIO65" s="455"/>
      <c r="AIP65" s="455"/>
      <c r="AIQ65" s="455"/>
      <c r="AIR65" s="455"/>
      <c r="AIS65" s="455"/>
      <c r="AIT65" s="455"/>
      <c r="AIU65" s="455"/>
      <c r="AIV65" s="455"/>
      <c r="AIW65" s="455"/>
      <c r="AIX65" s="455"/>
      <c r="AIY65" s="455"/>
      <c r="AIZ65" s="455"/>
      <c r="AJA65" s="455"/>
      <c r="AJB65" s="455"/>
      <c r="AJC65" s="455"/>
      <c r="AJD65" s="455"/>
      <c r="AJE65" s="455"/>
      <c r="AJF65" s="455"/>
      <c r="AJG65" s="455"/>
      <c r="AJH65" s="455"/>
      <c r="AJI65" s="455"/>
      <c r="AJJ65" s="455"/>
      <c r="AJK65" s="455"/>
      <c r="AJL65" s="455"/>
      <c r="AJM65" s="455"/>
      <c r="AJN65" s="455"/>
      <c r="AJO65" s="455"/>
      <c r="AJP65" s="455"/>
      <c r="AJQ65" s="455"/>
      <c r="AJR65" s="455"/>
      <c r="AJS65" s="455"/>
      <c r="AJT65" s="455"/>
      <c r="AJU65" s="455"/>
      <c r="AJV65" s="455"/>
      <c r="AJW65" s="455"/>
      <c r="AJX65" s="455"/>
      <c r="AJY65" s="455"/>
      <c r="AJZ65" s="455"/>
      <c r="AKA65" s="455"/>
      <c r="AKB65" s="455"/>
      <c r="AKC65" s="455"/>
      <c r="AKD65" s="455"/>
      <c r="AKE65" s="455"/>
      <c r="AKF65" s="455"/>
      <c r="AKG65" s="455"/>
      <c r="AKH65" s="455"/>
      <c r="AKI65" s="455"/>
      <c r="AKJ65" s="455"/>
      <c r="AKK65" s="455"/>
      <c r="AKL65" s="455"/>
      <c r="AKM65" s="455"/>
      <c r="AKN65" s="455"/>
      <c r="AKO65" s="455"/>
      <c r="AKP65" s="455"/>
      <c r="AKQ65" s="455"/>
      <c r="AKR65" s="455"/>
      <c r="AKS65" s="455"/>
      <c r="AKT65" s="455"/>
      <c r="AKU65" s="455"/>
      <c r="AKV65" s="455"/>
      <c r="AKW65" s="455"/>
      <c r="AKX65" s="455"/>
      <c r="AKY65" s="455"/>
      <c r="AKZ65" s="455"/>
      <c r="ALA65" s="455"/>
      <c r="ALB65" s="455"/>
      <c r="ALC65" s="455"/>
      <c r="ALD65" s="455"/>
      <c r="ALE65" s="455"/>
      <c r="ALF65" s="455"/>
      <c r="ALG65" s="455"/>
      <c r="ALH65" s="455"/>
      <c r="ALI65" s="455"/>
      <c r="ALJ65" s="455"/>
      <c r="ALK65" s="455"/>
      <c r="ALL65" s="455"/>
      <c r="ALM65" s="455"/>
      <c r="ALN65" s="455"/>
      <c r="ALO65" s="455"/>
      <c r="ALP65" s="455"/>
      <c r="ALQ65" s="455"/>
      <c r="ALR65" s="455"/>
      <c r="ALS65" s="455"/>
      <c r="ALT65" s="455"/>
      <c r="ALU65" s="455"/>
      <c r="ALV65" s="455"/>
      <c r="ALW65" s="455"/>
      <c r="ALX65" s="455"/>
      <c r="ALY65" s="455"/>
      <c r="ALZ65" s="455"/>
      <c r="AMA65" s="455"/>
      <c r="AMB65" s="455"/>
      <c r="AMC65" s="455"/>
      <c r="AMD65" s="455"/>
      <c r="AME65" s="455"/>
      <c r="AMF65" s="455"/>
      <c r="AMG65" s="455"/>
      <c r="AMH65" s="455"/>
      <c r="AMI65" s="455"/>
      <c r="AMJ65" s="455"/>
      <c r="AMK65" s="455"/>
      <c r="AML65" s="455"/>
      <c r="AMM65" s="455"/>
      <c r="AMN65" s="455"/>
      <c r="AMO65" s="455"/>
      <c r="AMP65" s="455"/>
      <c r="AMQ65" s="455"/>
      <c r="AMR65" s="455"/>
      <c r="AMS65" s="455"/>
      <c r="AMT65" s="455"/>
      <c r="AMU65" s="455"/>
      <c r="AMV65" s="455"/>
      <c r="AMW65" s="455"/>
      <c r="AMX65" s="455"/>
      <c r="AMY65" s="455"/>
      <c r="AMZ65" s="455"/>
      <c r="ANA65" s="455"/>
      <c r="ANB65" s="455"/>
      <c r="ANC65" s="455"/>
      <c r="AND65" s="455"/>
      <c r="ANE65" s="455"/>
      <c r="ANF65" s="455"/>
      <c r="ANG65" s="455"/>
      <c r="ANH65" s="455"/>
      <c r="ANI65" s="455"/>
      <c r="ANJ65" s="455"/>
      <c r="ANK65" s="455"/>
      <c r="ANL65" s="455"/>
      <c r="ANM65" s="455"/>
      <c r="ANN65" s="455"/>
      <c r="ANO65" s="455"/>
      <c r="ANP65" s="455"/>
      <c r="ANQ65" s="455"/>
      <c r="ANR65" s="455"/>
      <c r="ANS65" s="455"/>
      <c r="ANT65" s="455"/>
      <c r="ANU65" s="455"/>
      <c r="ANV65" s="455"/>
      <c r="ANW65" s="455"/>
      <c r="ANX65" s="455"/>
      <c r="ANY65" s="455"/>
      <c r="ANZ65" s="455"/>
      <c r="AOA65" s="455"/>
      <c r="AOB65" s="455"/>
      <c r="AOC65" s="455"/>
      <c r="AOD65" s="455"/>
      <c r="AOE65" s="455"/>
      <c r="AOF65" s="455"/>
      <c r="AOG65" s="455"/>
      <c r="AOH65" s="455"/>
      <c r="AOI65" s="455"/>
      <c r="AOJ65" s="455"/>
      <c r="AOK65" s="455"/>
      <c r="AOL65" s="455"/>
      <c r="AOM65" s="455"/>
      <c r="AON65" s="455"/>
      <c r="AOO65" s="455"/>
      <c r="AOP65" s="455"/>
      <c r="AOQ65" s="455"/>
      <c r="AOR65" s="455"/>
      <c r="AOS65" s="455"/>
      <c r="AOT65" s="455"/>
      <c r="AOU65" s="455"/>
      <c r="AOV65" s="455"/>
      <c r="AOW65" s="455"/>
      <c r="AOX65" s="455"/>
      <c r="AOY65" s="455"/>
      <c r="AOZ65" s="455"/>
      <c r="APA65" s="455"/>
      <c r="APB65" s="455"/>
      <c r="APC65" s="455"/>
      <c r="APD65" s="455"/>
      <c r="APE65" s="455"/>
      <c r="APF65" s="455"/>
      <c r="APG65" s="455"/>
      <c r="APH65" s="455"/>
      <c r="API65" s="455"/>
      <c r="APJ65" s="455"/>
      <c r="APK65" s="455"/>
      <c r="APL65" s="455"/>
      <c r="APM65" s="455"/>
      <c r="APN65" s="455"/>
      <c r="APO65" s="455"/>
      <c r="APP65" s="455"/>
      <c r="APQ65" s="455"/>
      <c r="APR65" s="455"/>
      <c r="APS65" s="455"/>
      <c r="APT65" s="455"/>
      <c r="APU65" s="455"/>
      <c r="APV65" s="455"/>
      <c r="APW65" s="455"/>
      <c r="APX65" s="455"/>
      <c r="APY65" s="455"/>
      <c r="APZ65" s="455"/>
      <c r="AQA65" s="455"/>
      <c r="AQB65" s="455"/>
      <c r="AQC65" s="455"/>
      <c r="AQD65" s="455"/>
      <c r="AQE65" s="455"/>
      <c r="AQF65" s="455"/>
      <c r="AQG65" s="455"/>
      <c r="AQH65" s="455"/>
      <c r="AQI65" s="455"/>
      <c r="AQJ65" s="455"/>
      <c r="AQK65" s="455"/>
      <c r="AQL65" s="455"/>
      <c r="AQM65" s="455"/>
      <c r="AQN65" s="455"/>
      <c r="AQO65" s="455"/>
      <c r="AQP65" s="455"/>
      <c r="AQQ65" s="455"/>
      <c r="AQR65" s="455"/>
      <c r="AQS65" s="455"/>
      <c r="AQT65" s="455"/>
      <c r="AQU65" s="455"/>
      <c r="AQV65" s="455"/>
      <c r="AQW65" s="455"/>
      <c r="AQX65" s="455"/>
      <c r="AQY65" s="455"/>
      <c r="AQZ65" s="455"/>
      <c r="ARA65" s="455"/>
      <c r="ARB65" s="455"/>
      <c r="ARC65" s="455"/>
      <c r="ARD65" s="455"/>
      <c r="ARE65" s="455"/>
      <c r="ARF65" s="455"/>
      <c r="ARG65" s="455"/>
      <c r="ARH65" s="455"/>
      <c r="ARI65" s="455"/>
      <c r="ARJ65" s="455"/>
      <c r="ARK65" s="455"/>
      <c r="ARL65" s="455"/>
      <c r="ARM65" s="455"/>
      <c r="ARN65" s="455"/>
      <c r="ARO65" s="455"/>
      <c r="ARP65" s="455"/>
      <c r="ARQ65" s="455"/>
      <c r="ARR65" s="455"/>
      <c r="ARS65" s="455"/>
      <c r="ART65" s="455"/>
      <c r="ARU65" s="455"/>
      <c r="ARV65" s="455"/>
      <c r="ARW65" s="455"/>
      <c r="ARX65" s="455"/>
      <c r="ARY65" s="455"/>
      <c r="ARZ65" s="455"/>
      <c r="ASA65" s="455"/>
      <c r="ASB65" s="455"/>
      <c r="ASC65" s="455"/>
      <c r="ASD65" s="455"/>
      <c r="ASE65" s="455"/>
      <c r="ASF65" s="455"/>
      <c r="ASG65" s="455"/>
      <c r="ASH65" s="455"/>
      <c r="ASI65" s="455"/>
      <c r="ASJ65" s="455"/>
      <c r="ASK65" s="455"/>
      <c r="ASL65" s="455"/>
      <c r="ASM65" s="455"/>
      <c r="ASN65" s="455"/>
      <c r="ASO65" s="455"/>
      <c r="ASP65" s="455"/>
      <c r="ASQ65" s="455"/>
      <c r="ASR65" s="455"/>
      <c r="ASS65" s="455"/>
      <c r="AST65" s="455"/>
      <c r="ASU65" s="455"/>
      <c r="ASV65" s="455"/>
      <c r="ASW65" s="455"/>
      <c r="ASX65" s="455"/>
      <c r="ASY65" s="455"/>
      <c r="ASZ65" s="455"/>
      <c r="ATA65" s="455"/>
      <c r="ATB65" s="455"/>
      <c r="ATC65" s="455"/>
      <c r="ATD65" s="455"/>
      <c r="ATE65" s="455"/>
      <c r="ATF65" s="455"/>
      <c r="ATG65" s="455"/>
      <c r="ATH65" s="455"/>
      <c r="ATI65" s="455"/>
      <c r="ATJ65" s="455"/>
      <c r="ATK65" s="455"/>
      <c r="ATL65" s="455"/>
      <c r="ATM65" s="455"/>
      <c r="ATN65" s="455"/>
      <c r="ATO65" s="455"/>
      <c r="ATP65" s="455"/>
      <c r="ATQ65" s="455"/>
      <c r="ATR65" s="455"/>
      <c r="ATS65" s="455"/>
      <c r="ATT65" s="455"/>
      <c r="ATU65" s="455"/>
      <c r="ATV65" s="455"/>
      <c r="ATW65" s="455"/>
      <c r="ATX65" s="455"/>
      <c r="ATY65" s="455"/>
      <c r="ATZ65" s="455"/>
      <c r="AUA65" s="455"/>
      <c r="AUB65" s="455"/>
      <c r="AUC65" s="455"/>
      <c r="AUD65" s="455"/>
      <c r="AUE65" s="455"/>
      <c r="AUF65" s="455"/>
      <c r="AUG65" s="455"/>
      <c r="AUH65" s="455"/>
      <c r="AUI65" s="455"/>
      <c r="AUJ65" s="455"/>
      <c r="AUK65" s="455"/>
      <c r="AUL65" s="455"/>
      <c r="AUM65" s="455"/>
      <c r="AUN65" s="455"/>
      <c r="AUO65" s="455"/>
      <c r="AUP65" s="455"/>
      <c r="AUQ65" s="455"/>
      <c r="AUR65" s="455"/>
      <c r="AUS65" s="455"/>
      <c r="AUT65" s="455"/>
      <c r="AUU65" s="455"/>
      <c r="AUV65" s="455"/>
      <c r="AUW65" s="455"/>
      <c r="AUX65" s="455"/>
      <c r="AUY65" s="455"/>
      <c r="AUZ65" s="455"/>
      <c r="AVA65" s="455"/>
      <c r="AVB65" s="455"/>
      <c r="AVC65" s="455"/>
      <c r="AVD65" s="455"/>
      <c r="AVE65" s="455"/>
      <c r="AVF65" s="455"/>
      <c r="AVG65" s="455"/>
      <c r="AVH65" s="455"/>
      <c r="AVI65" s="455"/>
      <c r="AVJ65" s="455"/>
      <c r="AVK65" s="455"/>
      <c r="AVL65" s="455"/>
      <c r="AVM65" s="455"/>
      <c r="AVN65" s="455"/>
      <c r="AVO65" s="455"/>
      <c r="AVP65" s="455"/>
      <c r="AVQ65" s="455"/>
      <c r="AVR65" s="455"/>
      <c r="AVS65" s="455"/>
      <c r="AVT65" s="455"/>
      <c r="AVU65" s="455"/>
      <c r="AVV65" s="455"/>
      <c r="AVW65" s="455"/>
      <c r="AVX65" s="455"/>
      <c r="AVY65" s="455"/>
      <c r="AVZ65" s="455"/>
      <c r="AWA65" s="455"/>
      <c r="AWB65" s="455"/>
      <c r="AWC65" s="455"/>
      <c r="AWD65" s="455"/>
      <c r="AWE65" s="455"/>
      <c r="AWF65" s="455"/>
      <c r="AWG65" s="455"/>
      <c r="AWH65" s="455"/>
      <c r="AWI65" s="455"/>
      <c r="AWJ65" s="455"/>
      <c r="AWK65" s="455"/>
      <c r="AWL65" s="455"/>
      <c r="AWM65" s="455"/>
      <c r="AWN65" s="455"/>
      <c r="AWO65" s="455"/>
      <c r="AWP65" s="455"/>
      <c r="AWQ65" s="455"/>
      <c r="AWR65" s="455"/>
      <c r="AWS65" s="455"/>
      <c r="AWT65" s="455"/>
      <c r="AWU65" s="455"/>
      <c r="AWV65" s="455"/>
      <c r="AWW65" s="455"/>
      <c r="AWX65" s="455"/>
      <c r="AWY65" s="455"/>
      <c r="AWZ65" s="455"/>
      <c r="AXA65" s="455"/>
      <c r="AXB65" s="455"/>
      <c r="AXC65" s="455"/>
      <c r="AXD65" s="455"/>
      <c r="AXE65" s="455"/>
      <c r="AXF65" s="455"/>
      <c r="AXG65" s="455"/>
      <c r="AXH65" s="455"/>
      <c r="AXI65" s="455"/>
      <c r="AXJ65" s="455"/>
      <c r="AXK65" s="455"/>
      <c r="AXL65" s="455"/>
      <c r="AXM65" s="455"/>
      <c r="AXN65" s="455"/>
      <c r="AXO65" s="455"/>
      <c r="AXP65" s="455"/>
      <c r="AXQ65" s="455"/>
      <c r="AXR65" s="455"/>
      <c r="AXS65" s="455"/>
      <c r="AXT65" s="455"/>
      <c r="AXU65" s="455"/>
      <c r="AXV65" s="455"/>
      <c r="AXW65" s="455"/>
      <c r="AXX65" s="455"/>
      <c r="AXY65" s="455"/>
      <c r="AXZ65" s="455"/>
      <c r="AYA65" s="455"/>
      <c r="AYB65" s="455"/>
      <c r="AYC65" s="455"/>
      <c r="AYD65" s="455"/>
      <c r="AYE65" s="455"/>
      <c r="AYF65" s="455"/>
      <c r="AYG65" s="455"/>
      <c r="AYH65" s="455"/>
      <c r="AYI65" s="455"/>
      <c r="AYJ65" s="455"/>
      <c r="AYK65" s="455"/>
      <c r="AYL65" s="455"/>
      <c r="AYM65" s="455"/>
      <c r="AYN65" s="455"/>
      <c r="AYO65" s="455"/>
      <c r="AYP65" s="455"/>
      <c r="AYQ65" s="455"/>
      <c r="AYR65" s="455"/>
      <c r="AYS65" s="455"/>
      <c r="AYT65" s="455"/>
      <c r="AYU65" s="455"/>
      <c r="AYV65" s="455"/>
      <c r="AYW65" s="455"/>
      <c r="AYX65" s="455"/>
      <c r="AYY65" s="455"/>
      <c r="AYZ65" s="455"/>
      <c r="AZA65" s="455"/>
      <c r="AZB65" s="455"/>
      <c r="AZC65" s="455"/>
      <c r="AZD65" s="455"/>
      <c r="AZE65" s="455"/>
      <c r="AZF65" s="455"/>
      <c r="AZG65" s="455"/>
      <c r="AZH65" s="455"/>
      <c r="AZI65" s="455"/>
      <c r="AZJ65" s="455"/>
      <c r="AZK65" s="455"/>
      <c r="AZL65" s="455"/>
      <c r="AZM65" s="455"/>
      <c r="AZN65" s="455"/>
      <c r="AZO65" s="455"/>
      <c r="AZP65" s="455"/>
      <c r="AZQ65" s="455"/>
      <c r="AZR65" s="455"/>
      <c r="AZS65" s="455"/>
      <c r="AZT65" s="455"/>
      <c r="AZU65" s="455"/>
      <c r="AZV65" s="455"/>
      <c r="AZW65" s="455"/>
      <c r="AZX65" s="455"/>
      <c r="AZY65" s="455"/>
      <c r="AZZ65" s="455"/>
      <c r="BAA65" s="455"/>
      <c r="BAB65" s="455"/>
      <c r="BAC65" s="455"/>
      <c r="BAD65" s="455"/>
      <c r="BAE65" s="455"/>
      <c r="BAF65" s="455"/>
      <c r="BAG65" s="455"/>
      <c r="BAH65" s="455"/>
      <c r="BAI65" s="455"/>
      <c r="BAJ65" s="455"/>
      <c r="BAK65" s="455"/>
      <c r="BAL65" s="455"/>
      <c r="BAM65" s="455"/>
      <c r="BAN65" s="455"/>
      <c r="BAO65" s="455"/>
      <c r="BAP65" s="455"/>
      <c r="BAQ65" s="455"/>
      <c r="BAR65" s="455"/>
      <c r="BAS65" s="455"/>
      <c r="BAT65" s="455"/>
      <c r="BAU65" s="455"/>
      <c r="BAV65" s="455"/>
      <c r="BAW65" s="455"/>
      <c r="BAX65" s="455"/>
      <c r="BAY65" s="455"/>
      <c r="BAZ65" s="455"/>
      <c r="BBA65" s="455"/>
      <c r="BBB65" s="455"/>
      <c r="BBC65" s="455"/>
      <c r="BBD65" s="455"/>
      <c r="BBE65" s="455"/>
      <c r="BBF65" s="455"/>
      <c r="BBG65" s="455"/>
      <c r="BBH65" s="455"/>
      <c r="BBI65" s="455"/>
      <c r="BBJ65" s="455"/>
      <c r="BBK65" s="455"/>
      <c r="BBL65" s="455"/>
      <c r="BBM65" s="455"/>
      <c r="BBN65" s="455"/>
      <c r="BBO65" s="455"/>
      <c r="BBP65" s="455"/>
      <c r="BBQ65" s="455"/>
      <c r="BBR65" s="455"/>
      <c r="BBS65" s="455"/>
      <c r="BBT65" s="455"/>
      <c r="BBU65" s="455"/>
      <c r="BBV65" s="455"/>
      <c r="BBW65" s="455"/>
      <c r="BBX65" s="455"/>
      <c r="BBY65" s="455"/>
      <c r="BBZ65" s="455"/>
      <c r="BCA65" s="455"/>
      <c r="BCB65" s="455"/>
      <c r="BCC65" s="455"/>
      <c r="BCD65" s="455"/>
      <c r="BCE65" s="455"/>
      <c r="BCF65" s="455"/>
      <c r="BCG65" s="455"/>
      <c r="BCH65" s="455"/>
      <c r="BCI65" s="455"/>
      <c r="BCJ65" s="455"/>
      <c r="BCK65" s="455"/>
      <c r="BCL65" s="455"/>
      <c r="BCM65" s="455"/>
      <c r="BCN65" s="455"/>
      <c r="BCO65" s="455"/>
      <c r="BCP65" s="455"/>
      <c r="BCQ65" s="455"/>
      <c r="BCR65" s="455"/>
      <c r="BCS65" s="455"/>
      <c r="BCT65" s="455"/>
      <c r="BCU65" s="455"/>
      <c r="BCV65" s="455"/>
      <c r="BCW65" s="455"/>
      <c r="BCX65" s="455"/>
      <c r="BCY65" s="455"/>
      <c r="BCZ65" s="455"/>
      <c r="BDA65" s="455"/>
      <c r="BDB65" s="455"/>
      <c r="BDC65" s="455"/>
      <c r="BDD65" s="455"/>
      <c r="BDE65" s="455"/>
      <c r="BDF65" s="455"/>
      <c r="BDG65" s="455"/>
      <c r="BDH65" s="455"/>
      <c r="BDI65" s="455"/>
      <c r="BDJ65" s="455"/>
      <c r="BDK65" s="455"/>
      <c r="BDL65" s="455"/>
      <c r="BDM65" s="455"/>
      <c r="BDN65" s="455"/>
      <c r="BDO65" s="455"/>
      <c r="BDP65" s="455"/>
      <c r="BDQ65" s="455"/>
      <c r="BDR65" s="455"/>
      <c r="BDS65" s="455"/>
      <c r="BDT65" s="455"/>
      <c r="BDU65" s="455"/>
      <c r="BDV65" s="455"/>
      <c r="BDW65" s="455"/>
      <c r="BDX65" s="455"/>
      <c r="BDY65" s="455"/>
      <c r="BDZ65" s="455"/>
      <c r="BEA65" s="455"/>
      <c r="BEB65" s="455"/>
      <c r="BEC65" s="455"/>
      <c r="BED65" s="455"/>
      <c r="BEE65" s="455"/>
      <c r="BEF65" s="455"/>
      <c r="BEG65" s="455"/>
      <c r="BEH65" s="455"/>
      <c r="BEI65" s="455"/>
      <c r="BEJ65" s="455"/>
      <c r="BEK65" s="455"/>
      <c r="BEL65" s="455"/>
      <c r="BEM65" s="455"/>
      <c r="BEN65" s="455"/>
      <c r="BEO65" s="455"/>
      <c r="BEP65" s="455"/>
      <c r="BEQ65" s="455"/>
      <c r="BER65" s="455"/>
      <c r="BES65" s="455"/>
      <c r="BET65" s="455"/>
      <c r="BEU65" s="455"/>
      <c r="BEV65" s="455"/>
      <c r="BEW65" s="455"/>
      <c r="BEX65" s="455"/>
      <c r="BEY65" s="455"/>
      <c r="BEZ65" s="455"/>
      <c r="BFA65" s="455"/>
      <c r="BFB65" s="455"/>
      <c r="BFC65" s="455"/>
      <c r="BFD65" s="455"/>
      <c r="BFE65" s="455"/>
      <c r="BFF65" s="455"/>
      <c r="BFG65" s="455"/>
      <c r="BFH65" s="455"/>
      <c r="BFI65" s="455"/>
      <c r="BFJ65" s="455"/>
      <c r="BFK65" s="455"/>
      <c r="BFL65" s="455"/>
      <c r="BFM65" s="455"/>
      <c r="BFN65" s="455"/>
      <c r="BFO65" s="455"/>
      <c r="BFP65" s="455"/>
      <c r="BFQ65" s="455"/>
      <c r="BFR65" s="455"/>
      <c r="BFS65" s="455"/>
      <c r="BFT65" s="455"/>
      <c r="BFU65" s="455"/>
      <c r="BFV65" s="455"/>
      <c r="BFW65" s="455"/>
      <c r="BFX65" s="455"/>
      <c r="BFY65" s="455"/>
      <c r="BFZ65" s="455"/>
      <c r="BGA65" s="455"/>
      <c r="BGB65" s="455"/>
      <c r="BGC65" s="455"/>
      <c r="BGD65" s="455"/>
      <c r="BGE65" s="455"/>
      <c r="BGF65" s="455"/>
      <c r="BGG65" s="455"/>
      <c r="BGH65" s="455"/>
      <c r="BGI65" s="455"/>
      <c r="BGJ65" s="455"/>
      <c r="BGK65" s="455"/>
      <c r="BGL65" s="455"/>
      <c r="BGM65" s="455"/>
      <c r="BGN65" s="455"/>
      <c r="BGO65" s="455"/>
      <c r="BGP65" s="455"/>
      <c r="BGQ65" s="455"/>
      <c r="BGR65" s="455"/>
      <c r="BGS65" s="455"/>
      <c r="BGT65" s="455"/>
      <c r="BGU65" s="455"/>
      <c r="BGV65" s="455"/>
      <c r="BGW65" s="455"/>
      <c r="BGX65" s="455"/>
      <c r="BGY65" s="455"/>
      <c r="BGZ65" s="455"/>
      <c r="BHA65" s="455"/>
      <c r="BHB65" s="455"/>
      <c r="BHC65" s="455"/>
      <c r="BHD65" s="455"/>
      <c r="BHE65" s="455"/>
      <c r="BHF65" s="455"/>
      <c r="BHG65" s="455"/>
      <c r="BHH65" s="455"/>
      <c r="BHI65" s="455"/>
      <c r="BHJ65" s="455"/>
      <c r="BHK65" s="455"/>
      <c r="BHL65" s="455"/>
      <c r="BHM65" s="455"/>
      <c r="BHN65" s="455"/>
      <c r="BHO65" s="455"/>
      <c r="BHP65" s="455"/>
      <c r="BHQ65" s="455"/>
      <c r="BHR65" s="455"/>
      <c r="BHS65" s="455"/>
      <c r="BHT65" s="455"/>
      <c r="BHU65" s="455"/>
      <c r="BHV65" s="455"/>
      <c r="BHW65" s="455"/>
      <c r="BHX65" s="455"/>
      <c r="BHY65" s="455"/>
      <c r="BHZ65" s="455"/>
      <c r="BIA65" s="455"/>
      <c r="BIB65" s="455"/>
      <c r="BIC65" s="455"/>
      <c r="BID65" s="455"/>
      <c r="BIE65" s="455"/>
      <c r="BIF65" s="455"/>
      <c r="BIG65" s="455"/>
      <c r="BIH65" s="455"/>
      <c r="BII65" s="455"/>
      <c r="BIJ65" s="455"/>
      <c r="BIK65" s="455"/>
      <c r="BIL65" s="455"/>
      <c r="BIM65" s="455"/>
      <c r="BIN65" s="455"/>
      <c r="BIO65" s="455"/>
      <c r="BIP65" s="455"/>
      <c r="BIQ65" s="455"/>
      <c r="BIR65" s="455"/>
      <c r="BIS65" s="455"/>
      <c r="BIT65" s="455"/>
      <c r="BIU65" s="455"/>
      <c r="BIV65" s="455"/>
      <c r="BIW65" s="455"/>
      <c r="BIX65" s="455"/>
      <c r="BIY65" s="455"/>
      <c r="BIZ65" s="455"/>
      <c r="BJA65" s="455"/>
      <c r="BJB65" s="455"/>
      <c r="BJC65" s="455"/>
      <c r="BJD65" s="455"/>
      <c r="BJE65" s="455"/>
      <c r="BJF65" s="455"/>
      <c r="BJG65" s="455"/>
      <c r="BJH65" s="455"/>
      <c r="BJI65" s="455"/>
      <c r="BJJ65" s="455"/>
      <c r="BJK65" s="455"/>
      <c r="BJL65" s="455"/>
      <c r="BJM65" s="455"/>
      <c r="BJN65" s="455"/>
      <c r="BJO65" s="455"/>
      <c r="BJP65" s="455"/>
      <c r="BJQ65" s="455"/>
      <c r="BJR65" s="455"/>
      <c r="BJS65" s="455"/>
      <c r="BJT65" s="455"/>
      <c r="BJU65" s="455"/>
      <c r="BJV65" s="455"/>
      <c r="BJW65" s="455"/>
      <c r="BJX65" s="455"/>
      <c r="BJY65" s="455"/>
      <c r="BJZ65" s="455"/>
      <c r="BKA65" s="455"/>
      <c r="BKB65" s="455"/>
      <c r="BKC65" s="455"/>
      <c r="BKD65" s="455"/>
      <c r="BKE65" s="455"/>
      <c r="BKF65" s="455"/>
      <c r="BKG65" s="455"/>
      <c r="BKH65" s="455"/>
      <c r="BKI65" s="455"/>
      <c r="BKJ65" s="455"/>
      <c r="BKK65" s="455"/>
      <c r="BKL65" s="455"/>
      <c r="BKM65" s="455"/>
      <c r="BKN65" s="455"/>
      <c r="BKO65" s="455"/>
      <c r="BKP65" s="455"/>
      <c r="BKQ65" s="455"/>
      <c r="BKR65" s="455"/>
      <c r="BKS65" s="455"/>
      <c r="BKT65" s="455"/>
      <c r="BKU65" s="455"/>
      <c r="BKV65" s="455"/>
      <c r="BKW65" s="455"/>
      <c r="BKX65" s="455"/>
      <c r="BKY65" s="455"/>
      <c r="BKZ65" s="455"/>
      <c r="BLA65" s="455"/>
      <c r="BLB65" s="455"/>
      <c r="BLC65" s="455"/>
      <c r="BLD65" s="455"/>
      <c r="BLE65" s="455"/>
      <c r="BLF65" s="455"/>
      <c r="BLG65" s="455"/>
      <c r="BLH65" s="455"/>
      <c r="BLI65" s="455"/>
      <c r="BLJ65" s="455"/>
      <c r="BLK65" s="455"/>
      <c r="BLL65" s="455"/>
      <c r="BLM65" s="455"/>
      <c r="BLN65" s="455"/>
      <c r="BLO65" s="455"/>
      <c r="BLP65" s="455"/>
      <c r="BLQ65" s="455"/>
      <c r="BLR65" s="455"/>
      <c r="BLS65" s="455"/>
      <c r="BLT65" s="455"/>
      <c r="BLU65" s="455"/>
      <c r="BLV65" s="455"/>
      <c r="BLW65" s="455"/>
      <c r="BLX65" s="455"/>
      <c r="BLY65" s="455"/>
      <c r="BLZ65" s="455"/>
      <c r="BMA65" s="455"/>
      <c r="BMB65" s="455"/>
      <c r="BMC65" s="455"/>
      <c r="BMD65" s="455"/>
      <c r="BME65" s="455"/>
      <c r="BMF65" s="455"/>
      <c r="BMG65" s="455"/>
      <c r="BMH65" s="455"/>
      <c r="BMI65" s="455"/>
      <c r="BMJ65" s="455"/>
      <c r="BMK65" s="455"/>
      <c r="BML65" s="455"/>
      <c r="BMM65" s="455"/>
      <c r="BMN65" s="455"/>
      <c r="BMO65" s="455"/>
      <c r="BMP65" s="455"/>
      <c r="BMQ65" s="455"/>
      <c r="BMR65" s="455"/>
      <c r="BMS65" s="455"/>
      <c r="BMT65" s="455"/>
      <c r="BMU65" s="455"/>
      <c r="BMV65" s="455"/>
      <c r="BMW65" s="455"/>
      <c r="BMX65" s="455"/>
      <c r="BMY65" s="455"/>
      <c r="BMZ65" s="455"/>
      <c r="BNA65" s="455"/>
      <c r="BNB65" s="455"/>
      <c r="BNC65" s="455"/>
      <c r="BND65" s="455"/>
      <c r="BNE65" s="455"/>
      <c r="BNF65" s="455"/>
      <c r="BNG65" s="455"/>
      <c r="BNH65" s="455"/>
      <c r="BNI65" s="455"/>
      <c r="BNJ65" s="455"/>
      <c r="BNK65" s="455"/>
      <c r="BNL65" s="455"/>
      <c r="BNM65" s="455"/>
      <c r="BNN65" s="455"/>
      <c r="BNO65" s="455"/>
      <c r="BNP65" s="455"/>
      <c r="BNQ65" s="455"/>
      <c r="BNR65" s="455"/>
      <c r="BNS65" s="455"/>
      <c r="BNT65" s="455"/>
      <c r="BNU65" s="455"/>
      <c r="BNV65" s="455"/>
      <c r="BNW65" s="455"/>
      <c r="BNX65" s="455"/>
      <c r="BNY65" s="455"/>
      <c r="BNZ65" s="455"/>
      <c r="BOA65" s="455"/>
      <c r="BOB65" s="455"/>
      <c r="BOC65" s="455"/>
      <c r="BOD65" s="455"/>
      <c r="BOE65" s="455"/>
      <c r="BOF65" s="455"/>
      <c r="BOG65" s="455"/>
      <c r="BOH65" s="455"/>
      <c r="BOI65" s="455"/>
      <c r="BOJ65" s="455"/>
      <c r="BOK65" s="455"/>
      <c r="BOL65" s="455"/>
      <c r="BOM65" s="455"/>
      <c r="BON65" s="455"/>
      <c r="BOO65" s="455"/>
      <c r="BOP65" s="455"/>
      <c r="BOQ65" s="455"/>
      <c r="BOR65" s="455"/>
      <c r="BOS65" s="455"/>
      <c r="BOT65" s="455"/>
      <c r="BOU65" s="455"/>
      <c r="BOV65" s="455"/>
      <c r="BOW65" s="455"/>
      <c r="BOX65" s="455"/>
      <c r="BOY65" s="455"/>
      <c r="BOZ65" s="455"/>
      <c r="BPA65" s="455"/>
      <c r="BPB65" s="455"/>
      <c r="BPC65" s="455"/>
      <c r="BPD65" s="455"/>
      <c r="BPE65" s="455"/>
      <c r="BPF65" s="455"/>
      <c r="BPG65" s="455"/>
      <c r="BPH65" s="455"/>
      <c r="BPI65" s="455"/>
      <c r="BPJ65" s="455"/>
      <c r="BPK65" s="455"/>
      <c r="BPL65" s="455"/>
      <c r="BPM65" s="455"/>
      <c r="BPN65" s="455"/>
      <c r="BPO65" s="455"/>
      <c r="BPP65" s="455"/>
      <c r="BPQ65" s="455"/>
      <c r="BPR65" s="455"/>
      <c r="BPS65" s="455"/>
      <c r="BPT65" s="455"/>
      <c r="BPU65" s="455"/>
      <c r="BPV65" s="455"/>
      <c r="BPW65" s="455"/>
      <c r="BPX65" s="455"/>
      <c r="BPY65" s="455"/>
      <c r="BPZ65" s="455"/>
      <c r="BQA65" s="455"/>
      <c r="BQB65" s="455"/>
      <c r="BQC65" s="455"/>
      <c r="BQD65" s="455"/>
      <c r="BQE65" s="455"/>
      <c r="BQF65" s="455"/>
      <c r="BQG65" s="455"/>
      <c r="BQH65" s="455"/>
      <c r="BQI65" s="455"/>
      <c r="BQJ65" s="455"/>
      <c r="BQK65" s="455"/>
      <c r="BQL65" s="455"/>
      <c r="BQM65" s="455"/>
      <c r="BQN65" s="455"/>
      <c r="BQO65" s="455"/>
      <c r="BQP65" s="455"/>
      <c r="BQQ65" s="455"/>
      <c r="BQR65" s="455"/>
      <c r="BQS65" s="455"/>
      <c r="BQT65" s="455"/>
      <c r="BQU65" s="455"/>
      <c r="BQV65" s="455"/>
      <c r="BQW65" s="455"/>
      <c r="BQX65" s="455"/>
      <c r="BQY65" s="455"/>
      <c r="BQZ65" s="455"/>
      <c r="BRA65" s="455"/>
      <c r="BRB65" s="455"/>
      <c r="BRC65" s="455"/>
      <c r="BRD65" s="455"/>
      <c r="BRE65" s="455"/>
      <c r="BRF65" s="455"/>
      <c r="BRG65" s="455"/>
      <c r="BRH65" s="455"/>
      <c r="BRI65" s="455"/>
      <c r="BRJ65" s="455"/>
      <c r="BRK65" s="455"/>
      <c r="BRL65" s="455"/>
      <c r="BRM65" s="455"/>
      <c r="BRN65" s="455"/>
      <c r="BRO65" s="455"/>
      <c r="BRP65" s="455"/>
      <c r="BRQ65" s="455"/>
      <c r="BRR65" s="455"/>
      <c r="BRS65" s="455"/>
      <c r="BRT65" s="455"/>
      <c r="BRU65" s="455"/>
      <c r="BRV65" s="455"/>
      <c r="BRW65" s="455"/>
      <c r="BRX65" s="455"/>
      <c r="BRY65" s="455"/>
      <c r="BRZ65" s="455"/>
      <c r="BSA65" s="455"/>
      <c r="BSB65" s="455"/>
      <c r="BSC65" s="455"/>
      <c r="BSD65" s="455"/>
      <c r="BSE65" s="455"/>
      <c r="BSF65" s="455"/>
      <c r="BSG65" s="455"/>
      <c r="BSH65" s="455"/>
      <c r="BSI65" s="455"/>
      <c r="BSJ65" s="455"/>
      <c r="BSK65" s="455"/>
      <c r="BSL65" s="455"/>
      <c r="BSM65" s="455"/>
      <c r="BSN65" s="455"/>
      <c r="BSO65" s="455"/>
      <c r="BSP65" s="455"/>
      <c r="BSQ65" s="455"/>
      <c r="BSR65" s="455"/>
      <c r="BSS65" s="455"/>
      <c r="BST65" s="455"/>
      <c r="BSU65" s="455"/>
      <c r="BSV65" s="455"/>
      <c r="BSW65" s="455"/>
      <c r="BSX65" s="455"/>
      <c r="BSY65" s="455"/>
      <c r="BSZ65" s="455"/>
      <c r="BTA65" s="455"/>
      <c r="BTB65" s="455"/>
      <c r="BTC65" s="455"/>
      <c r="BTD65" s="455"/>
      <c r="BTE65" s="455"/>
      <c r="BTF65" s="455"/>
      <c r="BTG65" s="455"/>
      <c r="BTH65" s="455"/>
      <c r="BTI65" s="455"/>
      <c r="BTJ65" s="455"/>
      <c r="BTK65" s="455"/>
      <c r="BTL65" s="455"/>
      <c r="BTM65" s="455"/>
      <c r="BTN65" s="455"/>
      <c r="BTO65" s="455"/>
      <c r="BTP65" s="455"/>
      <c r="BTQ65" s="455"/>
      <c r="BTR65" s="455"/>
      <c r="BTS65" s="455"/>
      <c r="BTT65" s="455"/>
      <c r="BTU65" s="455"/>
      <c r="BTV65" s="455"/>
      <c r="BTW65" s="455"/>
      <c r="BTX65" s="455"/>
      <c r="BTY65" s="455"/>
      <c r="BTZ65" s="455"/>
      <c r="BUA65" s="455"/>
      <c r="BUB65" s="455"/>
      <c r="BUC65" s="455"/>
      <c r="BUD65" s="455"/>
      <c r="BUE65" s="455"/>
      <c r="BUF65" s="455"/>
      <c r="BUG65" s="455"/>
      <c r="BUH65" s="455"/>
      <c r="BUI65" s="455"/>
      <c r="BUJ65" s="455"/>
      <c r="BUK65" s="455"/>
      <c r="BUL65" s="455"/>
      <c r="BUM65" s="455"/>
      <c r="BUN65" s="455"/>
      <c r="BUO65" s="455"/>
      <c r="BUP65" s="455"/>
      <c r="BUQ65" s="455"/>
      <c r="BUR65" s="455"/>
      <c r="BUS65" s="455"/>
      <c r="BUT65" s="455"/>
      <c r="BUU65" s="455"/>
      <c r="BUV65" s="455"/>
      <c r="BUW65" s="455"/>
      <c r="BUX65" s="455"/>
      <c r="BUY65" s="455"/>
      <c r="BUZ65" s="455"/>
      <c r="BVA65" s="455"/>
      <c r="BVB65" s="455"/>
      <c r="BVC65" s="455"/>
      <c r="BVD65" s="455"/>
      <c r="BVE65" s="455"/>
      <c r="BVF65" s="455"/>
      <c r="BVG65" s="455"/>
      <c r="BVH65" s="455"/>
      <c r="BVI65" s="455"/>
      <c r="BVJ65" s="455"/>
      <c r="BVK65" s="455"/>
      <c r="BVL65" s="455"/>
      <c r="BVM65" s="455"/>
      <c r="BVN65" s="455"/>
      <c r="BVO65" s="455"/>
      <c r="BVP65" s="455"/>
      <c r="BVQ65" s="455"/>
      <c r="BVR65" s="455"/>
      <c r="BVS65" s="455"/>
      <c r="BVT65" s="455"/>
      <c r="BVU65" s="455"/>
      <c r="BVV65" s="455"/>
      <c r="BVW65" s="455"/>
      <c r="BVX65" s="455"/>
      <c r="BVY65" s="455"/>
      <c r="BVZ65" s="455"/>
      <c r="BWA65" s="455"/>
      <c r="BWB65" s="455"/>
      <c r="BWC65" s="455"/>
      <c r="BWD65" s="455"/>
      <c r="BWE65" s="455"/>
      <c r="BWF65" s="455"/>
      <c r="BWG65" s="455"/>
      <c r="BWH65" s="455"/>
      <c r="BWI65" s="455"/>
      <c r="BWJ65" s="455"/>
      <c r="BWK65" s="455"/>
      <c r="BWL65" s="455"/>
      <c r="BWM65" s="455"/>
      <c r="BWN65" s="455"/>
      <c r="BWO65" s="455"/>
      <c r="BWP65" s="455"/>
      <c r="BWQ65" s="455"/>
      <c r="BWR65" s="455"/>
      <c r="BWS65" s="455"/>
      <c r="BWT65" s="455"/>
      <c r="BWU65" s="455"/>
      <c r="BWV65" s="455"/>
      <c r="BWW65" s="455"/>
      <c r="BWX65" s="455"/>
      <c r="BWY65" s="455"/>
      <c r="BWZ65" s="455"/>
      <c r="BXA65" s="455"/>
      <c r="BXB65" s="455"/>
      <c r="BXC65" s="455"/>
      <c r="BXD65" s="455"/>
      <c r="BXE65" s="455"/>
      <c r="BXF65" s="455"/>
      <c r="BXG65" s="455"/>
      <c r="BXH65" s="455"/>
      <c r="BXI65" s="455"/>
      <c r="BXJ65" s="455"/>
      <c r="BXK65" s="455"/>
      <c r="BXL65" s="455"/>
      <c r="BXM65" s="455"/>
      <c r="BXN65" s="455"/>
      <c r="BXO65" s="455"/>
      <c r="BXP65" s="455"/>
      <c r="BXQ65" s="455"/>
      <c r="BXR65" s="455"/>
      <c r="BXS65" s="455"/>
      <c r="BXT65" s="455"/>
      <c r="BXU65" s="455"/>
      <c r="BXV65" s="455"/>
      <c r="BXW65" s="455"/>
      <c r="BXX65" s="455"/>
      <c r="BXY65" s="455"/>
      <c r="BXZ65" s="455"/>
      <c r="BYA65" s="455"/>
      <c r="BYB65" s="455"/>
      <c r="BYC65" s="455"/>
      <c r="BYD65" s="455"/>
      <c r="BYE65" s="455"/>
      <c r="BYF65" s="455"/>
      <c r="BYG65" s="455"/>
      <c r="BYH65" s="455"/>
      <c r="BYI65" s="455"/>
      <c r="BYJ65" s="455"/>
      <c r="BYK65" s="455"/>
      <c r="BYL65" s="455"/>
      <c r="BYM65" s="455"/>
      <c r="BYN65" s="455"/>
      <c r="BYO65" s="455"/>
      <c r="BYP65" s="455"/>
      <c r="BYQ65" s="455"/>
      <c r="BYR65" s="455"/>
      <c r="BYS65" s="455"/>
      <c r="BYT65" s="455"/>
      <c r="BYU65" s="455"/>
      <c r="BYV65" s="455"/>
      <c r="BYW65" s="455"/>
      <c r="BYX65" s="455"/>
      <c r="BYY65" s="455"/>
      <c r="BYZ65" s="455"/>
      <c r="BZA65" s="455"/>
      <c r="BZB65" s="455"/>
      <c r="BZC65" s="455"/>
      <c r="BZD65" s="455"/>
      <c r="BZE65" s="455"/>
      <c r="BZF65" s="455"/>
      <c r="BZG65" s="455"/>
      <c r="BZH65" s="455"/>
      <c r="BZI65" s="455"/>
      <c r="BZJ65" s="455"/>
      <c r="BZK65" s="455"/>
      <c r="BZL65" s="455"/>
      <c r="BZM65" s="455"/>
      <c r="BZN65" s="455"/>
      <c r="BZO65" s="455"/>
      <c r="BZP65" s="455"/>
      <c r="BZQ65" s="455"/>
      <c r="BZR65" s="455"/>
      <c r="BZS65" s="455"/>
      <c r="BZT65" s="455"/>
      <c r="BZU65" s="455"/>
      <c r="BZV65" s="455"/>
      <c r="BZW65" s="455"/>
      <c r="BZX65" s="455"/>
      <c r="BZY65" s="455"/>
      <c r="BZZ65" s="455"/>
      <c r="CAA65" s="455"/>
      <c r="CAB65" s="455"/>
      <c r="CAC65" s="455"/>
      <c r="CAD65" s="455"/>
      <c r="CAE65" s="455"/>
      <c r="CAF65" s="455"/>
      <c r="CAG65" s="455"/>
      <c r="CAH65" s="455"/>
      <c r="CAI65" s="455"/>
      <c r="CAJ65" s="455"/>
      <c r="CAK65" s="455"/>
      <c r="CAL65" s="455"/>
      <c r="CAM65" s="455"/>
      <c r="CAN65" s="455"/>
      <c r="CAO65" s="455"/>
      <c r="CAP65" s="455"/>
      <c r="CAQ65" s="455"/>
      <c r="CAR65" s="455"/>
      <c r="CAS65" s="455"/>
      <c r="CAT65" s="455"/>
      <c r="CAU65" s="455"/>
      <c r="CAV65" s="455"/>
      <c r="CAW65" s="455"/>
      <c r="CAX65" s="455"/>
      <c r="CAY65" s="455"/>
      <c r="CAZ65" s="455"/>
      <c r="CBA65" s="455"/>
      <c r="CBB65" s="455"/>
      <c r="CBC65" s="455"/>
      <c r="CBD65" s="455"/>
      <c r="CBE65" s="455"/>
      <c r="CBF65" s="455"/>
      <c r="CBG65" s="455"/>
      <c r="CBH65" s="455"/>
      <c r="CBI65" s="455"/>
      <c r="CBJ65" s="455"/>
      <c r="CBK65" s="455"/>
      <c r="CBL65" s="455"/>
      <c r="CBM65" s="455"/>
      <c r="CBN65" s="455"/>
      <c r="CBO65" s="455"/>
      <c r="CBP65" s="455"/>
      <c r="CBQ65" s="455"/>
      <c r="CBR65" s="455"/>
      <c r="CBS65" s="455"/>
      <c r="CBT65" s="455"/>
      <c r="CBU65" s="455"/>
      <c r="CBV65" s="455"/>
      <c r="CBW65" s="455"/>
      <c r="CBX65" s="455"/>
      <c r="CBY65" s="455"/>
      <c r="CBZ65" s="455"/>
      <c r="CCA65" s="455"/>
      <c r="CCB65" s="455"/>
      <c r="CCC65" s="455"/>
      <c r="CCD65" s="455"/>
      <c r="CCE65" s="455"/>
      <c r="CCF65" s="455"/>
      <c r="CCG65" s="455"/>
      <c r="CCH65" s="455"/>
      <c r="CCI65" s="455"/>
      <c r="CCJ65" s="455"/>
      <c r="CCK65" s="455"/>
      <c r="CCL65" s="455"/>
      <c r="CCM65" s="455"/>
      <c r="CCN65" s="455"/>
      <c r="CCO65" s="455"/>
      <c r="CCP65" s="455"/>
      <c r="CCQ65" s="455"/>
      <c r="CCR65" s="455"/>
      <c r="CCS65" s="455"/>
      <c r="CCT65" s="455"/>
      <c r="CCU65" s="455"/>
      <c r="CCV65" s="455"/>
      <c r="CCW65" s="455"/>
      <c r="CCX65" s="455"/>
      <c r="CCY65" s="455"/>
      <c r="CCZ65" s="455"/>
      <c r="CDA65" s="455"/>
      <c r="CDB65" s="455"/>
      <c r="CDC65" s="455"/>
      <c r="CDD65" s="455"/>
      <c r="CDE65" s="455"/>
      <c r="CDF65" s="455"/>
      <c r="CDG65" s="455"/>
      <c r="CDH65" s="455"/>
      <c r="CDI65" s="455"/>
      <c r="CDJ65" s="455"/>
      <c r="CDK65" s="455"/>
      <c r="CDL65" s="455"/>
      <c r="CDM65" s="455"/>
      <c r="CDN65" s="455"/>
      <c r="CDO65" s="455"/>
      <c r="CDP65" s="455"/>
      <c r="CDQ65" s="455"/>
      <c r="CDR65" s="455"/>
      <c r="CDS65" s="455"/>
      <c r="CDT65" s="455"/>
      <c r="CDU65" s="455"/>
      <c r="CDV65" s="455"/>
      <c r="CDW65" s="455"/>
      <c r="CDX65" s="455"/>
      <c r="CDY65" s="455"/>
      <c r="CDZ65" s="455"/>
      <c r="CEA65" s="455"/>
      <c r="CEB65" s="455"/>
      <c r="CEC65" s="455"/>
      <c r="CED65" s="455"/>
      <c r="CEE65" s="455"/>
      <c r="CEF65" s="455"/>
      <c r="CEG65" s="455"/>
      <c r="CEH65" s="455"/>
      <c r="CEI65" s="455"/>
      <c r="CEJ65" s="455"/>
      <c r="CEK65" s="455"/>
      <c r="CEL65" s="455"/>
      <c r="CEM65" s="455"/>
      <c r="CEN65" s="455"/>
      <c r="CEO65" s="455"/>
      <c r="CEP65" s="455"/>
      <c r="CEQ65" s="455"/>
      <c r="CER65" s="455"/>
      <c r="CES65" s="455"/>
      <c r="CET65" s="455"/>
      <c r="CEU65" s="455"/>
      <c r="CEV65" s="455"/>
      <c r="CEW65" s="455"/>
      <c r="CEX65" s="455"/>
      <c r="CEY65" s="455"/>
      <c r="CEZ65" s="455"/>
      <c r="CFA65" s="455"/>
      <c r="CFB65" s="455"/>
      <c r="CFC65" s="455"/>
      <c r="CFD65" s="455"/>
      <c r="CFE65" s="455"/>
      <c r="CFF65" s="455"/>
      <c r="CFG65" s="455"/>
      <c r="CFH65" s="455"/>
      <c r="CFI65" s="455"/>
      <c r="CFJ65" s="455"/>
      <c r="CFK65" s="455"/>
      <c r="CFL65" s="455"/>
      <c r="CFM65" s="455"/>
      <c r="CFN65" s="455"/>
      <c r="CFO65" s="455"/>
      <c r="CFP65" s="455"/>
      <c r="CFQ65" s="455"/>
      <c r="CFR65" s="455"/>
      <c r="CFS65" s="455"/>
      <c r="CFT65" s="455"/>
      <c r="CFU65" s="455"/>
      <c r="CFV65" s="455"/>
      <c r="CFW65" s="455"/>
      <c r="CFX65" s="455"/>
      <c r="CFY65" s="455"/>
      <c r="CFZ65" s="455"/>
      <c r="CGA65" s="455"/>
      <c r="CGB65" s="455"/>
      <c r="CGC65" s="455"/>
      <c r="CGD65" s="455"/>
      <c r="CGE65" s="455"/>
      <c r="CGF65" s="455"/>
      <c r="CGG65" s="455"/>
      <c r="CGH65" s="455"/>
      <c r="CGI65" s="455"/>
      <c r="CGJ65" s="455"/>
      <c r="CGK65" s="455"/>
      <c r="CGL65" s="455"/>
      <c r="CGM65" s="455"/>
      <c r="CGN65" s="455"/>
      <c r="CGO65" s="455"/>
      <c r="CGP65" s="455"/>
      <c r="CGQ65" s="455"/>
      <c r="CGR65" s="455"/>
      <c r="CGS65" s="455"/>
      <c r="CGT65" s="455"/>
      <c r="CGU65" s="455"/>
      <c r="CGV65" s="455"/>
      <c r="CGW65" s="455"/>
      <c r="CGX65" s="455"/>
      <c r="CGY65" s="455"/>
      <c r="CGZ65" s="455"/>
      <c r="CHA65" s="455"/>
      <c r="CHB65" s="455"/>
      <c r="CHC65" s="455"/>
      <c r="CHD65" s="455"/>
      <c r="CHE65" s="455"/>
      <c r="CHF65" s="455"/>
      <c r="CHG65" s="455"/>
      <c r="CHH65" s="455"/>
      <c r="CHI65" s="455"/>
      <c r="CHJ65" s="455"/>
      <c r="CHK65" s="455"/>
      <c r="CHL65" s="455"/>
      <c r="CHM65" s="455"/>
      <c r="CHN65" s="455"/>
      <c r="CHO65" s="455"/>
      <c r="CHP65" s="455"/>
      <c r="CHQ65" s="455"/>
      <c r="CHR65" s="455"/>
      <c r="CHS65" s="455"/>
      <c r="CHT65" s="455"/>
      <c r="CHU65" s="455"/>
      <c r="CHV65" s="455"/>
      <c r="CHW65" s="455"/>
      <c r="CHX65" s="455"/>
      <c r="CHY65" s="455"/>
      <c r="CHZ65" s="455"/>
      <c r="CIA65" s="455"/>
      <c r="CIB65" s="455"/>
      <c r="CIC65" s="455"/>
      <c r="CID65" s="455"/>
      <c r="CIE65" s="455"/>
      <c r="CIF65" s="455"/>
      <c r="CIG65" s="455"/>
      <c r="CIH65" s="455"/>
      <c r="CII65" s="455"/>
      <c r="CIJ65" s="455"/>
      <c r="CIK65" s="455"/>
      <c r="CIL65" s="455"/>
      <c r="CIM65" s="455"/>
      <c r="CIN65" s="455"/>
      <c r="CIO65" s="455"/>
      <c r="CIP65" s="455"/>
      <c r="CIQ65" s="455"/>
      <c r="CIR65" s="455"/>
      <c r="CIS65" s="455"/>
      <c r="CIT65" s="455"/>
      <c r="CIU65" s="455"/>
      <c r="CIV65" s="455"/>
      <c r="CIW65" s="455"/>
      <c r="CIX65" s="455"/>
      <c r="CIY65" s="455"/>
      <c r="CIZ65" s="455"/>
      <c r="CJA65" s="455"/>
      <c r="CJB65" s="455"/>
      <c r="CJC65" s="455"/>
      <c r="CJD65" s="455"/>
      <c r="CJE65" s="455"/>
      <c r="CJF65" s="455"/>
      <c r="CJG65" s="455"/>
      <c r="CJH65" s="455"/>
      <c r="CJI65" s="455"/>
      <c r="CJJ65" s="455"/>
      <c r="CJK65" s="455"/>
      <c r="CJL65" s="455"/>
      <c r="CJM65" s="455"/>
      <c r="CJN65" s="455"/>
      <c r="CJO65" s="455"/>
      <c r="CJP65" s="455"/>
      <c r="CJQ65" s="455"/>
      <c r="CJR65" s="455"/>
      <c r="CJS65" s="455"/>
      <c r="CJT65" s="455"/>
      <c r="CJU65" s="455"/>
      <c r="CJV65" s="455"/>
      <c r="CJW65" s="455"/>
      <c r="CJX65" s="455"/>
      <c r="CJY65" s="455"/>
      <c r="CJZ65" s="455"/>
      <c r="CKA65" s="455"/>
      <c r="CKB65" s="455"/>
      <c r="CKC65" s="455"/>
      <c r="CKD65" s="455"/>
      <c r="CKE65" s="455"/>
      <c r="CKF65" s="455"/>
      <c r="CKG65" s="455"/>
      <c r="CKH65" s="455"/>
      <c r="CKI65" s="455"/>
      <c r="CKJ65" s="455"/>
      <c r="CKK65" s="455"/>
      <c r="CKL65" s="455"/>
      <c r="CKM65" s="455"/>
      <c r="CKN65" s="455"/>
      <c r="CKO65" s="455"/>
      <c r="CKP65" s="455"/>
      <c r="CKQ65" s="455"/>
      <c r="CKR65" s="455"/>
      <c r="CKS65" s="455"/>
      <c r="CKT65" s="455"/>
      <c r="CKU65" s="455"/>
      <c r="CKV65" s="455"/>
      <c r="CKW65" s="455"/>
      <c r="CKX65" s="455"/>
      <c r="CKY65" s="455"/>
      <c r="CKZ65" s="455"/>
      <c r="CLA65" s="455"/>
      <c r="CLB65" s="455"/>
      <c r="CLC65" s="455"/>
      <c r="CLD65" s="455"/>
      <c r="CLE65" s="455"/>
      <c r="CLF65" s="455"/>
      <c r="CLG65" s="455"/>
      <c r="CLH65" s="455"/>
      <c r="CLI65" s="455"/>
      <c r="CLJ65" s="455"/>
      <c r="CLK65" s="455"/>
      <c r="CLL65" s="455"/>
      <c r="CLM65" s="455"/>
      <c r="CLN65" s="455"/>
      <c r="CLO65" s="455"/>
      <c r="CLP65" s="455"/>
      <c r="CLQ65" s="455"/>
      <c r="CLR65" s="455"/>
      <c r="CLS65" s="455"/>
      <c r="CLT65" s="455"/>
      <c r="CLU65" s="455"/>
      <c r="CLV65" s="455"/>
      <c r="CLW65" s="455"/>
      <c r="CLX65" s="455"/>
      <c r="CLY65" s="455"/>
      <c r="CLZ65" s="455"/>
      <c r="CMA65" s="455"/>
      <c r="CMB65" s="455"/>
      <c r="CMC65" s="455"/>
      <c r="CMD65" s="455"/>
      <c r="CME65" s="455"/>
      <c r="CMF65" s="455"/>
      <c r="CMG65" s="455"/>
      <c r="CMH65" s="455"/>
      <c r="CMI65" s="455"/>
      <c r="CMJ65" s="455"/>
      <c r="CMK65" s="455"/>
      <c r="CML65" s="455"/>
      <c r="CMM65" s="455"/>
      <c r="CMN65" s="455"/>
      <c r="CMO65" s="455"/>
      <c r="CMP65" s="455"/>
      <c r="CMQ65" s="455"/>
      <c r="CMR65" s="455"/>
      <c r="CMS65" s="455"/>
      <c r="CMT65" s="455"/>
      <c r="CMU65" s="455"/>
      <c r="CMV65" s="455"/>
      <c r="CMW65" s="455"/>
      <c r="CMX65" s="455"/>
      <c r="CMY65" s="455"/>
      <c r="CMZ65" s="455"/>
      <c r="CNA65" s="455"/>
      <c r="CNB65" s="455"/>
      <c r="CNC65" s="455"/>
      <c r="CND65" s="455"/>
      <c r="CNE65" s="455"/>
      <c r="CNF65" s="455"/>
      <c r="CNG65" s="455"/>
      <c r="CNH65" s="455"/>
      <c r="CNI65" s="455"/>
      <c r="CNJ65" s="455"/>
      <c r="CNK65" s="455"/>
      <c r="CNL65" s="455"/>
      <c r="CNM65" s="455"/>
      <c r="CNN65" s="455"/>
      <c r="CNO65" s="455"/>
      <c r="CNP65" s="455"/>
      <c r="CNQ65" s="455"/>
      <c r="CNR65" s="455"/>
      <c r="CNS65" s="455"/>
      <c r="CNT65" s="455"/>
      <c r="CNU65" s="455"/>
      <c r="CNV65" s="455"/>
      <c r="CNW65" s="455"/>
      <c r="CNX65" s="455"/>
      <c r="CNY65" s="455"/>
      <c r="CNZ65" s="455"/>
      <c r="COA65" s="455"/>
      <c r="COB65" s="455"/>
      <c r="COC65" s="455"/>
      <c r="COD65" s="455"/>
      <c r="COE65" s="455"/>
      <c r="COF65" s="455"/>
      <c r="COG65" s="455"/>
      <c r="COH65" s="455"/>
      <c r="COI65" s="455"/>
      <c r="COJ65" s="455"/>
      <c r="COK65" s="455"/>
      <c r="COL65" s="455"/>
      <c r="COM65" s="455"/>
      <c r="CON65" s="455"/>
      <c r="COO65" s="455"/>
      <c r="COP65" s="455"/>
      <c r="COQ65" s="455"/>
      <c r="COR65" s="455"/>
      <c r="COS65" s="455"/>
      <c r="COT65" s="455"/>
      <c r="COU65" s="455"/>
      <c r="COV65" s="455"/>
      <c r="COW65" s="455"/>
      <c r="COX65" s="455"/>
      <c r="COY65" s="455"/>
      <c r="COZ65" s="455"/>
      <c r="CPA65" s="455"/>
      <c r="CPB65" s="455"/>
      <c r="CPC65" s="455"/>
      <c r="CPD65" s="455"/>
      <c r="CPE65" s="455"/>
      <c r="CPF65" s="455"/>
      <c r="CPG65" s="455"/>
      <c r="CPH65" s="455"/>
      <c r="CPI65" s="455"/>
      <c r="CPJ65" s="455"/>
      <c r="CPK65" s="455"/>
      <c r="CPL65" s="455"/>
      <c r="CPM65" s="455"/>
      <c r="CPN65" s="455"/>
      <c r="CPO65" s="455"/>
      <c r="CPP65" s="455"/>
      <c r="CPQ65" s="455"/>
      <c r="CPR65" s="455"/>
      <c r="CPS65" s="455"/>
      <c r="CPT65" s="455"/>
      <c r="CPU65" s="455"/>
      <c r="CPV65" s="455"/>
      <c r="CPW65" s="455"/>
      <c r="CPX65" s="455"/>
      <c r="CPY65" s="455"/>
      <c r="CPZ65" s="455"/>
      <c r="CQA65" s="455"/>
      <c r="CQB65" s="455"/>
      <c r="CQC65" s="455"/>
      <c r="CQD65" s="455"/>
      <c r="CQE65" s="455"/>
      <c r="CQF65" s="455"/>
      <c r="CQG65" s="455"/>
      <c r="CQH65" s="455"/>
      <c r="CQI65" s="455"/>
      <c r="CQJ65" s="455"/>
      <c r="CQK65" s="455"/>
      <c r="CQL65" s="455"/>
      <c r="CQM65" s="455"/>
      <c r="CQN65" s="455"/>
      <c r="CQO65" s="455"/>
      <c r="CQP65" s="455"/>
      <c r="CQQ65" s="455"/>
      <c r="CQR65" s="455"/>
      <c r="CQS65" s="455"/>
      <c r="CQT65" s="455"/>
      <c r="CQU65" s="455"/>
      <c r="CQV65" s="455"/>
      <c r="CQW65" s="455"/>
      <c r="CQX65" s="455"/>
      <c r="CQY65" s="455"/>
      <c r="CQZ65" s="455"/>
      <c r="CRA65" s="455"/>
      <c r="CRB65" s="455"/>
      <c r="CRC65" s="455"/>
      <c r="CRD65" s="455"/>
      <c r="CRE65" s="455"/>
      <c r="CRF65" s="455"/>
      <c r="CRG65" s="455"/>
      <c r="CRH65" s="455"/>
      <c r="CRI65" s="455"/>
      <c r="CRJ65" s="455"/>
      <c r="CRK65" s="455"/>
      <c r="CRL65" s="455"/>
      <c r="CRM65" s="455"/>
      <c r="CRN65" s="455"/>
      <c r="CRO65" s="455"/>
      <c r="CRP65" s="455"/>
      <c r="CRQ65" s="455"/>
      <c r="CRR65" s="455"/>
      <c r="CRS65" s="455"/>
      <c r="CRT65" s="455"/>
      <c r="CRU65" s="455"/>
      <c r="CRV65" s="455"/>
      <c r="CRW65" s="455"/>
      <c r="CRX65" s="455"/>
      <c r="CRY65" s="455"/>
      <c r="CRZ65" s="455"/>
      <c r="CSA65" s="455"/>
      <c r="CSB65" s="455"/>
      <c r="CSC65" s="455"/>
      <c r="CSD65" s="455"/>
      <c r="CSE65" s="455"/>
      <c r="CSF65" s="455"/>
      <c r="CSG65" s="455"/>
      <c r="CSH65" s="455"/>
      <c r="CSI65" s="455"/>
      <c r="CSJ65" s="455"/>
      <c r="CSK65" s="455"/>
      <c r="CSL65" s="455"/>
      <c r="CSM65" s="455"/>
      <c r="CSN65" s="455"/>
      <c r="CSO65" s="455"/>
      <c r="CSP65" s="455"/>
      <c r="CSQ65" s="455"/>
      <c r="CSR65" s="455"/>
      <c r="CSS65" s="455"/>
      <c r="CST65" s="455"/>
      <c r="CSU65" s="455"/>
      <c r="CSV65" s="455"/>
      <c r="CSW65" s="455"/>
      <c r="CSX65" s="455"/>
      <c r="CSY65" s="455"/>
      <c r="CSZ65" s="455"/>
      <c r="CTA65" s="455"/>
      <c r="CTB65" s="455"/>
      <c r="CTC65" s="455"/>
      <c r="CTD65" s="455"/>
      <c r="CTE65" s="455"/>
      <c r="CTF65" s="455"/>
      <c r="CTG65" s="455"/>
      <c r="CTH65" s="455"/>
      <c r="CTI65" s="455"/>
      <c r="CTJ65" s="455"/>
      <c r="CTK65" s="455"/>
      <c r="CTL65" s="455"/>
      <c r="CTM65" s="455"/>
      <c r="CTN65" s="455"/>
      <c r="CTO65" s="455"/>
      <c r="CTP65" s="455"/>
      <c r="CTQ65" s="455"/>
      <c r="CTR65" s="455"/>
      <c r="CTS65" s="455"/>
      <c r="CTT65" s="455"/>
      <c r="CTU65" s="455"/>
      <c r="CTV65" s="455"/>
      <c r="CTW65" s="455"/>
      <c r="CTX65" s="455"/>
      <c r="CTY65" s="455"/>
      <c r="CTZ65" s="455"/>
      <c r="CUA65" s="455"/>
      <c r="CUB65" s="455"/>
      <c r="CUC65" s="455"/>
      <c r="CUD65" s="455"/>
      <c r="CUE65" s="455"/>
      <c r="CUF65" s="455"/>
      <c r="CUG65" s="455"/>
      <c r="CUH65" s="455"/>
      <c r="CUI65" s="455"/>
      <c r="CUJ65" s="455"/>
      <c r="CUK65" s="455"/>
      <c r="CUL65" s="455"/>
      <c r="CUM65" s="455"/>
      <c r="CUN65" s="455"/>
      <c r="CUO65" s="455"/>
      <c r="CUP65" s="455"/>
      <c r="CUQ65" s="455"/>
      <c r="CUR65" s="455"/>
      <c r="CUS65" s="455"/>
      <c r="CUT65" s="455"/>
      <c r="CUU65" s="455"/>
      <c r="CUV65" s="455"/>
      <c r="CUW65" s="455"/>
      <c r="CUX65" s="455"/>
      <c r="CUY65" s="455"/>
      <c r="CUZ65" s="455"/>
      <c r="CVA65" s="455"/>
      <c r="CVB65" s="455"/>
      <c r="CVC65" s="455"/>
      <c r="CVD65" s="455"/>
      <c r="CVE65" s="455"/>
      <c r="CVF65" s="455"/>
      <c r="CVG65" s="455"/>
      <c r="CVH65" s="455"/>
      <c r="CVI65" s="455"/>
      <c r="CVJ65" s="455"/>
      <c r="CVK65" s="455"/>
      <c r="CVL65" s="455"/>
      <c r="CVM65" s="455"/>
      <c r="CVN65" s="455"/>
      <c r="CVO65" s="455"/>
      <c r="CVP65" s="455"/>
      <c r="CVQ65" s="455"/>
      <c r="CVR65" s="455"/>
      <c r="CVS65" s="455"/>
      <c r="CVT65" s="455"/>
      <c r="CVU65" s="455"/>
      <c r="CVV65" s="455"/>
      <c r="CVW65" s="455"/>
      <c r="CVX65" s="455"/>
      <c r="CVY65" s="455"/>
      <c r="CVZ65" s="455"/>
      <c r="CWA65" s="455"/>
      <c r="CWB65" s="455"/>
      <c r="CWC65" s="455"/>
      <c r="CWD65" s="455"/>
      <c r="CWE65" s="455"/>
      <c r="CWF65" s="455"/>
      <c r="CWG65" s="455"/>
      <c r="CWH65" s="455"/>
      <c r="CWI65" s="455"/>
      <c r="CWJ65" s="455"/>
      <c r="CWK65" s="455"/>
      <c r="CWL65" s="455"/>
      <c r="CWM65" s="455"/>
      <c r="CWN65" s="455"/>
      <c r="CWO65" s="455"/>
      <c r="CWP65" s="455"/>
      <c r="CWQ65" s="455"/>
      <c r="CWR65" s="455"/>
      <c r="CWS65" s="455"/>
      <c r="CWT65" s="455"/>
      <c r="CWU65" s="455"/>
      <c r="CWV65" s="455"/>
      <c r="CWW65" s="455"/>
      <c r="CWX65" s="455"/>
      <c r="CWY65" s="455"/>
      <c r="CWZ65" s="455"/>
      <c r="CXA65" s="455"/>
      <c r="CXB65" s="455"/>
      <c r="CXC65" s="455"/>
      <c r="CXD65" s="455"/>
      <c r="CXE65" s="455"/>
      <c r="CXF65" s="455"/>
      <c r="CXG65" s="455"/>
      <c r="CXH65" s="455"/>
      <c r="CXI65" s="455"/>
      <c r="CXJ65" s="455"/>
      <c r="CXK65" s="455"/>
      <c r="CXL65" s="455"/>
      <c r="CXM65" s="455"/>
      <c r="CXN65" s="455"/>
      <c r="CXO65" s="455"/>
      <c r="CXP65" s="455"/>
      <c r="CXQ65" s="455"/>
      <c r="CXR65" s="455"/>
      <c r="CXS65" s="455"/>
      <c r="CXT65" s="455"/>
      <c r="CXU65" s="455"/>
      <c r="CXV65" s="455"/>
      <c r="CXW65" s="455"/>
      <c r="CXX65" s="455"/>
      <c r="CXY65" s="455"/>
      <c r="CXZ65" s="455"/>
      <c r="CYA65" s="455"/>
      <c r="CYB65" s="455"/>
      <c r="CYC65" s="455"/>
      <c r="CYD65" s="455"/>
      <c r="CYE65" s="455"/>
      <c r="CYF65" s="455"/>
      <c r="CYG65" s="455"/>
      <c r="CYH65" s="455"/>
      <c r="CYI65" s="455"/>
      <c r="CYJ65" s="455"/>
      <c r="CYK65" s="455"/>
      <c r="CYL65" s="455"/>
      <c r="CYM65" s="455"/>
      <c r="CYN65" s="455"/>
      <c r="CYO65" s="455"/>
      <c r="CYP65" s="455"/>
      <c r="CYQ65" s="455"/>
      <c r="CYR65" s="455"/>
      <c r="CYS65" s="455"/>
      <c r="CYT65" s="455"/>
      <c r="CYU65" s="455"/>
      <c r="CYV65" s="455"/>
      <c r="CYW65" s="455"/>
      <c r="CYX65" s="455"/>
      <c r="CYY65" s="455"/>
      <c r="CYZ65" s="455"/>
      <c r="CZA65" s="455"/>
      <c r="CZB65" s="455"/>
      <c r="CZC65" s="455"/>
      <c r="CZD65" s="455"/>
      <c r="CZE65" s="455"/>
      <c r="CZF65" s="455"/>
      <c r="CZG65" s="455"/>
      <c r="CZH65" s="455"/>
      <c r="CZI65" s="455"/>
      <c r="CZJ65" s="455"/>
      <c r="CZK65" s="455"/>
      <c r="CZL65" s="455"/>
      <c r="CZM65" s="455"/>
      <c r="CZN65" s="455"/>
      <c r="CZO65" s="455"/>
      <c r="CZP65" s="455"/>
      <c r="CZQ65" s="455"/>
      <c r="CZR65" s="455"/>
      <c r="CZS65" s="455"/>
      <c r="CZT65" s="455"/>
      <c r="CZU65" s="455"/>
      <c r="CZV65" s="455"/>
      <c r="CZW65" s="455"/>
      <c r="CZX65" s="455"/>
      <c r="CZY65" s="455"/>
      <c r="CZZ65" s="455"/>
      <c r="DAA65" s="455"/>
      <c r="DAB65" s="455"/>
      <c r="DAC65" s="455"/>
      <c r="DAD65" s="455"/>
      <c r="DAE65" s="455"/>
      <c r="DAF65" s="455"/>
      <c r="DAG65" s="455"/>
      <c r="DAH65" s="455"/>
      <c r="DAI65" s="455"/>
      <c r="DAJ65" s="455"/>
      <c r="DAK65" s="455"/>
      <c r="DAL65" s="455"/>
      <c r="DAM65" s="455"/>
      <c r="DAN65" s="455"/>
      <c r="DAO65" s="455"/>
      <c r="DAP65" s="455"/>
      <c r="DAQ65" s="455"/>
      <c r="DAR65" s="455"/>
      <c r="DAS65" s="455"/>
      <c r="DAT65" s="455"/>
      <c r="DAU65" s="455"/>
      <c r="DAV65" s="455"/>
      <c r="DAW65" s="455"/>
      <c r="DAX65" s="455"/>
      <c r="DAY65" s="455"/>
      <c r="DAZ65" s="455"/>
      <c r="DBA65" s="455"/>
      <c r="DBB65" s="455"/>
      <c r="DBC65" s="455"/>
      <c r="DBD65" s="455"/>
      <c r="DBE65" s="455"/>
      <c r="DBF65" s="455"/>
      <c r="DBG65" s="455"/>
      <c r="DBH65" s="455"/>
      <c r="DBI65" s="455"/>
      <c r="DBJ65" s="455"/>
      <c r="DBK65" s="455"/>
      <c r="DBL65" s="455"/>
      <c r="DBM65" s="455"/>
      <c r="DBN65" s="455"/>
      <c r="DBO65" s="455"/>
      <c r="DBP65" s="455"/>
      <c r="DBQ65" s="455"/>
      <c r="DBR65" s="455"/>
      <c r="DBS65" s="455"/>
      <c r="DBT65" s="455"/>
      <c r="DBU65" s="455"/>
      <c r="DBV65" s="455"/>
      <c r="DBW65" s="455"/>
      <c r="DBX65" s="455"/>
      <c r="DBY65" s="455"/>
      <c r="DBZ65" s="455"/>
      <c r="DCA65" s="455"/>
      <c r="DCB65" s="455"/>
      <c r="DCC65" s="455"/>
      <c r="DCD65" s="455"/>
      <c r="DCE65" s="455"/>
      <c r="DCF65" s="455"/>
      <c r="DCG65" s="455"/>
      <c r="DCH65" s="455"/>
      <c r="DCI65" s="455"/>
      <c r="DCJ65" s="455"/>
      <c r="DCK65" s="455"/>
      <c r="DCL65" s="455"/>
      <c r="DCM65" s="455"/>
      <c r="DCN65" s="455"/>
      <c r="DCO65" s="455"/>
      <c r="DCP65" s="455"/>
      <c r="DCQ65" s="455"/>
      <c r="DCR65" s="455"/>
      <c r="DCS65" s="455"/>
      <c r="DCT65" s="455"/>
      <c r="DCU65" s="455"/>
      <c r="DCV65" s="455"/>
      <c r="DCW65" s="455"/>
      <c r="DCX65" s="455"/>
      <c r="DCY65" s="455"/>
      <c r="DCZ65" s="455"/>
      <c r="DDA65" s="455"/>
      <c r="DDB65" s="455"/>
      <c r="DDC65" s="455"/>
      <c r="DDD65" s="455"/>
      <c r="DDE65" s="455"/>
      <c r="DDF65" s="455"/>
      <c r="DDG65" s="455"/>
      <c r="DDH65" s="455"/>
      <c r="DDI65" s="455"/>
      <c r="DDJ65" s="455"/>
      <c r="DDK65" s="455"/>
      <c r="DDL65" s="455"/>
      <c r="DDM65" s="455"/>
      <c r="DDN65" s="455"/>
      <c r="DDO65" s="455"/>
      <c r="DDP65" s="455"/>
      <c r="DDQ65" s="455"/>
      <c r="DDR65" s="455"/>
      <c r="DDS65" s="455"/>
      <c r="DDT65" s="455"/>
      <c r="DDU65" s="455"/>
      <c r="DDV65" s="455"/>
      <c r="DDW65" s="455"/>
      <c r="DDX65" s="455"/>
      <c r="DDY65" s="455"/>
      <c r="DDZ65" s="455"/>
      <c r="DEA65" s="455"/>
      <c r="DEB65" s="455"/>
      <c r="DEC65" s="455"/>
      <c r="DED65" s="455"/>
      <c r="DEE65" s="455"/>
      <c r="DEF65" s="455"/>
      <c r="DEG65" s="455"/>
      <c r="DEH65" s="455"/>
      <c r="DEI65" s="455"/>
      <c r="DEJ65" s="455"/>
      <c r="DEK65" s="455"/>
      <c r="DEL65" s="455"/>
      <c r="DEM65" s="455"/>
      <c r="DEN65" s="455"/>
      <c r="DEO65" s="455"/>
      <c r="DEP65" s="455"/>
      <c r="DEQ65" s="455"/>
      <c r="DER65" s="455"/>
      <c r="DES65" s="455"/>
      <c r="DET65" s="455"/>
      <c r="DEU65" s="455"/>
      <c r="DEV65" s="455"/>
      <c r="DEW65" s="455"/>
      <c r="DEX65" s="455"/>
      <c r="DEY65" s="455"/>
      <c r="DEZ65" s="455"/>
      <c r="DFA65" s="455"/>
      <c r="DFB65" s="455"/>
      <c r="DFC65" s="455"/>
      <c r="DFD65" s="455"/>
      <c r="DFE65" s="455"/>
      <c r="DFF65" s="455"/>
      <c r="DFG65" s="455"/>
      <c r="DFH65" s="455"/>
      <c r="DFI65" s="455"/>
      <c r="DFJ65" s="455"/>
      <c r="DFK65" s="455"/>
      <c r="DFL65" s="455"/>
      <c r="DFM65" s="455"/>
      <c r="DFN65" s="455"/>
      <c r="DFO65" s="455"/>
      <c r="DFP65" s="455"/>
      <c r="DFQ65" s="455"/>
      <c r="DFR65" s="455"/>
      <c r="DFS65" s="455"/>
      <c r="DFT65" s="455"/>
      <c r="DFU65" s="455"/>
      <c r="DFV65" s="455"/>
      <c r="DFW65" s="455"/>
      <c r="DFX65" s="455"/>
      <c r="DFY65" s="455"/>
      <c r="DFZ65" s="455"/>
      <c r="DGA65" s="455"/>
      <c r="DGB65" s="455"/>
      <c r="DGC65" s="455"/>
      <c r="DGD65" s="455"/>
      <c r="DGE65" s="455"/>
      <c r="DGF65" s="455"/>
      <c r="DGG65" s="455"/>
      <c r="DGH65" s="455"/>
      <c r="DGI65" s="455"/>
      <c r="DGJ65" s="455"/>
      <c r="DGK65" s="455"/>
      <c r="DGL65" s="455"/>
      <c r="DGM65" s="455"/>
      <c r="DGN65" s="455"/>
      <c r="DGO65" s="455"/>
      <c r="DGP65" s="455"/>
      <c r="DGQ65" s="455"/>
      <c r="DGR65" s="455"/>
      <c r="DGS65" s="455"/>
      <c r="DGT65" s="455"/>
      <c r="DGU65" s="455"/>
      <c r="DGV65" s="455"/>
      <c r="DGW65" s="455"/>
      <c r="DGX65" s="455"/>
      <c r="DGY65" s="455"/>
      <c r="DGZ65" s="455"/>
      <c r="DHA65" s="455"/>
      <c r="DHB65" s="455"/>
      <c r="DHC65" s="455"/>
      <c r="DHD65" s="455"/>
      <c r="DHE65" s="455"/>
      <c r="DHF65" s="455"/>
      <c r="DHG65" s="455"/>
      <c r="DHH65" s="455"/>
      <c r="DHI65" s="455"/>
      <c r="DHJ65" s="455"/>
      <c r="DHK65" s="455"/>
      <c r="DHL65" s="455"/>
      <c r="DHM65" s="455"/>
      <c r="DHN65" s="455"/>
      <c r="DHO65" s="455"/>
      <c r="DHP65" s="455"/>
      <c r="DHQ65" s="455"/>
      <c r="DHR65" s="455"/>
      <c r="DHS65" s="455"/>
      <c r="DHT65" s="455"/>
      <c r="DHU65" s="455"/>
      <c r="DHV65" s="455"/>
      <c r="DHW65" s="455"/>
      <c r="DHX65" s="455"/>
      <c r="DHY65" s="455"/>
      <c r="DHZ65" s="455"/>
      <c r="DIA65" s="455"/>
      <c r="DIB65" s="455"/>
      <c r="DIC65" s="455"/>
      <c r="DID65" s="455"/>
      <c r="DIE65" s="455"/>
      <c r="DIF65" s="455"/>
      <c r="DIG65" s="455"/>
      <c r="DIH65" s="455"/>
      <c r="DII65" s="455"/>
      <c r="DIJ65" s="455"/>
      <c r="DIK65" s="455"/>
      <c r="DIL65" s="455"/>
      <c r="DIM65" s="455"/>
      <c r="DIN65" s="455"/>
      <c r="DIO65" s="455"/>
      <c r="DIP65" s="455"/>
      <c r="DIQ65" s="455"/>
      <c r="DIR65" s="455"/>
      <c r="DIS65" s="455"/>
      <c r="DIT65" s="455"/>
      <c r="DIU65" s="455"/>
      <c r="DIV65" s="455"/>
      <c r="DIW65" s="455"/>
      <c r="DIX65" s="455"/>
      <c r="DIY65" s="455"/>
      <c r="DIZ65" s="455"/>
      <c r="DJA65" s="455"/>
      <c r="DJB65" s="455"/>
      <c r="DJC65" s="455"/>
      <c r="DJD65" s="455"/>
      <c r="DJE65" s="455"/>
      <c r="DJF65" s="455"/>
      <c r="DJG65" s="455"/>
      <c r="DJH65" s="455"/>
      <c r="DJI65" s="455"/>
      <c r="DJJ65" s="455"/>
      <c r="DJK65" s="455"/>
      <c r="DJL65" s="455"/>
      <c r="DJM65" s="455"/>
      <c r="DJN65" s="455"/>
      <c r="DJO65" s="455"/>
      <c r="DJP65" s="455"/>
      <c r="DJQ65" s="455"/>
      <c r="DJR65" s="455"/>
      <c r="DJS65" s="455"/>
      <c r="DJT65" s="455"/>
      <c r="DJU65" s="455"/>
      <c r="DJV65" s="455"/>
      <c r="DJW65" s="455"/>
      <c r="DJX65" s="455"/>
      <c r="DJY65" s="455"/>
      <c r="DJZ65" s="455"/>
      <c r="DKA65" s="455"/>
      <c r="DKB65" s="455"/>
      <c r="DKC65" s="455"/>
      <c r="DKD65" s="455"/>
      <c r="DKE65" s="455"/>
      <c r="DKF65" s="455"/>
      <c r="DKG65" s="455"/>
      <c r="DKH65" s="455"/>
      <c r="DKI65" s="455"/>
      <c r="DKJ65" s="455"/>
      <c r="DKK65" s="455"/>
      <c r="DKL65" s="455"/>
      <c r="DKM65" s="455"/>
      <c r="DKN65" s="455"/>
      <c r="DKO65" s="455"/>
      <c r="DKP65" s="455"/>
      <c r="DKQ65" s="455"/>
      <c r="DKR65" s="455"/>
      <c r="DKS65" s="455"/>
      <c r="DKT65" s="455"/>
      <c r="DKU65" s="455"/>
      <c r="DKV65" s="455"/>
      <c r="DKW65" s="455"/>
      <c r="DKX65" s="455"/>
      <c r="DKY65" s="455"/>
      <c r="DKZ65" s="455"/>
      <c r="DLA65" s="455"/>
      <c r="DLB65" s="455"/>
      <c r="DLC65" s="455"/>
      <c r="DLD65" s="455"/>
      <c r="DLE65" s="455"/>
      <c r="DLF65" s="455"/>
      <c r="DLG65" s="455"/>
      <c r="DLH65" s="455"/>
      <c r="DLI65" s="455"/>
      <c r="DLJ65" s="455"/>
      <c r="DLK65" s="455"/>
      <c r="DLL65" s="455"/>
      <c r="DLM65" s="455"/>
      <c r="DLN65" s="455"/>
      <c r="DLO65" s="455"/>
      <c r="DLP65" s="455"/>
      <c r="DLQ65" s="455"/>
      <c r="DLR65" s="455"/>
      <c r="DLS65" s="455"/>
      <c r="DLT65" s="455"/>
      <c r="DLU65" s="455"/>
      <c r="DLV65" s="455"/>
      <c r="DLW65" s="455"/>
      <c r="DLX65" s="455"/>
      <c r="DLY65" s="455"/>
      <c r="DLZ65" s="455"/>
      <c r="DMA65" s="455"/>
      <c r="DMB65" s="455"/>
      <c r="DMC65" s="455"/>
      <c r="DMD65" s="455"/>
      <c r="DME65" s="455"/>
      <c r="DMF65" s="455"/>
      <c r="DMG65" s="455"/>
      <c r="DMH65" s="455"/>
      <c r="DMI65" s="455"/>
      <c r="DMJ65" s="455"/>
      <c r="DMK65" s="455"/>
      <c r="DML65" s="455"/>
      <c r="DMM65" s="455"/>
      <c r="DMN65" s="455"/>
      <c r="DMO65" s="455"/>
      <c r="DMP65" s="455"/>
      <c r="DMQ65" s="455"/>
      <c r="DMR65" s="455"/>
      <c r="DMS65" s="455"/>
      <c r="DMT65" s="455"/>
      <c r="DMU65" s="455"/>
      <c r="DMV65" s="455"/>
      <c r="DMW65" s="455"/>
      <c r="DMX65" s="455"/>
      <c r="DMY65" s="455"/>
      <c r="DMZ65" s="455"/>
      <c r="DNA65" s="455"/>
      <c r="DNB65" s="455"/>
      <c r="DNC65" s="455"/>
      <c r="DND65" s="455"/>
      <c r="DNE65" s="455"/>
      <c r="DNF65" s="455"/>
      <c r="DNG65" s="455"/>
      <c r="DNH65" s="455"/>
      <c r="DNI65" s="455"/>
      <c r="DNJ65" s="455"/>
      <c r="DNK65" s="455"/>
      <c r="DNL65" s="455"/>
      <c r="DNM65" s="455"/>
      <c r="DNN65" s="455"/>
      <c r="DNO65" s="455"/>
      <c r="DNP65" s="455"/>
      <c r="DNQ65" s="455"/>
      <c r="DNR65" s="455"/>
      <c r="DNS65" s="455"/>
      <c r="DNT65" s="455"/>
      <c r="DNU65" s="455"/>
      <c r="DNV65" s="455"/>
      <c r="DNW65" s="455"/>
      <c r="DNX65" s="455"/>
      <c r="DNY65" s="455"/>
      <c r="DNZ65" s="455"/>
      <c r="DOA65" s="455"/>
      <c r="DOB65" s="455"/>
      <c r="DOC65" s="455"/>
      <c r="DOD65" s="455"/>
      <c r="DOE65" s="455"/>
      <c r="DOF65" s="455"/>
      <c r="DOG65" s="455"/>
      <c r="DOH65" s="455"/>
      <c r="DOI65" s="455"/>
      <c r="DOJ65" s="455"/>
      <c r="DOK65" s="455"/>
      <c r="DOL65" s="455"/>
      <c r="DOM65" s="455"/>
      <c r="DON65" s="455"/>
      <c r="DOO65" s="455"/>
      <c r="DOP65" s="455"/>
      <c r="DOQ65" s="455"/>
      <c r="DOR65" s="455"/>
      <c r="DOS65" s="455"/>
      <c r="DOT65" s="455"/>
      <c r="DOU65" s="455"/>
      <c r="DOV65" s="455"/>
      <c r="DOW65" s="455"/>
      <c r="DOX65" s="455"/>
      <c r="DOY65" s="455"/>
      <c r="DOZ65" s="455"/>
      <c r="DPA65" s="455"/>
      <c r="DPB65" s="455"/>
      <c r="DPC65" s="455"/>
      <c r="DPD65" s="455"/>
      <c r="DPE65" s="455"/>
      <c r="DPF65" s="455"/>
      <c r="DPG65" s="455"/>
      <c r="DPH65" s="455"/>
      <c r="DPI65" s="455"/>
      <c r="DPJ65" s="455"/>
      <c r="DPK65" s="455"/>
      <c r="DPL65" s="455"/>
      <c r="DPM65" s="455"/>
      <c r="DPN65" s="455"/>
      <c r="DPO65" s="455"/>
      <c r="DPP65" s="455"/>
      <c r="DPQ65" s="455"/>
      <c r="DPR65" s="455"/>
      <c r="DPS65" s="455"/>
      <c r="DPT65" s="455"/>
      <c r="DPU65" s="455"/>
      <c r="DPV65" s="455"/>
      <c r="DPW65" s="455"/>
      <c r="DPX65" s="455"/>
      <c r="DPY65" s="455"/>
      <c r="DPZ65" s="455"/>
      <c r="DQA65" s="455"/>
      <c r="DQB65" s="455"/>
      <c r="DQC65" s="455"/>
      <c r="DQD65" s="455"/>
      <c r="DQE65" s="455"/>
      <c r="DQF65" s="455"/>
      <c r="DQG65" s="455"/>
      <c r="DQH65" s="455"/>
      <c r="DQI65" s="455"/>
      <c r="DQJ65" s="455"/>
      <c r="DQK65" s="455"/>
      <c r="DQL65" s="455"/>
      <c r="DQM65" s="455"/>
      <c r="DQN65" s="455"/>
      <c r="DQO65" s="455"/>
      <c r="DQP65" s="455"/>
      <c r="DQQ65" s="455"/>
      <c r="DQR65" s="455"/>
      <c r="DQS65" s="455"/>
      <c r="DQT65" s="455"/>
      <c r="DQU65" s="455"/>
      <c r="DQV65" s="455"/>
      <c r="DQW65" s="455"/>
      <c r="DQX65" s="455"/>
      <c r="DQY65" s="455"/>
      <c r="DQZ65" s="455"/>
      <c r="DRA65" s="455"/>
      <c r="DRB65" s="455"/>
      <c r="DRC65" s="455"/>
      <c r="DRD65" s="455"/>
      <c r="DRE65" s="455"/>
      <c r="DRF65" s="455"/>
      <c r="DRG65" s="455"/>
      <c r="DRH65" s="455"/>
      <c r="DRI65" s="455"/>
      <c r="DRJ65" s="455"/>
      <c r="DRK65" s="455"/>
      <c r="DRL65" s="455"/>
      <c r="DRM65" s="455"/>
      <c r="DRN65" s="455"/>
      <c r="DRO65" s="455"/>
      <c r="DRP65" s="455"/>
      <c r="DRQ65" s="455"/>
      <c r="DRR65" s="455"/>
      <c r="DRS65" s="455"/>
      <c r="DRT65" s="455"/>
      <c r="DRU65" s="455"/>
      <c r="DRV65" s="455"/>
      <c r="DRW65" s="455"/>
      <c r="DRX65" s="455"/>
      <c r="DRY65" s="455"/>
      <c r="DRZ65" s="455"/>
      <c r="DSA65" s="455"/>
      <c r="DSB65" s="455"/>
      <c r="DSC65" s="455"/>
      <c r="DSD65" s="455"/>
      <c r="DSE65" s="455"/>
      <c r="DSF65" s="455"/>
      <c r="DSG65" s="455"/>
      <c r="DSH65" s="455"/>
      <c r="DSI65" s="455"/>
      <c r="DSJ65" s="455"/>
      <c r="DSK65" s="455"/>
      <c r="DSL65" s="455"/>
      <c r="DSM65" s="455"/>
      <c r="DSN65" s="455"/>
      <c r="DSO65" s="455"/>
      <c r="DSP65" s="455"/>
      <c r="DSQ65" s="455"/>
      <c r="DSR65" s="455"/>
      <c r="DSS65" s="455"/>
      <c r="DST65" s="455"/>
      <c r="DSU65" s="455"/>
      <c r="DSV65" s="455"/>
      <c r="DSW65" s="455"/>
      <c r="DSX65" s="455"/>
      <c r="DSY65" s="455"/>
      <c r="DSZ65" s="455"/>
      <c r="DTA65" s="455"/>
      <c r="DTB65" s="455"/>
      <c r="DTC65" s="455"/>
      <c r="DTD65" s="455"/>
      <c r="DTE65" s="455"/>
      <c r="DTF65" s="455"/>
      <c r="DTG65" s="455"/>
      <c r="DTH65" s="455"/>
      <c r="DTI65" s="455"/>
      <c r="DTJ65" s="455"/>
      <c r="DTK65" s="455"/>
      <c r="DTL65" s="455"/>
      <c r="DTM65" s="455"/>
      <c r="DTN65" s="455"/>
      <c r="DTO65" s="455"/>
      <c r="DTP65" s="455"/>
      <c r="DTQ65" s="455"/>
      <c r="DTR65" s="455"/>
      <c r="DTS65" s="455"/>
      <c r="DTT65" s="455"/>
      <c r="DTU65" s="455"/>
      <c r="DTV65" s="455"/>
      <c r="DTW65" s="455"/>
      <c r="DTX65" s="455"/>
      <c r="DTY65" s="455"/>
      <c r="DTZ65" s="455"/>
      <c r="DUA65" s="455"/>
      <c r="DUB65" s="455"/>
      <c r="DUC65" s="455"/>
      <c r="DUD65" s="455"/>
      <c r="DUE65" s="455"/>
      <c r="DUF65" s="455"/>
      <c r="DUG65" s="455"/>
      <c r="DUH65" s="455"/>
      <c r="DUI65" s="455"/>
      <c r="DUJ65" s="455"/>
      <c r="DUK65" s="455"/>
      <c r="DUL65" s="455"/>
      <c r="DUM65" s="455"/>
      <c r="DUN65" s="455"/>
      <c r="DUO65" s="455"/>
      <c r="DUP65" s="455"/>
      <c r="DUQ65" s="455"/>
      <c r="DUR65" s="455"/>
      <c r="DUS65" s="455"/>
      <c r="DUT65" s="455"/>
      <c r="DUU65" s="455"/>
      <c r="DUV65" s="455"/>
      <c r="DUW65" s="455"/>
      <c r="DUX65" s="455"/>
      <c r="DUY65" s="455"/>
      <c r="DUZ65" s="455"/>
      <c r="DVA65" s="455"/>
      <c r="DVB65" s="455"/>
      <c r="DVC65" s="455"/>
      <c r="DVD65" s="455"/>
      <c r="DVE65" s="455"/>
      <c r="DVF65" s="455"/>
      <c r="DVG65" s="455"/>
      <c r="DVH65" s="455"/>
      <c r="DVI65" s="455"/>
      <c r="DVJ65" s="455"/>
      <c r="DVK65" s="455"/>
      <c r="DVL65" s="455"/>
      <c r="DVM65" s="455"/>
      <c r="DVN65" s="455"/>
      <c r="DVO65" s="455"/>
      <c r="DVP65" s="455"/>
      <c r="DVQ65" s="455"/>
      <c r="DVR65" s="455"/>
      <c r="DVS65" s="455"/>
      <c r="DVT65" s="455"/>
      <c r="DVU65" s="455"/>
      <c r="DVV65" s="455"/>
      <c r="DVW65" s="455"/>
      <c r="DVX65" s="455"/>
      <c r="DVY65" s="455"/>
      <c r="DVZ65" s="455"/>
      <c r="DWA65" s="455"/>
      <c r="DWB65" s="455"/>
      <c r="DWC65" s="455"/>
      <c r="DWD65" s="455"/>
      <c r="DWE65" s="455"/>
      <c r="DWF65" s="455"/>
      <c r="DWG65" s="455"/>
      <c r="DWH65" s="455"/>
      <c r="DWI65" s="455"/>
      <c r="DWJ65" s="455"/>
      <c r="DWK65" s="455"/>
      <c r="DWL65" s="455"/>
      <c r="DWM65" s="455"/>
      <c r="DWN65" s="455"/>
      <c r="DWO65" s="455"/>
      <c r="DWP65" s="455"/>
      <c r="DWQ65" s="455"/>
      <c r="DWR65" s="455"/>
      <c r="DWS65" s="455"/>
      <c r="DWT65" s="455"/>
      <c r="DWU65" s="455"/>
      <c r="DWV65" s="455"/>
      <c r="DWW65" s="455"/>
      <c r="DWX65" s="455"/>
      <c r="DWY65" s="455"/>
      <c r="DWZ65" s="455"/>
      <c r="DXA65" s="455"/>
      <c r="DXB65" s="455"/>
      <c r="DXC65" s="455"/>
      <c r="DXD65" s="455"/>
      <c r="DXE65" s="455"/>
      <c r="DXF65" s="455"/>
      <c r="DXG65" s="455"/>
      <c r="DXH65" s="455"/>
      <c r="DXI65" s="455"/>
      <c r="DXJ65" s="455"/>
      <c r="DXK65" s="455"/>
      <c r="DXL65" s="455"/>
      <c r="DXM65" s="455"/>
      <c r="DXN65" s="455"/>
      <c r="DXO65" s="455"/>
      <c r="DXP65" s="455"/>
      <c r="DXQ65" s="455"/>
      <c r="DXR65" s="455"/>
      <c r="DXS65" s="455"/>
      <c r="DXT65" s="455"/>
      <c r="DXU65" s="455"/>
      <c r="DXV65" s="455"/>
      <c r="DXW65" s="455"/>
      <c r="DXX65" s="455"/>
      <c r="DXY65" s="455"/>
      <c r="DXZ65" s="455"/>
      <c r="DYA65" s="455"/>
      <c r="DYB65" s="455"/>
      <c r="DYC65" s="455"/>
      <c r="DYD65" s="455"/>
      <c r="DYE65" s="455"/>
      <c r="DYF65" s="455"/>
      <c r="DYG65" s="455"/>
      <c r="DYH65" s="455"/>
      <c r="DYI65" s="455"/>
      <c r="DYJ65" s="455"/>
      <c r="DYK65" s="455"/>
      <c r="DYL65" s="455"/>
      <c r="DYM65" s="455"/>
      <c r="DYN65" s="455"/>
      <c r="DYO65" s="455"/>
      <c r="DYP65" s="455"/>
      <c r="DYQ65" s="455"/>
      <c r="DYR65" s="455"/>
      <c r="DYS65" s="455"/>
      <c r="DYT65" s="455"/>
      <c r="DYU65" s="455"/>
      <c r="DYV65" s="455"/>
      <c r="DYW65" s="455"/>
      <c r="DYX65" s="455"/>
      <c r="DYY65" s="455"/>
      <c r="DYZ65" s="455"/>
      <c r="DZA65" s="455"/>
      <c r="DZB65" s="455"/>
      <c r="DZC65" s="455"/>
      <c r="DZD65" s="455"/>
      <c r="DZE65" s="455"/>
      <c r="DZF65" s="455"/>
      <c r="DZG65" s="455"/>
      <c r="DZH65" s="455"/>
      <c r="DZI65" s="455"/>
      <c r="DZJ65" s="455"/>
      <c r="DZK65" s="455"/>
      <c r="DZL65" s="455"/>
      <c r="DZM65" s="455"/>
      <c r="DZN65" s="455"/>
      <c r="DZO65" s="455"/>
      <c r="DZP65" s="455"/>
      <c r="DZQ65" s="455"/>
      <c r="DZR65" s="455"/>
      <c r="DZS65" s="455"/>
      <c r="DZT65" s="455"/>
      <c r="DZU65" s="455"/>
      <c r="DZV65" s="455"/>
      <c r="DZW65" s="455"/>
      <c r="DZX65" s="455"/>
      <c r="DZY65" s="455"/>
      <c r="DZZ65" s="455"/>
      <c r="EAA65" s="455"/>
      <c r="EAB65" s="455"/>
      <c r="EAC65" s="455"/>
      <c r="EAD65" s="455"/>
      <c r="EAE65" s="455"/>
      <c r="EAF65" s="455"/>
      <c r="EAG65" s="455"/>
      <c r="EAH65" s="455"/>
      <c r="EAI65" s="455"/>
      <c r="EAJ65" s="455"/>
      <c r="EAK65" s="455"/>
      <c r="EAL65" s="455"/>
      <c r="EAM65" s="455"/>
      <c r="EAN65" s="455"/>
      <c r="EAO65" s="455"/>
      <c r="EAP65" s="455"/>
      <c r="EAQ65" s="455"/>
      <c r="EAR65" s="455"/>
      <c r="EAS65" s="455"/>
      <c r="EAT65" s="455"/>
      <c r="EAU65" s="455"/>
      <c r="EAV65" s="455"/>
      <c r="EAW65" s="455"/>
      <c r="EAX65" s="455"/>
      <c r="EAY65" s="455"/>
      <c r="EAZ65" s="455"/>
      <c r="EBA65" s="455"/>
      <c r="EBB65" s="455"/>
      <c r="EBC65" s="455"/>
      <c r="EBD65" s="455"/>
      <c r="EBE65" s="455"/>
      <c r="EBF65" s="455"/>
      <c r="EBG65" s="455"/>
      <c r="EBH65" s="455"/>
      <c r="EBI65" s="455"/>
      <c r="EBJ65" s="455"/>
      <c r="EBK65" s="455"/>
      <c r="EBL65" s="455"/>
      <c r="EBM65" s="455"/>
      <c r="EBN65" s="455"/>
      <c r="EBO65" s="455"/>
      <c r="EBP65" s="455"/>
      <c r="EBQ65" s="455"/>
      <c r="EBR65" s="455"/>
      <c r="EBS65" s="455"/>
      <c r="EBT65" s="455"/>
      <c r="EBU65" s="455"/>
      <c r="EBV65" s="455"/>
      <c r="EBW65" s="455"/>
      <c r="EBX65" s="455"/>
      <c r="EBY65" s="455"/>
      <c r="EBZ65" s="455"/>
      <c r="ECA65" s="455"/>
      <c r="ECB65" s="455"/>
      <c r="ECC65" s="455"/>
      <c r="ECD65" s="455"/>
      <c r="ECE65" s="455"/>
      <c r="ECF65" s="455"/>
      <c r="ECG65" s="455"/>
      <c r="ECH65" s="455"/>
      <c r="ECI65" s="455"/>
      <c r="ECJ65" s="455"/>
      <c r="ECK65" s="455"/>
      <c r="ECL65" s="455"/>
      <c r="ECM65" s="455"/>
      <c r="ECN65" s="455"/>
      <c r="ECO65" s="455"/>
      <c r="ECP65" s="455"/>
      <c r="ECQ65" s="455"/>
      <c r="ECR65" s="455"/>
      <c r="ECS65" s="455"/>
      <c r="ECT65" s="455"/>
      <c r="ECU65" s="455"/>
      <c r="ECV65" s="455"/>
      <c r="ECW65" s="455"/>
      <c r="ECX65" s="455"/>
      <c r="ECY65" s="455"/>
      <c r="ECZ65" s="455"/>
      <c r="EDA65" s="455"/>
      <c r="EDB65" s="455"/>
      <c r="EDC65" s="455"/>
      <c r="EDD65" s="455"/>
      <c r="EDE65" s="455"/>
      <c r="EDF65" s="455"/>
      <c r="EDG65" s="455"/>
      <c r="EDH65" s="455"/>
      <c r="EDI65" s="455"/>
      <c r="EDJ65" s="455"/>
      <c r="EDK65" s="455"/>
      <c r="EDL65" s="455"/>
      <c r="EDM65" s="455"/>
      <c r="EDN65" s="455"/>
      <c r="EDO65" s="455"/>
      <c r="EDP65" s="455"/>
      <c r="EDQ65" s="455"/>
      <c r="EDR65" s="455"/>
      <c r="EDS65" s="455"/>
      <c r="EDT65" s="455"/>
      <c r="EDU65" s="455"/>
      <c r="EDV65" s="455"/>
      <c r="EDW65" s="455"/>
      <c r="EDX65" s="455"/>
      <c r="EDY65" s="455"/>
      <c r="EDZ65" s="455"/>
      <c r="EEA65" s="455"/>
      <c r="EEB65" s="455"/>
      <c r="EEC65" s="455"/>
      <c r="EED65" s="455"/>
      <c r="EEE65" s="455"/>
      <c r="EEF65" s="455"/>
      <c r="EEG65" s="455"/>
      <c r="EEH65" s="455"/>
      <c r="EEI65" s="455"/>
      <c r="EEJ65" s="455"/>
      <c r="EEK65" s="455"/>
      <c r="EEL65" s="455"/>
      <c r="EEM65" s="455"/>
      <c r="EEN65" s="455"/>
      <c r="EEO65" s="455"/>
      <c r="EEP65" s="455"/>
      <c r="EEQ65" s="455"/>
      <c r="EER65" s="455"/>
      <c r="EES65" s="455"/>
      <c r="EET65" s="455"/>
      <c r="EEU65" s="455"/>
      <c r="EEV65" s="455"/>
      <c r="EEW65" s="455"/>
      <c r="EEX65" s="455"/>
      <c r="EEY65" s="455"/>
      <c r="EEZ65" s="455"/>
      <c r="EFA65" s="455"/>
      <c r="EFB65" s="455"/>
      <c r="EFC65" s="455"/>
      <c r="EFD65" s="455"/>
      <c r="EFE65" s="455"/>
      <c r="EFF65" s="455"/>
      <c r="EFG65" s="455"/>
      <c r="EFH65" s="455"/>
      <c r="EFI65" s="455"/>
      <c r="EFJ65" s="455"/>
      <c r="EFK65" s="455"/>
      <c r="EFL65" s="455"/>
      <c r="EFM65" s="455"/>
      <c r="EFN65" s="455"/>
      <c r="EFO65" s="455"/>
      <c r="EFP65" s="455"/>
      <c r="EFQ65" s="455"/>
      <c r="EFR65" s="455"/>
      <c r="EFS65" s="455"/>
      <c r="EFT65" s="455"/>
      <c r="EFU65" s="455"/>
      <c r="EFV65" s="455"/>
      <c r="EFW65" s="455"/>
      <c r="EFX65" s="455"/>
      <c r="EFY65" s="455"/>
      <c r="EFZ65" s="455"/>
      <c r="EGA65" s="455"/>
      <c r="EGB65" s="455"/>
      <c r="EGC65" s="455"/>
      <c r="EGD65" s="455"/>
      <c r="EGE65" s="455"/>
      <c r="EGF65" s="455"/>
      <c r="EGG65" s="455"/>
      <c r="EGH65" s="455"/>
      <c r="EGI65" s="455"/>
      <c r="EGJ65" s="455"/>
      <c r="EGK65" s="455"/>
      <c r="EGL65" s="455"/>
      <c r="EGM65" s="455"/>
      <c r="EGN65" s="455"/>
      <c r="EGO65" s="455"/>
      <c r="EGP65" s="455"/>
      <c r="EGQ65" s="455"/>
      <c r="EGR65" s="455"/>
      <c r="EGS65" s="455"/>
      <c r="EGT65" s="455"/>
      <c r="EGU65" s="455"/>
      <c r="EGV65" s="455"/>
      <c r="EGW65" s="455"/>
      <c r="EGX65" s="455"/>
      <c r="EGY65" s="455"/>
      <c r="EGZ65" s="455"/>
      <c r="EHA65" s="455"/>
      <c r="EHB65" s="455"/>
      <c r="EHC65" s="455"/>
      <c r="EHD65" s="455"/>
      <c r="EHE65" s="455"/>
      <c r="EHF65" s="455"/>
      <c r="EHG65" s="455"/>
      <c r="EHH65" s="455"/>
      <c r="EHI65" s="455"/>
      <c r="EHJ65" s="455"/>
      <c r="EHK65" s="455"/>
      <c r="EHL65" s="455"/>
      <c r="EHM65" s="455"/>
      <c r="EHN65" s="455"/>
      <c r="EHO65" s="455"/>
      <c r="EHP65" s="455"/>
      <c r="EHQ65" s="455"/>
      <c r="EHR65" s="455"/>
      <c r="EHS65" s="455"/>
      <c r="EHT65" s="455"/>
      <c r="EHU65" s="455"/>
      <c r="EHV65" s="455"/>
      <c r="EHW65" s="455"/>
      <c r="EHX65" s="455"/>
      <c r="EHY65" s="455"/>
      <c r="EHZ65" s="455"/>
      <c r="EIA65" s="455"/>
      <c r="EIB65" s="455"/>
      <c r="EIC65" s="455"/>
      <c r="EID65" s="455"/>
      <c r="EIE65" s="455"/>
      <c r="EIF65" s="455"/>
      <c r="EIG65" s="455"/>
      <c r="EIH65" s="455"/>
      <c r="EII65" s="455"/>
      <c r="EIJ65" s="455"/>
      <c r="EIK65" s="455"/>
      <c r="EIL65" s="455"/>
      <c r="EIM65" s="455"/>
      <c r="EIN65" s="455"/>
      <c r="EIO65" s="455"/>
      <c r="EIP65" s="455"/>
      <c r="EIQ65" s="455"/>
      <c r="EIR65" s="455"/>
      <c r="EIS65" s="455"/>
      <c r="EIT65" s="455"/>
      <c r="EIU65" s="455"/>
      <c r="EIV65" s="455"/>
      <c r="EIW65" s="455"/>
      <c r="EIX65" s="455"/>
      <c r="EIY65" s="455"/>
      <c r="EIZ65" s="455"/>
      <c r="EJA65" s="455"/>
      <c r="EJB65" s="455"/>
      <c r="EJC65" s="455"/>
      <c r="EJD65" s="455"/>
      <c r="EJE65" s="455"/>
      <c r="EJF65" s="455"/>
      <c r="EJG65" s="455"/>
      <c r="EJH65" s="455"/>
      <c r="EJI65" s="455"/>
      <c r="EJJ65" s="455"/>
      <c r="EJK65" s="455"/>
      <c r="EJL65" s="455"/>
      <c r="EJM65" s="455"/>
      <c r="EJN65" s="455"/>
      <c r="EJO65" s="455"/>
      <c r="EJP65" s="455"/>
      <c r="EJQ65" s="455"/>
      <c r="EJR65" s="455"/>
      <c r="EJS65" s="455"/>
      <c r="EJT65" s="455"/>
      <c r="EJU65" s="455"/>
      <c r="EJV65" s="455"/>
      <c r="EJW65" s="455"/>
      <c r="EJX65" s="455"/>
      <c r="EJY65" s="455"/>
      <c r="EJZ65" s="455"/>
      <c r="EKA65" s="455"/>
      <c r="EKB65" s="455"/>
      <c r="EKC65" s="455"/>
      <c r="EKD65" s="455"/>
      <c r="EKE65" s="455"/>
      <c r="EKF65" s="455"/>
      <c r="EKG65" s="455"/>
      <c r="EKH65" s="455"/>
      <c r="EKI65" s="455"/>
      <c r="EKJ65" s="455"/>
      <c r="EKK65" s="455"/>
      <c r="EKL65" s="455"/>
      <c r="EKM65" s="455"/>
      <c r="EKN65" s="455"/>
      <c r="EKO65" s="455"/>
      <c r="EKP65" s="455"/>
      <c r="EKQ65" s="455"/>
      <c r="EKR65" s="455"/>
      <c r="EKS65" s="455"/>
      <c r="EKT65" s="455"/>
      <c r="EKU65" s="455"/>
      <c r="EKV65" s="455"/>
      <c r="EKW65" s="455"/>
      <c r="EKX65" s="455"/>
      <c r="EKY65" s="455"/>
      <c r="EKZ65" s="455"/>
      <c r="ELA65" s="455"/>
      <c r="ELB65" s="455"/>
      <c r="ELC65" s="455"/>
      <c r="ELD65" s="455"/>
      <c r="ELE65" s="455"/>
      <c r="ELF65" s="455"/>
      <c r="ELG65" s="455"/>
      <c r="ELH65" s="455"/>
      <c r="ELI65" s="455"/>
      <c r="ELJ65" s="455"/>
      <c r="ELK65" s="455"/>
      <c r="ELL65" s="455"/>
      <c r="ELM65" s="455"/>
      <c r="ELN65" s="455"/>
      <c r="ELO65" s="455"/>
      <c r="ELP65" s="455"/>
      <c r="ELQ65" s="455"/>
      <c r="ELR65" s="455"/>
      <c r="ELS65" s="455"/>
      <c r="ELT65" s="455"/>
      <c r="ELU65" s="455"/>
      <c r="ELV65" s="455"/>
      <c r="ELW65" s="455"/>
      <c r="ELX65" s="455"/>
      <c r="ELY65" s="455"/>
      <c r="ELZ65" s="455"/>
      <c r="EMA65" s="455"/>
      <c r="EMB65" s="455"/>
      <c r="EMC65" s="455"/>
      <c r="EMD65" s="455"/>
      <c r="EME65" s="455"/>
      <c r="EMF65" s="455"/>
      <c r="EMG65" s="455"/>
      <c r="EMH65" s="455"/>
      <c r="EMI65" s="455"/>
      <c r="EMJ65" s="455"/>
      <c r="EMK65" s="455"/>
      <c r="EML65" s="455"/>
      <c r="EMM65" s="455"/>
      <c r="EMN65" s="455"/>
      <c r="EMO65" s="455"/>
      <c r="EMP65" s="455"/>
      <c r="EMQ65" s="455"/>
      <c r="EMR65" s="455"/>
      <c r="EMS65" s="455"/>
      <c r="EMT65" s="455"/>
      <c r="EMU65" s="455"/>
      <c r="EMV65" s="455"/>
      <c r="EMW65" s="455"/>
      <c r="EMX65" s="455"/>
      <c r="EMY65" s="455"/>
      <c r="EMZ65" s="455"/>
      <c r="ENA65" s="455"/>
      <c r="ENB65" s="455"/>
      <c r="ENC65" s="455"/>
      <c r="END65" s="455"/>
      <c r="ENE65" s="455"/>
      <c r="ENF65" s="455"/>
      <c r="ENG65" s="455"/>
      <c r="ENH65" s="455"/>
      <c r="ENI65" s="455"/>
      <c r="ENJ65" s="455"/>
      <c r="ENK65" s="455"/>
      <c r="ENL65" s="455"/>
      <c r="ENM65" s="455"/>
      <c r="ENN65" s="455"/>
      <c r="ENO65" s="455"/>
      <c r="ENP65" s="455"/>
      <c r="ENQ65" s="455"/>
      <c r="ENR65" s="455"/>
      <c r="ENS65" s="455"/>
      <c r="ENT65" s="455"/>
      <c r="ENU65" s="455"/>
      <c r="ENV65" s="455"/>
      <c r="ENW65" s="455"/>
      <c r="ENX65" s="455"/>
      <c r="ENY65" s="455"/>
      <c r="ENZ65" s="455"/>
      <c r="EOA65" s="455"/>
      <c r="EOB65" s="455"/>
      <c r="EOC65" s="455"/>
      <c r="EOD65" s="455"/>
      <c r="EOE65" s="455"/>
      <c r="EOF65" s="455"/>
      <c r="EOG65" s="455"/>
      <c r="EOH65" s="455"/>
      <c r="EOI65" s="455"/>
      <c r="EOJ65" s="455"/>
      <c r="EOK65" s="455"/>
      <c r="EOL65" s="455"/>
      <c r="EOM65" s="455"/>
      <c r="EON65" s="455"/>
      <c r="EOO65" s="455"/>
      <c r="EOP65" s="455"/>
      <c r="EOQ65" s="455"/>
      <c r="EOR65" s="455"/>
      <c r="EOS65" s="455"/>
      <c r="EOT65" s="455"/>
      <c r="EOU65" s="455"/>
      <c r="EOV65" s="455"/>
      <c r="EOW65" s="455"/>
      <c r="EOX65" s="455"/>
      <c r="EOY65" s="455"/>
      <c r="EOZ65" s="455"/>
      <c r="EPA65" s="455"/>
      <c r="EPB65" s="455"/>
      <c r="EPC65" s="455"/>
      <c r="EPD65" s="455"/>
      <c r="EPE65" s="455"/>
      <c r="EPF65" s="455"/>
      <c r="EPG65" s="455"/>
      <c r="EPH65" s="455"/>
      <c r="EPI65" s="455"/>
      <c r="EPJ65" s="455"/>
      <c r="EPK65" s="455"/>
      <c r="EPL65" s="455"/>
      <c r="EPM65" s="455"/>
      <c r="EPN65" s="455"/>
      <c r="EPO65" s="455"/>
      <c r="EPP65" s="455"/>
      <c r="EPQ65" s="455"/>
      <c r="EPR65" s="455"/>
      <c r="EPS65" s="455"/>
      <c r="EPT65" s="455"/>
      <c r="EPU65" s="455"/>
      <c r="EPV65" s="455"/>
      <c r="EPW65" s="455"/>
      <c r="EPX65" s="455"/>
      <c r="EPY65" s="455"/>
      <c r="EPZ65" s="455"/>
      <c r="EQA65" s="455"/>
      <c r="EQB65" s="455"/>
      <c r="EQC65" s="455"/>
      <c r="EQD65" s="455"/>
      <c r="EQE65" s="455"/>
      <c r="EQF65" s="455"/>
      <c r="EQG65" s="455"/>
      <c r="EQH65" s="455"/>
      <c r="EQI65" s="455"/>
      <c r="EQJ65" s="455"/>
      <c r="EQK65" s="455"/>
      <c r="EQL65" s="455"/>
      <c r="EQM65" s="455"/>
      <c r="EQN65" s="455"/>
      <c r="EQO65" s="455"/>
      <c r="EQP65" s="455"/>
      <c r="EQQ65" s="455"/>
      <c r="EQR65" s="455"/>
      <c r="EQS65" s="455"/>
      <c r="EQT65" s="455"/>
      <c r="EQU65" s="455"/>
      <c r="EQV65" s="455"/>
      <c r="EQW65" s="455"/>
      <c r="EQX65" s="455"/>
      <c r="EQY65" s="455"/>
      <c r="EQZ65" s="455"/>
      <c r="ERA65" s="455"/>
      <c r="ERB65" s="455"/>
      <c r="ERC65" s="455"/>
      <c r="ERD65" s="455"/>
      <c r="ERE65" s="455"/>
      <c r="ERF65" s="455"/>
      <c r="ERG65" s="455"/>
      <c r="ERH65" s="455"/>
      <c r="ERI65" s="455"/>
      <c r="ERJ65" s="455"/>
      <c r="ERK65" s="455"/>
      <c r="ERL65" s="455"/>
      <c r="ERM65" s="455"/>
      <c r="ERN65" s="455"/>
      <c r="ERO65" s="455"/>
      <c r="ERP65" s="455"/>
      <c r="ERQ65" s="455"/>
      <c r="ERR65" s="455"/>
      <c r="ERS65" s="455"/>
      <c r="ERT65" s="455"/>
      <c r="ERU65" s="455"/>
      <c r="ERV65" s="455"/>
      <c r="ERW65" s="455"/>
      <c r="ERX65" s="455"/>
      <c r="ERY65" s="455"/>
      <c r="ERZ65" s="455"/>
      <c r="ESA65" s="455"/>
      <c r="ESB65" s="455"/>
      <c r="ESC65" s="455"/>
      <c r="ESD65" s="455"/>
      <c r="ESE65" s="455"/>
      <c r="ESF65" s="455"/>
      <c r="ESG65" s="455"/>
      <c r="ESH65" s="455"/>
      <c r="ESI65" s="455"/>
      <c r="ESJ65" s="455"/>
      <c r="ESK65" s="455"/>
      <c r="ESL65" s="455"/>
      <c r="ESM65" s="455"/>
      <c r="ESN65" s="455"/>
      <c r="ESO65" s="455"/>
      <c r="ESP65" s="455"/>
      <c r="ESQ65" s="455"/>
      <c r="ESR65" s="455"/>
      <c r="ESS65" s="455"/>
      <c r="EST65" s="455"/>
      <c r="ESU65" s="455"/>
      <c r="ESV65" s="455"/>
      <c r="ESW65" s="455"/>
      <c r="ESX65" s="455"/>
      <c r="ESY65" s="455"/>
      <c r="ESZ65" s="455"/>
      <c r="ETA65" s="455"/>
      <c r="ETB65" s="455"/>
      <c r="ETC65" s="455"/>
      <c r="ETD65" s="455"/>
      <c r="ETE65" s="455"/>
      <c r="ETF65" s="455"/>
      <c r="ETG65" s="455"/>
      <c r="ETH65" s="455"/>
      <c r="ETI65" s="455"/>
      <c r="ETJ65" s="455"/>
      <c r="ETK65" s="455"/>
      <c r="ETL65" s="455"/>
      <c r="ETM65" s="455"/>
      <c r="ETN65" s="455"/>
      <c r="ETO65" s="455"/>
      <c r="ETP65" s="455"/>
      <c r="ETQ65" s="455"/>
      <c r="ETR65" s="455"/>
      <c r="ETS65" s="455"/>
      <c r="ETT65" s="455"/>
      <c r="ETU65" s="455"/>
      <c r="ETV65" s="455"/>
      <c r="ETW65" s="455"/>
      <c r="ETX65" s="455"/>
      <c r="ETY65" s="455"/>
      <c r="ETZ65" s="455"/>
      <c r="EUA65" s="455"/>
      <c r="EUB65" s="455"/>
      <c r="EUC65" s="455"/>
      <c r="EUD65" s="455"/>
      <c r="EUE65" s="455"/>
      <c r="EUF65" s="455"/>
      <c r="EUG65" s="455"/>
      <c r="EUH65" s="455"/>
      <c r="EUI65" s="455"/>
      <c r="EUJ65" s="455"/>
      <c r="EUK65" s="455"/>
      <c r="EUL65" s="455"/>
      <c r="EUM65" s="455"/>
      <c r="EUN65" s="455"/>
      <c r="EUO65" s="455"/>
      <c r="EUP65" s="455"/>
      <c r="EUQ65" s="455"/>
      <c r="EUR65" s="455"/>
      <c r="EUS65" s="455"/>
      <c r="EUT65" s="455"/>
      <c r="EUU65" s="455"/>
      <c r="EUV65" s="455"/>
      <c r="EUW65" s="455"/>
      <c r="EUX65" s="455"/>
      <c r="EUY65" s="455"/>
      <c r="EUZ65" s="455"/>
      <c r="EVA65" s="455"/>
      <c r="EVB65" s="455"/>
      <c r="EVC65" s="455"/>
      <c r="EVD65" s="455"/>
      <c r="EVE65" s="455"/>
      <c r="EVF65" s="455"/>
      <c r="EVG65" s="455"/>
      <c r="EVH65" s="455"/>
      <c r="EVI65" s="455"/>
      <c r="EVJ65" s="455"/>
      <c r="EVK65" s="455"/>
      <c r="EVL65" s="455"/>
      <c r="EVM65" s="455"/>
      <c r="EVN65" s="455"/>
      <c r="EVO65" s="455"/>
      <c r="EVP65" s="455"/>
      <c r="EVQ65" s="455"/>
      <c r="EVR65" s="455"/>
      <c r="EVS65" s="455"/>
      <c r="EVT65" s="455"/>
      <c r="EVU65" s="455"/>
      <c r="EVV65" s="455"/>
      <c r="EVW65" s="455"/>
      <c r="EVX65" s="455"/>
      <c r="EVY65" s="455"/>
      <c r="EVZ65" s="455"/>
      <c r="EWA65" s="455"/>
      <c r="EWB65" s="455"/>
      <c r="EWC65" s="455"/>
      <c r="EWD65" s="455"/>
      <c r="EWE65" s="455"/>
      <c r="EWF65" s="455"/>
      <c r="EWG65" s="455"/>
      <c r="EWH65" s="455"/>
      <c r="EWI65" s="455"/>
      <c r="EWJ65" s="455"/>
      <c r="EWK65" s="455"/>
      <c r="EWL65" s="455"/>
      <c r="EWM65" s="455"/>
      <c r="EWN65" s="455"/>
      <c r="EWO65" s="455"/>
      <c r="EWP65" s="455"/>
      <c r="EWQ65" s="455"/>
      <c r="EWR65" s="455"/>
      <c r="EWS65" s="455"/>
      <c r="EWT65" s="455"/>
      <c r="EWU65" s="455"/>
      <c r="EWV65" s="455"/>
      <c r="EWW65" s="455"/>
      <c r="EWX65" s="455"/>
      <c r="EWY65" s="455"/>
      <c r="EWZ65" s="455"/>
      <c r="EXA65" s="455"/>
      <c r="EXB65" s="455"/>
      <c r="EXC65" s="455"/>
      <c r="EXD65" s="455"/>
      <c r="EXE65" s="455"/>
      <c r="EXF65" s="455"/>
      <c r="EXG65" s="455"/>
      <c r="EXH65" s="455"/>
      <c r="EXI65" s="455"/>
      <c r="EXJ65" s="455"/>
      <c r="EXK65" s="455"/>
      <c r="EXL65" s="455"/>
      <c r="EXM65" s="455"/>
      <c r="EXN65" s="455"/>
      <c r="EXO65" s="455"/>
      <c r="EXP65" s="455"/>
      <c r="EXQ65" s="455"/>
      <c r="EXR65" s="455"/>
      <c r="EXS65" s="455"/>
      <c r="EXT65" s="455"/>
      <c r="EXU65" s="455"/>
      <c r="EXV65" s="455"/>
      <c r="EXW65" s="455"/>
      <c r="EXX65" s="455"/>
      <c r="EXY65" s="455"/>
      <c r="EXZ65" s="455"/>
      <c r="EYA65" s="455"/>
      <c r="EYB65" s="455"/>
      <c r="EYC65" s="455"/>
      <c r="EYD65" s="455"/>
      <c r="EYE65" s="455"/>
      <c r="EYF65" s="455"/>
      <c r="EYG65" s="455"/>
      <c r="EYH65" s="455"/>
      <c r="EYI65" s="455"/>
      <c r="EYJ65" s="455"/>
      <c r="EYK65" s="455"/>
      <c r="EYL65" s="455"/>
      <c r="EYM65" s="455"/>
      <c r="EYN65" s="455"/>
      <c r="EYO65" s="455"/>
      <c r="EYP65" s="455"/>
      <c r="EYQ65" s="455"/>
      <c r="EYR65" s="455"/>
      <c r="EYS65" s="455"/>
      <c r="EYT65" s="455"/>
      <c r="EYU65" s="455"/>
      <c r="EYV65" s="455"/>
      <c r="EYW65" s="455"/>
      <c r="EYX65" s="455"/>
      <c r="EYY65" s="455"/>
      <c r="EYZ65" s="455"/>
      <c r="EZA65" s="455"/>
      <c r="EZB65" s="455"/>
      <c r="EZC65" s="455"/>
      <c r="EZD65" s="455"/>
      <c r="EZE65" s="455"/>
      <c r="EZF65" s="455"/>
      <c r="EZG65" s="455"/>
      <c r="EZH65" s="455"/>
      <c r="EZI65" s="455"/>
      <c r="EZJ65" s="455"/>
      <c r="EZK65" s="455"/>
      <c r="EZL65" s="455"/>
      <c r="EZM65" s="455"/>
      <c r="EZN65" s="455"/>
      <c r="EZO65" s="455"/>
      <c r="EZP65" s="455"/>
      <c r="EZQ65" s="455"/>
      <c r="EZR65" s="455"/>
      <c r="EZS65" s="455"/>
      <c r="EZT65" s="455"/>
      <c r="EZU65" s="455"/>
      <c r="EZV65" s="455"/>
      <c r="EZW65" s="455"/>
      <c r="EZX65" s="455"/>
      <c r="EZY65" s="455"/>
      <c r="EZZ65" s="455"/>
      <c r="FAA65" s="455"/>
      <c r="FAB65" s="455"/>
      <c r="FAC65" s="455"/>
      <c r="FAD65" s="455"/>
      <c r="FAE65" s="455"/>
      <c r="FAF65" s="455"/>
      <c r="FAG65" s="455"/>
      <c r="FAH65" s="455"/>
      <c r="FAI65" s="455"/>
      <c r="FAJ65" s="455"/>
      <c r="FAK65" s="455"/>
      <c r="FAL65" s="455"/>
      <c r="FAM65" s="455"/>
      <c r="FAN65" s="455"/>
      <c r="FAO65" s="455"/>
      <c r="FAP65" s="455"/>
      <c r="FAQ65" s="455"/>
      <c r="FAR65" s="455"/>
      <c r="FAS65" s="455"/>
      <c r="FAT65" s="455"/>
      <c r="FAU65" s="455"/>
      <c r="FAV65" s="455"/>
      <c r="FAW65" s="455"/>
      <c r="FAX65" s="455"/>
      <c r="FAY65" s="455"/>
      <c r="FAZ65" s="455"/>
      <c r="FBA65" s="455"/>
      <c r="FBB65" s="455"/>
      <c r="FBC65" s="455"/>
      <c r="FBD65" s="455"/>
      <c r="FBE65" s="455"/>
      <c r="FBF65" s="455"/>
      <c r="FBG65" s="455"/>
      <c r="FBH65" s="455"/>
      <c r="FBI65" s="455"/>
      <c r="FBJ65" s="455"/>
      <c r="FBK65" s="455"/>
      <c r="FBL65" s="455"/>
      <c r="FBM65" s="455"/>
      <c r="FBN65" s="455"/>
      <c r="FBO65" s="455"/>
      <c r="FBP65" s="455"/>
      <c r="FBQ65" s="455"/>
      <c r="FBR65" s="455"/>
      <c r="FBS65" s="455"/>
      <c r="FBT65" s="455"/>
      <c r="FBU65" s="455"/>
      <c r="FBV65" s="455"/>
      <c r="FBW65" s="455"/>
      <c r="FBX65" s="455"/>
      <c r="FBY65" s="455"/>
      <c r="FBZ65" s="455"/>
      <c r="FCA65" s="455"/>
      <c r="FCB65" s="455"/>
      <c r="FCC65" s="455"/>
      <c r="FCD65" s="455"/>
      <c r="FCE65" s="455"/>
      <c r="FCF65" s="455"/>
      <c r="FCG65" s="455"/>
      <c r="FCH65" s="455"/>
      <c r="FCI65" s="455"/>
      <c r="FCJ65" s="455"/>
      <c r="FCK65" s="455"/>
      <c r="FCL65" s="455"/>
      <c r="FCM65" s="455"/>
      <c r="FCN65" s="455"/>
      <c r="FCO65" s="455"/>
      <c r="FCP65" s="455"/>
      <c r="FCQ65" s="455"/>
      <c r="FCR65" s="455"/>
      <c r="FCS65" s="455"/>
      <c r="FCT65" s="455"/>
      <c r="FCU65" s="455"/>
      <c r="FCV65" s="455"/>
      <c r="FCW65" s="455"/>
      <c r="FCX65" s="455"/>
      <c r="FCY65" s="455"/>
      <c r="FCZ65" s="455"/>
      <c r="FDA65" s="455"/>
      <c r="FDB65" s="455"/>
      <c r="FDC65" s="455"/>
      <c r="FDD65" s="455"/>
      <c r="FDE65" s="455"/>
      <c r="FDF65" s="455"/>
      <c r="FDG65" s="455"/>
      <c r="FDH65" s="455"/>
      <c r="FDI65" s="455"/>
      <c r="FDJ65" s="455"/>
      <c r="FDK65" s="455"/>
      <c r="FDL65" s="455"/>
      <c r="FDM65" s="455"/>
      <c r="FDN65" s="455"/>
      <c r="FDO65" s="455"/>
      <c r="FDP65" s="455"/>
      <c r="FDQ65" s="455"/>
      <c r="FDR65" s="455"/>
      <c r="FDS65" s="455"/>
      <c r="FDT65" s="455"/>
      <c r="FDU65" s="455"/>
      <c r="FDV65" s="455"/>
      <c r="FDW65" s="455"/>
      <c r="FDX65" s="455"/>
      <c r="FDY65" s="455"/>
      <c r="FDZ65" s="455"/>
      <c r="FEA65" s="455"/>
      <c r="FEB65" s="455"/>
      <c r="FEC65" s="455"/>
      <c r="FED65" s="455"/>
      <c r="FEE65" s="455"/>
      <c r="FEF65" s="455"/>
      <c r="FEG65" s="455"/>
      <c r="FEH65" s="455"/>
      <c r="FEI65" s="455"/>
      <c r="FEJ65" s="455"/>
      <c r="FEK65" s="455"/>
      <c r="FEL65" s="455"/>
      <c r="FEM65" s="455"/>
      <c r="FEN65" s="455"/>
      <c r="FEO65" s="455"/>
      <c r="FEP65" s="455"/>
      <c r="FEQ65" s="455"/>
      <c r="FER65" s="455"/>
      <c r="FES65" s="455"/>
      <c r="FET65" s="455"/>
      <c r="FEU65" s="455"/>
      <c r="FEV65" s="455"/>
      <c r="FEW65" s="455"/>
      <c r="FEX65" s="455"/>
      <c r="FEY65" s="455"/>
      <c r="FEZ65" s="455"/>
      <c r="FFA65" s="455"/>
      <c r="FFB65" s="455"/>
      <c r="FFC65" s="455"/>
      <c r="FFD65" s="455"/>
      <c r="FFE65" s="455"/>
      <c r="FFF65" s="455"/>
      <c r="FFG65" s="455"/>
      <c r="FFH65" s="455"/>
      <c r="FFI65" s="455"/>
      <c r="FFJ65" s="455"/>
      <c r="FFK65" s="455"/>
      <c r="FFL65" s="455"/>
      <c r="FFM65" s="455"/>
      <c r="FFN65" s="455"/>
      <c r="FFO65" s="455"/>
      <c r="FFP65" s="455"/>
      <c r="FFQ65" s="455"/>
      <c r="FFR65" s="455"/>
      <c r="FFS65" s="455"/>
      <c r="FFT65" s="455"/>
      <c r="FFU65" s="455"/>
      <c r="FFV65" s="455"/>
      <c r="FFW65" s="455"/>
      <c r="FFX65" s="455"/>
      <c r="FFY65" s="455"/>
      <c r="FFZ65" s="455"/>
      <c r="FGA65" s="455"/>
      <c r="FGB65" s="455"/>
      <c r="FGC65" s="455"/>
      <c r="FGD65" s="455"/>
      <c r="FGE65" s="455"/>
      <c r="FGF65" s="455"/>
      <c r="FGG65" s="455"/>
      <c r="FGH65" s="455"/>
      <c r="FGI65" s="455"/>
      <c r="FGJ65" s="455"/>
      <c r="FGK65" s="455"/>
      <c r="FGL65" s="455"/>
      <c r="FGM65" s="455"/>
      <c r="FGN65" s="455"/>
      <c r="FGO65" s="455"/>
      <c r="FGP65" s="455"/>
      <c r="FGQ65" s="455"/>
      <c r="FGR65" s="455"/>
      <c r="FGS65" s="455"/>
      <c r="FGT65" s="455"/>
      <c r="FGU65" s="455"/>
      <c r="FGV65" s="455"/>
      <c r="FGW65" s="455"/>
      <c r="FGX65" s="455"/>
      <c r="FGY65" s="455"/>
      <c r="FGZ65" s="455"/>
      <c r="FHA65" s="455"/>
      <c r="FHB65" s="455"/>
      <c r="FHC65" s="455"/>
      <c r="FHD65" s="455"/>
      <c r="FHE65" s="455"/>
      <c r="FHF65" s="455"/>
      <c r="FHG65" s="455"/>
      <c r="FHH65" s="455"/>
      <c r="FHI65" s="455"/>
      <c r="FHJ65" s="455"/>
      <c r="FHK65" s="455"/>
      <c r="FHL65" s="455"/>
      <c r="FHM65" s="455"/>
      <c r="FHN65" s="455"/>
      <c r="FHO65" s="455"/>
      <c r="FHP65" s="455"/>
      <c r="FHQ65" s="455"/>
      <c r="FHR65" s="455"/>
      <c r="FHS65" s="455"/>
      <c r="FHT65" s="455"/>
      <c r="FHU65" s="455"/>
      <c r="FHV65" s="455"/>
      <c r="FHW65" s="455"/>
      <c r="FHX65" s="455"/>
      <c r="FHY65" s="455"/>
      <c r="FHZ65" s="455"/>
      <c r="FIA65" s="455"/>
      <c r="FIB65" s="455"/>
      <c r="FIC65" s="455"/>
      <c r="FID65" s="455"/>
      <c r="FIE65" s="455"/>
      <c r="FIF65" s="455"/>
      <c r="FIG65" s="455"/>
      <c r="FIH65" s="455"/>
      <c r="FII65" s="455"/>
      <c r="FIJ65" s="455"/>
      <c r="FIK65" s="455"/>
      <c r="FIL65" s="455"/>
      <c r="FIM65" s="455"/>
      <c r="FIN65" s="455"/>
      <c r="FIO65" s="455"/>
      <c r="FIP65" s="455"/>
      <c r="FIQ65" s="455"/>
      <c r="FIR65" s="455"/>
      <c r="FIS65" s="455"/>
      <c r="FIT65" s="455"/>
      <c r="FIU65" s="455"/>
      <c r="FIV65" s="455"/>
      <c r="FIW65" s="455"/>
      <c r="FIX65" s="455"/>
      <c r="FIY65" s="455"/>
      <c r="FIZ65" s="455"/>
      <c r="FJA65" s="455"/>
      <c r="FJB65" s="455"/>
      <c r="FJC65" s="455"/>
      <c r="FJD65" s="455"/>
      <c r="FJE65" s="455"/>
      <c r="FJF65" s="455"/>
      <c r="FJG65" s="455"/>
      <c r="FJH65" s="455"/>
      <c r="FJI65" s="455"/>
      <c r="FJJ65" s="455"/>
      <c r="FJK65" s="455"/>
      <c r="FJL65" s="455"/>
      <c r="FJM65" s="455"/>
      <c r="FJN65" s="455"/>
      <c r="FJO65" s="455"/>
      <c r="FJP65" s="455"/>
      <c r="FJQ65" s="455"/>
      <c r="FJR65" s="455"/>
      <c r="FJS65" s="455"/>
      <c r="FJT65" s="455"/>
      <c r="FJU65" s="455"/>
      <c r="FJV65" s="455"/>
      <c r="FJW65" s="455"/>
      <c r="FJX65" s="455"/>
      <c r="FJY65" s="455"/>
      <c r="FJZ65" s="455"/>
      <c r="FKA65" s="455"/>
      <c r="FKB65" s="455"/>
      <c r="FKC65" s="455"/>
      <c r="FKD65" s="455"/>
      <c r="FKE65" s="455"/>
      <c r="FKF65" s="455"/>
      <c r="FKG65" s="455"/>
      <c r="FKH65" s="455"/>
      <c r="FKI65" s="455"/>
      <c r="FKJ65" s="455"/>
      <c r="FKK65" s="455"/>
      <c r="FKL65" s="455"/>
      <c r="FKM65" s="455"/>
      <c r="FKN65" s="455"/>
      <c r="FKO65" s="455"/>
      <c r="FKP65" s="455"/>
      <c r="FKQ65" s="455"/>
      <c r="FKR65" s="455"/>
      <c r="FKS65" s="455"/>
      <c r="FKT65" s="455"/>
      <c r="FKU65" s="455"/>
      <c r="FKV65" s="455"/>
      <c r="FKW65" s="455"/>
      <c r="FKX65" s="455"/>
      <c r="FKY65" s="455"/>
      <c r="FKZ65" s="455"/>
      <c r="FLA65" s="455"/>
      <c r="FLB65" s="455"/>
      <c r="FLC65" s="455"/>
      <c r="FLD65" s="455"/>
      <c r="FLE65" s="455"/>
      <c r="FLF65" s="455"/>
      <c r="FLG65" s="455"/>
      <c r="FLH65" s="455"/>
      <c r="FLI65" s="455"/>
      <c r="FLJ65" s="455"/>
      <c r="FLK65" s="455"/>
      <c r="FLL65" s="455"/>
      <c r="FLM65" s="455"/>
      <c r="FLN65" s="455"/>
      <c r="FLO65" s="455"/>
      <c r="FLP65" s="455"/>
      <c r="FLQ65" s="455"/>
      <c r="FLR65" s="455"/>
      <c r="FLS65" s="455"/>
      <c r="FLT65" s="455"/>
      <c r="FLU65" s="455"/>
      <c r="FLV65" s="455"/>
      <c r="FLW65" s="455"/>
      <c r="FLX65" s="455"/>
      <c r="FLY65" s="455"/>
      <c r="FLZ65" s="455"/>
      <c r="FMA65" s="455"/>
      <c r="FMB65" s="455"/>
      <c r="FMC65" s="455"/>
      <c r="FMD65" s="455"/>
      <c r="FME65" s="455"/>
      <c r="FMF65" s="455"/>
      <c r="FMG65" s="455"/>
      <c r="FMH65" s="455"/>
      <c r="FMI65" s="455"/>
      <c r="FMJ65" s="455"/>
      <c r="FMK65" s="455"/>
      <c r="FML65" s="455"/>
      <c r="FMM65" s="455"/>
      <c r="FMN65" s="455"/>
      <c r="FMO65" s="455"/>
      <c r="FMP65" s="455"/>
      <c r="FMQ65" s="455"/>
      <c r="FMR65" s="455"/>
      <c r="FMS65" s="455"/>
      <c r="FMT65" s="455"/>
      <c r="FMU65" s="455"/>
      <c r="FMV65" s="455"/>
      <c r="FMW65" s="455"/>
      <c r="FMX65" s="455"/>
      <c r="FMY65" s="455"/>
      <c r="FMZ65" s="455"/>
      <c r="FNA65" s="455"/>
      <c r="FNB65" s="455"/>
      <c r="FNC65" s="455"/>
      <c r="FND65" s="455"/>
      <c r="FNE65" s="455"/>
      <c r="FNF65" s="455"/>
      <c r="FNG65" s="455"/>
      <c r="FNH65" s="455"/>
      <c r="FNI65" s="455"/>
      <c r="FNJ65" s="455"/>
      <c r="FNK65" s="455"/>
      <c r="FNL65" s="455"/>
      <c r="FNM65" s="455"/>
      <c r="FNN65" s="455"/>
      <c r="FNO65" s="455"/>
      <c r="FNP65" s="455"/>
      <c r="FNQ65" s="455"/>
      <c r="FNR65" s="455"/>
      <c r="FNS65" s="455"/>
      <c r="FNT65" s="455"/>
      <c r="FNU65" s="455"/>
      <c r="FNV65" s="455"/>
      <c r="FNW65" s="455"/>
      <c r="FNX65" s="455"/>
      <c r="FNY65" s="455"/>
      <c r="FNZ65" s="455"/>
      <c r="FOA65" s="455"/>
      <c r="FOB65" s="455"/>
      <c r="FOC65" s="455"/>
      <c r="FOD65" s="455"/>
      <c r="FOE65" s="455"/>
      <c r="FOF65" s="455"/>
      <c r="FOG65" s="455"/>
      <c r="FOH65" s="455"/>
      <c r="FOI65" s="455"/>
      <c r="FOJ65" s="455"/>
      <c r="FOK65" s="455"/>
      <c r="FOL65" s="455"/>
      <c r="FOM65" s="455"/>
      <c r="FON65" s="455"/>
      <c r="FOO65" s="455"/>
      <c r="FOP65" s="455"/>
      <c r="FOQ65" s="455"/>
      <c r="FOR65" s="455"/>
      <c r="FOS65" s="455"/>
      <c r="FOT65" s="455"/>
      <c r="FOU65" s="455"/>
      <c r="FOV65" s="455"/>
      <c r="FOW65" s="455"/>
      <c r="FOX65" s="455"/>
      <c r="FOY65" s="455"/>
      <c r="FOZ65" s="455"/>
      <c r="FPA65" s="455"/>
      <c r="FPB65" s="455"/>
      <c r="FPC65" s="455"/>
      <c r="FPD65" s="455"/>
      <c r="FPE65" s="455"/>
      <c r="FPF65" s="455"/>
      <c r="FPG65" s="455"/>
      <c r="FPH65" s="455"/>
      <c r="FPI65" s="455"/>
      <c r="FPJ65" s="455"/>
      <c r="FPK65" s="455"/>
      <c r="FPL65" s="455"/>
      <c r="FPM65" s="455"/>
      <c r="FPN65" s="455"/>
      <c r="FPO65" s="455"/>
      <c r="FPP65" s="455"/>
      <c r="FPQ65" s="455"/>
      <c r="FPR65" s="455"/>
      <c r="FPS65" s="455"/>
      <c r="FPT65" s="455"/>
      <c r="FPU65" s="455"/>
      <c r="FPV65" s="455"/>
      <c r="FPW65" s="455"/>
      <c r="FPX65" s="455"/>
      <c r="FPY65" s="455"/>
      <c r="FPZ65" s="455"/>
      <c r="FQA65" s="455"/>
      <c r="FQB65" s="455"/>
      <c r="FQC65" s="455"/>
      <c r="FQD65" s="455"/>
      <c r="FQE65" s="455"/>
      <c r="FQF65" s="455"/>
      <c r="FQG65" s="455"/>
      <c r="FQH65" s="455"/>
      <c r="FQI65" s="455"/>
      <c r="FQJ65" s="455"/>
      <c r="FQK65" s="455"/>
      <c r="FQL65" s="455"/>
      <c r="FQM65" s="455"/>
      <c r="FQN65" s="455"/>
      <c r="FQO65" s="455"/>
      <c r="FQP65" s="455"/>
      <c r="FQQ65" s="455"/>
      <c r="FQR65" s="455"/>
      <c r="FQS65" s="455"/>
      <c r="FQT65" s="455"/>
      <c r="FQU65" s="455"/>
      <c r="FQV65" s="455"/>
      <c r="FQW65" s="455"/>
      <c r="FQX65" s="455"/>
      <c r="FQY65" s="455"/>
      <c r="FQZ65" s="455"/>
      <c r="FRA65" s="455"/>
      <c r="FRB65" s="455"/>
      <c r="FRC65" s="455"/>
      <c r="FRD65" s="455"/>
      <c r="FRE65" s="455"/>
      <c r="FRF65" s="455"/>
      <c r="FRG65" s="455"/>
      <c r="FRH65" s="455"/>
      <c r="FRI65" s="455"/>
      <c r="FRJ65" s="455"/>
      <c r="FRK65" s="455"/>
      <c r="FRL65" s="455"/>
      <c r="FRM65" s="455"/>
      <c r="FRN65" s="455"/>
      <c r="FRO65" s="455"/>
      <c r="FRP65" s="455"/>
      <c r="FRQ65" s="455"/>
      <c r="FRR65" s="455"/>
      <c r="FRS65" s="455"/>
      <c r="FRT65" s="455"/>
      <c r="FRU65" s="455"/>
      <c r="FRV65" s="455"/>
      <c r="FRW65" s="455"/>
      <c r="FRX65" s="455"/>
      <c r="FRY65" s="455"/>
      <c r="FRZ65" s="455"/>
      <c r="FSA65" s="455"/>
      <c r="FSB65" s="455"/>
      <c r="FSC65" s="455"/>
      <c r="FSD65" s="455"/>
      <c r="FSE65" s="455"/>
      <c r="FSF65" s="455"/>
      <c r="FSG65" s="455"/>
      <c r="FSH65" s="455"/>
      <c r="FSI65" s="455"/>
      <c r="FSJ65" s="455"/>
      <c r="FSK65" s="455"/>
      <c r="FSL65" s="455"/>
      <c r="FSM65" s="455"/>
      <c r="FSN65" s="455"/>
      <c r="FSO65" s="455"/>
      <c r="FSP65" s="455"/>
      <c r="FSQ65" s="455"/>
      <c r="FSR65" s="455"/>
      <c r="FSS65" s="455"/>
      <c r="FST65" s="455"/>
      <c r="FSU65" s="455"/>
      <c r="FSV65" s="455"/>
      <c r="FSW65" s="455"/>
      <c r="FSX65" s="455"/>
      <c r="FSY65" s="455"/>
      <c r="FSZ65" s="455"/>
      <c r="FTA65" s="455"/>
      <c r="FTB65" s="455"/>
      <c r="FTC65" s="455"/>
      <c r="FTD65" s="455"/>
      <c r="FTE65" s="455"/>
      <c r="FTF65" s="455"/>
      <c r="FTG65" s="455"/>
      <c r="FTH65" s="455"/>
      <c r="FTI65" s="455"/>
      <c r="FTJ65" s="455"/>
      <c r="FTK65" s="455"/>
      <c r="FTL65" s="455"/>
      <c r="FTM65" s="455"/>
      <c r="FTN65" s="455"/>
      <c r="FTO65" s="455"/>
      <c r="FTP65" s="455"/>
      <c r="FTQ65" s="455"/>
      <c r="FTR65" s="455"/>
      <c r="FTS65" s="455"/>
      <c r="FTT65" s="455"/>
      <c r="FTU65" s="455"/>
      <c r="FTV65" s="455"/>
      <c r="FTW65" s="455"/>
      <c r="FTX65" s="455"/>
      <c r="FTY65" s="455"/>
      <c r="FTZ65" s="455"/>
      <c r="FUA65" s="455"/>
      <c r="FUB65" s="455"/>
      <c r="FUC65" s="455"/>
      <c r="FUD65" s="455"/>
      <c r="FUE65" s="455"/>
      <c r="FUF65" s="455"/>
      <c r="FUG65" s="455"/>
      <c r="FUH65" s="455"/>
      <c r="FUI65" s="455"/>
      <c r="FUJ65" s="455"/>
      <c r="FUK65" s="455"/>
      <c r="FUL65" s="455"/>
      <c r="FUM65" s="455"/>
      <c r="FUN65" s="455"/>
      <c r="FUO65" s="455"/>
      <c r="FUP65" s="455"/>
      <c r="FUQ65" s="455"/>
      <c r="FUR65" s="455"/>
      <c r="FUS65" s="455"/>
      <c r="FUT65" s="455"/>
      <c r="FUU65" s="455"/>
      <c r="FUV65" s="455"/>
      <c r="FUW65" s="455"/>
      <c r="FUX65" s="455"/>
      <c r="FUY65" s="455"/>
      <c r="FUZ65" s="455"/>
      <c r="FVA65" s="455"/>
      <c r="FVB65" s="455"/>
      <c r="FVC65" s="455"/>
      <c r="FVD65" s="455"/>
      <c r="FVE65" s="455"/>
      <c r="FVF65" s="455"/>
      <c r="FVG65" s="455"/>
      <c r="FVH65" s="455"/>
      <c r="FVI65" s="455"/>
      <c r="FVJ65" s="455"/>
      <c r="FVK65" s="455"/>
      <c r="FVL65" s="455"/>
      <c r="FVM65" s="455"/>
      <c r="FVN65" s="455"/>
      <c r="FVO65" s="455"/>
      <c r="FVP65" s="455"/>
      <c r="FVQ65" s="455"/>
      <c r="FVR65" s="455"/>
      <c r="FVS65" s="455"/>
      <c r="FVT65" s="455"/>
      <c r="FVU65" s="455"/>
      <c r="FVV65" s="455"/>
      <c r="FVW65" s="455"/>
      <c r="FVX65" s="455"/>
      <c r="FVY65" s="455"/>
      <c r="FVZ65" s="455"/>
      <c r="FWA65" s="455"/>
      <c r="FWB65" s="455"/>
      <c r="FWC65" s="455"/>
      <c r="FWD65" s="455"/>
      <c r="FWE65" s="455"/>
      <c r="FWF65" s="455"/>
      <c r="FWG65" s="455"/>
      <c r="FWH65" s="455"/>
      <c r="FWI65" s="455"/>
      <c r="FWJ65" s="455"/>
      <c r="FWK65" s="455"/>
      <c r="FWL65" s="455"/>
      <c r="FWM65" s="455"/>
      <c r="FWN65" s="455"/>
      <c r="FWO65" s="455"/>
      <c r="FWP65" s="455"/>
      <c r="FWQ65" s="455"/>
      <c r="FWR65" s="455"/>
      <c r="FWS65" s="455"/>
      <c r="FWT65" s="455"/>
      <c r="FWU65" s="455"/>
      <c r="FWV65" s="455"/>
      <c r="FWW65" s="455"/>
      <c r="FWX65" s="455"/>
      <c r="FWY65" s="455"/>
      <c r="FWZ65" s="455"/>
      <c r="FXA65" s="455"/>
      <c r="FXB65" s="455"/>
      <c r="FXC65" s="455"/>
      <c r="FXD65" s="455"/>
      <c r="FXE65" s="455"/>
      <c r="FXF65" s="455"/>
      <c r="FXG65" s="455"/>
      <c r="FXH65" s="455"/>
      <c r="FXI65" s="455"/>
      <c r="FXJ65" s="455"/>
      <c r="FXK65" s="455"/>
      <c r="FXL65" s="455"/>
      <c r="FXM65" s="455"/>
      <c r="FXN65" s="455"/>
      <c r="FXO65" s="455"/>
      <c r="FXP65" s="455"/>
      <c r="FXQ65" s="455"/>
      <c r="FXR65" s="455"/>
      <c r="FXS65" s="455"/>
      <c r="FXT65" s="455"/>
      <c r="FXU65" s="455"/>
      <c r="FXV65" s="455"/>
      <c r="FXW65" s="455"/>
      <c r="FXX65" s="455"/>
      <c r="FXY65" s="455"/>
      <c r="FXZ65" s="455"/>
      <c r="FYA65" s="455"/>
      <c r="FYB65" s="455"/>
      <c r="FYC65" s="455"/>
      <c r="FYD65" s="455"/>
      <c r="FYE65" s="455"/>
      <c r="FYF65" s="455"/>
      <c r="FYG65" s="455"/>
      <c r="FYH65" s="455"/>
      <c r="FYI65" s="455"/>
      <c r="FYJ65" s="455"/>
      <c r="FYK65" s="455"/>
      <c r="FYL65" s="455"/>
      <c r="FYM65" s="455"/>
      <c r="FYN65" s="455"/>
      <c r="FYO65" s="455"/>
      <c r="FYP65" s="455"/>
      <c r="FYQ65" s="455"/>
      <c r="FYR65" s="455"/>
      <c r="FYS65" s="455"/>
      <c r="FYT65" s="455"/>
      <c r="FYU65" s="455"/>
      <c r="FYV65" s="455"/>
      <c r="FYW65" s="455"/>
      <c r="FYX65" s="455"/>
      <c r="FYY65" s="455"/>
      <c r="FYZ65" s="455"/>
      <c r="FZA65" s="455"/>
      <c r="FZB65" s="455"/>
      <c r="FZC65" s="455"/>
      <c r="FZD65" s="455"/>
      <c r="FZE65" s="455"/>
      <c r="FZF65" s="455"/>
      <c r="FZG65" s="455"/>
      <c r="FZH65" s="455"/>
      <c r="FZI65" s="455"/>
      <c r="FZJ65" s="455"/>
      <c r="FZK65" s="455"/>
      <c r="FZL65" s="455"/>
      <c r="FZM65" s="455"/>
      <c r="FZN65" s="455"/>
      <c r="FZO65" s="455"/>
      <c r="FZP65" s="455"/>
      <c r="FZQ65" s="455"/>
      <c r="FZR65" s="455"/>
      <c r="FZS65" s="455"/>
      <c r="FZT65" s="455"/>
      <c r="FZU65" s="455"/>
      <c r="FZV65" s="455"/>
      <c r="FZW65" s="455"/>
      <c r="FZX65" s="455"/>
      <c r="FZY65" s="455"/>
      <c r="FZZ65" s="455"/>
      <c r="GAA65" s="455"/>
      <c r="GAB65" s="455"/>
      <c r="GAC65" s="455"/>
      <c r="GAD65" s="455"/>
      <c r="GAE65" s="455"/>
      <c r="GAF65" s="455"/>
      <c r="GAG65" s="455"/>
      <c r="GAH65" s="455"/>
      <c r="GAI65" s="455"/>
      <c r="GAJ65" s="455"/>
      <c r="GAK65" s="455"/>
      <c r="GAL65" s="455"/>
      <c r="GAM65" s="455"/>
      <c r="GAN65" s="455"/>
      <c r="GAO65" s="455"/>
      <c r="GAP65" s="455"/>
      <c r="GAQ65" s="455"/>
      <c r="GAR65" s="455"/>
      <c r="GAS65" s="455"/>
      <c r="GAT65" s="455"/>
      <c r="GAU65" s="455"/>
      <c r="GAV65" s="455"/>
      <c r="GAW65" s="455"/>
      <c r="GAX65" s="455"/>
      <c r="GAY65" s="455"/>
      <c r="GAZ65" s="455"/>
      <c r="GBA65" s="455"/>
      <c r="GBB65" s="455"/>
      <c r="GBC65" s="455"/>
      <c r="GBD65" s="455"/>
      <c r="GBE65" s="455"/>
      <c r="GBF65" s="455"/>
      <c r="GBG65" s="455"/>
      <c r="GBH65" s="455"/>
      <c r="GBI65" s="455"/>
      <c r="GBJ65" s="455"/>
      <c r="GBK65" s="455"/>
      <c r="GBL65" s="455"/>
      <c r="GBM65" s="455"/>
      <c r="GBN65" s="455"/>
      <c r="GBO65" s="455"/>
      <c r="GBP65" s="455"/>
      <c r="GBQ65" s="455"/>
      <c r="GBR65" s="455"/>
      <c r="GBS65" s="455"/>
      <c r="GBT65" s="455"/>
      <c r="GBU65" s="455"/>
      <c r="GBV65" s="455"/>
      <c r="GBW65" s="455"/>
      <c r="GBX65" s="455"/>
      <c r="GBY65" s="455"/>
      <c r="GBZ65" s="455"/>
      <c r="GCA65" s="455"/>
      <c r="GCB65" s="455"/>
      <c r="GCC65" s="455"/>
      <c r="GCD65" s="455"/>
      <c r="GCE65" s="455"/>
      <c r="GCF65" s="455"/>
      <c r="GCG65" s="455"/>
      <c r="GCH65" s="455"/>
      <c r="GCI65" s="455"/>
      <c r="GCJ65" s="455"/>
      <c r="GCK65" s="455"/>
      <c r="GCL65" s="455"/>
      <c r="GCM65" s="455"/>
      <c r="GCN65" s="455"/>
      <c r="GCO65" s="455"/>
      <c r="GCP65" s="455"/>
      <c r="GCQ65" s="455"/>
      <c r="GCR65" s="455"/>
      <c r="GCS65" s="455"/>
      <c r="GCT65" s="455"/>
      <c r="GCU65" s="455"/>
      <c r="GCV65" s="455"/>
      <c r="GCW65" s="455"/>
      <c r="GCX65" s="455"/>
      <c r="GCY65" s="455"/>
      <c r="GCZ65" s="455"/>
      <c r="GDA65" s="455"/>
      <c r="GDB65" s="455"/>
      <c r="GDC65" s="455"/>
      <c r="GDD65" s="455"/>
      <c r="GDE65" s="455"/>
      <c r="GDF65" s="455"/>
      <c r="GDG65" s="455"/>
      <c r="GDH65" s="455"/>
      <c r="GDI65" s="455"/>
      <c r="GDJ65" s="455"/>
      <c r="GDK65" s="455"/>
      <c r="GDL65" s="455"/>
      <c r="GDM65" s="455"/>
      <c r="GDN65" s="455"/>
      <c r="GDO65" s="455"/>
      <c r="GDP65" s="455"/>
      <c r="GDQ65" s="455"/>
      <c r="GDR65" s="455"/>
      <c r="GDS65" s="455"/>
      <c r="GDT65" s="455"/>
      <c r="GDU65" s="455"/>
      <c r="GDV65" s="455"/>
      <c r="GDW65" s="455"/>
      <c r="GDX65" s="455"/>
      <c r="GDY65" s="455"/>
      <c r="GDZ65" s="455"/>
      <c r="GEA65" s="455"/>
      <c r="GEB65" s="455"/>
      <c r="GEC65" s="455"/>
      <c r="GED65" s="455"/>
      <c r="GEE65" s="455"/>
      <c r="GEF65" s="455"/>
      <c r="GEG65" s="455"/>
      <c r="GEH65" s="455"/>
      <c r="GEI65" s="455"/>
      <c r="GEJ65" s="455"/>
      <c r="GEK65" s="455"/>
      <c r="GEL65" s="455"/>
      <c r="GEM65" s="455"/>
      <c r="GEN65" s="455"/>
      <c r="GEO65" s="455"/>
      <c r="GEP65" s="455"/>
      <c r="GEQ65" s="455"/>
      <c r="GER65" s="455"/>
      <c r="GES65" s="455"/>
      <c r="GET65" s="455"/>
      <c r="GEU65" s="455"/>
      <c r="GEV65" s="455"/>
      <c r="GEW65" s="455"/>
      <c r="GEX65" s="455"/>
      <c r="GEY65" s="455"/>
      <c r="GEZ65" s="455"/>
      <c r="GFA65" s="455"/>
      <c r="GFB65" s="455"/>
      <c r="GFC65" s="455"/>
      <c r="GFD65" s="455"/>
      <c r="GFE65" s="455"/>
      <c r="GFF65" s="455"/>
      <c r="GFG65" s="455"/>
      <c r="GFH65" s="455"/>
      <c r="GFI65" s="455"/>
      <c r="GFJ65" s="455"/>
      <c r="GFK65" s="455"/>
      <c r="GFL65" s="455"/>
      <c r="GFM65" s="455"/>
      <c r="GFN65" s="455"/>
      <c r="GFO65" s="455"/>
      <c r="GFP65" s="455"/>
      <c r="GFQ65" s="455"/>
      <c r="GFR65" s="455"/>
      <c r="GFS65" s="455"/>
      <c r="GFT65" s="455"/>
      <c r="GFU65" s="455"/>
      <c r="GFV65" s="455"/>
      <c r="GFW65" s="455"/>
      <c r="GFX65" s="455"/>
      <c r="GFY65" s="455"/>
      <c r="GFZ65" s="455"/>
      <c r="GGA65" s="455"/>
      <c r="GGB65" s="455"/>
      <c r="GGC65" s="455"/>
      <c r="GGD65" s="455"/>
      <c r="GGE65" s="455"/>
      <c r="GGF65" s="455"/>
      <c r="GGG65" s="455"/>
      <c r="GGH65" s="455"/>
      <c r="GGI65" s="455"/>
      <c r="GGJ65" s="455"/>
      <c r="GGK65" s="455"/>
      <c r="GGL65" s="455"/>
      <c r="GGM65" s="455"/>
      <c r="GGN65" s="455"/>
      <c r="GGO65" s="455"/>
      <c r="GGP65" s="455"/>
      <c r="GGQ65" s="455"/>
      <c r="GGR65" s="455"/>
      <c r="GGS65" s="455"/>
      <c r="GGT65" s="455"/>
      <c r="GGU65" s="455"/>
      <c r="GGV65" s="455"/>
      <c r="GGW65" s="455"/>
      <c r="GGX65" s="455"/>
      <c r="GGY65" s="455"/>
      <c r="GGZ65" s="455"/>
      <c r="GHA65" s="455"/>
      <c r="GHB65" s="455"/>
      <c r="GHC65" s="455"/>
      <c r="GHD65" s="455"/>
      <c r="GHE65" s="455"/>
      <c r="GHF65" s="455"/>
      <c r="GHG65" s="455"/>
      <c r="GHH65" s="455"/>
      <c r="GHI65" s="455"/>
      <c r="GHJ65" s="455"/>
      <c r="GHK65" s="455"/>
      <c r="GHL65" s="455"/>
      <c r="GHM65" s="455"/>
      <c r="GHN65" s="455"/>
      <c r="GHO65" s="455"/>
      <c r="GHP65" s="455"/>
      <c r="GHQ65" s="455"/>
      <c r="GHR65" s="455"/>
      <c r="GHS65" s="455"/>
      <c r="GHT65" s="455"/>
      <c r="GHU65" s="455"/>
      <c r="GHV65" s="455"/>
      <c r="GHW65" s="455"/>
      <c r="GHX65" s="455"/>
      <c r="GHY65" s="455"/>
      <c r="GHZ65" s="455"/>
      <c r="GIA65" s="455"/>
      <c r="GIB65" s="455"/>
      <c r="GIC65" s="455"/>
      <c r="GID65" s="455"/>
      <c r="GIE65" s="455"/>
      <c r="GIF65" s="455"/>
      <c r="GIG65" s="455"/>
      <c r="GIH65" s="455"/>
      <c r="GII65" s="455"/>
      <c r="GIJ65" s="455"/>
      <c r="GIK65" s="455"/>
      <c r="GIL65" s="455"/>
      <c r="GIM65" s="455"/>
      <c r="GIN65" s="455"/>
      <c r="GIO65" s="455"/>
      <c r="GIP65" s="455"/>
      <c r="GIQ65" s="455"/>
      <c r="GIR65" s="455"/>
      <c r="GIS65" s="455"/>
      <c r="GIT65" s="455"/>
      <c r="GIU65" s="455"/>
      <c r="GIV65" s="455"/>
      <c r="GIW65" s="455"/>
      <c r="GIX65" s="455"/>
      <c r="GIY65" s="455"/>
      <c r="GIZ65" s="455"/>
      <c r="GJA65" s="455"/>
      <c r="GJB65" s="455"/>
      <c r="GJC65" s="455"/>
      <c r="GJD65" s="455"/>
      <c r="GJE65" s="455"/>
      <c r="GJF65" s="455"/>
      <c r="GJG65" s="455"/>
      <c r="GJH65" s="455"/>
      <c r="GJI65" s="455"/>
      <c r="GJJ65" s="455"/>
      <c r="GJK65" s="455"/>
      <c r="GJL65" s="455"/>
      <c r="GJM65" s="455"/>
      <c r="GJN65" s="455"/>
      <c r="GJO65" s="455"/>
      <c r="GJP65" s="455"/>
      <c r="GJQ65" s="455"/>
      <c r="GJR65" s="455"/>
      <c r="GJS65" s="455"/>
      <c r="GJT65" s="455"/>
      <c r="GJU65" s="455"/>
      <c r="GJV65" s="455"/>
      <c r="GJW65" s="455"/>
      <c r="GJX65" s="455"/>
      <c r="GJY65" s="455"/>
      <c r="GJZ65" s="455"/>
      <c r="GKA65" s="455"/>
      <c r="GKB65" s="455"/>
      <c r="GKC65" s="455"/>
      <c r="GKD65" s="455"/>
      <c r="GKE65" s="455"/>
      <c r="GKF65" s="455"/>
      <c r="GKG65" s="455"/>
      <c r="GKH65" s="455"/>
      <c r="GKI65" s="455"/>
      <c r="GKJ65" s="455"/>
      <c r="GKK65" s="455"/>
      <c r="GKL65" s="455"/>
      <c r="GKM65" s="455"/>
      <c r="GKN65" s="455"/>
      <c r="GKO65" s="455"/>
      <c r="GKP65" s="455"/>
      <c r="GKQ65" s="455"/>
      <c r="GKR65" s="455"/>
      <c r="GKS65" s="455"/>
      <c r="GKT65" s="455"/>
      <c r="GKU65" s="455"/>
      <c r="GKV65" s="455"/>
      <c r="GKW65" s="455"/>
      <c r="GKX65" s="455"/>
      <c r="GKY65" s="455"/>
      <c r="GKZ65" s="455"/>
      <c r="GLA65" s="455"/>
      <c r="GLB65" s="455"/>
      <c r="GLC65" s="455"/>
      <c r="GLD65" s="455"/>
      <c r="GLE65" s="455"/>
      <c r="GLF65" s="455"/>
      <c r="GLG65" s="455"/>
      <c r="GLH65" s="455"/>
      <c r="GLI65" s="455"/>
      <c r="GLJ65" s="455"/>
      <c r="GLK65" s="455"/>
      <c r="GLL65" s="455"/>
      <c r="GLM65" s="455"/>
      <c r="GLN65" s="455"/>
      <c r="GLO65" s="455"/>
      <c r="GLP65" s="455"/>
      <c r="GLQ65" s="455"/>
      <c r="GLR65" s="455"/>
      <c r="GLS65" s="455"/>
      <c r="GLT65" s="455"/>
      <c r="GLU65" s="455"/>
      <c r="GLV65" s="455"/>
      <c r="GLW65" s="455"/>
      <c r="GLX65" s="455"/>
      <c r="GLY65" s="455"/>
      <c r="GLZ65" s="455"/>
      <c r="GMA65" s="455"/>
      <c r="GMB65" s="455"/>
      <c r="GMC65" s="455"/>
      <c r="GMD65" s="455"/>
      <c r="GME65" s="455"/>
      <c r="GMF65" s="455"/>
      <c r="GMG65" s="455"/>
      <c r="GMH65" s="455"/>
      <c r="GMI65" s="455"/>
      <c r="GMJ65" s="455"/>
      <c r="GMK65" s="455"/>
      <c r="GML65" s="455"/>
      <c r="GMM65" s="455"/>
      <c r="GMN65" s="455"/>
      <c r="GMO65" s="455"/>
      <c r="GMP65" s="455"/>
      <c r="GMQ65" s="455"/>
      <c r="GMR65" s="455"/>
      <c r="GMS65" s="455"/>
      <c r="GMT65" s="455"/>
      <c r="GMU65" s="455"/>
      <c r="GMV65" s="455"/>
      <c r="GMW65" s="455"/>
      <c r="GMX65" s="455"/>
      <c r="GMY65" s="455"/>
      <c r="GMZ65" s="455"/>
      <c r="GNA65" s="455"/>
      <c r="GNB65" s="455"/>
      <c r="GNC65" s="455"/>
      <c r="GND65" s="455"/>
      <c r="GNE65" s="455"/>
      <c r="GNF65" s="455"/>
      <c r="GNG65" s="455"/>
      <c r="GNH65" s="455"/>
      <c r="GNI65" s="455"/>
      <c r="GNJ65" s="455"/>
      <c r="GNK65" s="455"/>
      <c r="GNL65" s="455"/>
      <c r="GNM65" s="455"/>
      <c r="GNN65" s="455"/>
      <c r="GNO65" s="455"/>
      <c r="GNP65" s="455"/>
      <c r="GNQ65" s="455"/>
      <c r="GNR65" s="455"/>
      <c r="GNS65" s="455"/>
      <c r="GNT65" s="455"/>
      <c r="GNU65" s="455"/>
      <c r="GNV65" s="455"/>
      <c r="GNW65" s="455"/>
      <c r="GNX65" s="455"/>
      <c r="GNY65" s="455"/>
      <c r="GNZ65" s="455"/>
      <c r="GOA65" s="455"/>
      <c r="GOB65" s="455"/>
      <c r="GOC65" s="455"/>
      <c r="GOD65" s="455"/>
      <c r="GOE65" s="455"/>
      <c r="GOF65" s="455"/>
      <c r="GOG65" s="455"/>
      <c r="GOH65" s="455"/>
      <c r="GOI65" s="455"/>
      <c r="GOJ65" s="455"/>
      <c r="GOK65" s="455"/>
      <c r="GOL65" s="455"/>
      <c r="GOM65" s="455"/>
      <c r="GON65" s="455"/>
      <c r="GOO65" s="455"/>
      <c r="GOP65" s="455"/>
      <c r="GOQ65" s="455"/>
      <c r="GOR65" s="455"/>
      <c r="GOS65" s="455"/>
      <c r="GOT65" s="455"/>
      <c r="GOU65" s="455"/>
      <c r="GOV65" s="455"/>
      <c r="GOW65" s="455"/>
      <c r="GOX65" s="455"/>
      <c r="GOY65" s="455"/>
      <c r="GOZ65" s="455"/>
      <c r="GPA65" s="455"/>
      <c r="GPB65" s="455"/>
      <c r="GPC65" s="455"/>
      <c r="GPD65" s="455"/>
      <c r="GPE65" s="455"/>
      <c r="GPF65" s="455"/>
      <c r="GPG65" s="455"/>
      <c r="GPH65" s="455"/>
      <c r="GPI65" s="455"/>
      <c r="GPJ65" s="455"/>
      <c r="GPK65" s="455"/>
      <c r="GPL65" s="455"/>
      <c r="GPM65" s="455"/>
      <c r="GPN65" s="455"/>
      <c r="GPO65" s="455"/>
      <c r="GPP65" s="455"/>
      <c r="GPQ65" s="455"/>
      <c r="GPR65" s="455"/>
      <c r="GPS65" s="455"/>
      <c r="GPT65" s="455"/>
      <c r="GPU65" s="455"/>
      <c r="GPV65" s="455"/>
      <c r="GPW65" s="455"/>
      <c r="GPX65" s="455"/>
      <c r="GPY65" s="455"/>
      <c r="GPZ65" s="455"/>
      <c r="GQA65" s="455"/>
      <c r="GQB65" s="455"/>
      <c r="GQC65" s="455"/>
      <c r="GQD65" s="455"/>
      <c r="GQE65" s="455"/>
      <c r="GQF65" s="455"/>
      <c r="GQG65" s="455"/>
      <c r="GQH65" s="455"/>
      <c r="GQI65" s="455"/>
      <c r="GQJ65" s="455"/>
      <c r="GQK65" s="455"/>
      <c r="GQL65" s="455"/>
      <c r="GQM65" s="455"/>
      <c r="GQN65" s="455"/>
      <c r="GQO65" s="455"/>
      <c r="GQP65" s="455"/>
      <c r="GQQ65" s="455"/>
      <c r="GQR65" s="455"/>
      <c r="GQS65" s="455"/>
      <c r="GQT65" s="455"/>
      <c r="GQU65" s="455"/>
      <c r="GQV65" s="455"/>
      <c r="GQW65" s="455"/>
      <c r="GQX65" s="455"/>
      <c r="GQY65" s="455"/>
      <c r="GQZ65" s="455"/>
      <c r="GRA65" s="455"/>
      <c r="GRB65" s="455"/>
      <c r="GRC65" s="455"/>
      <c r="GRD65" s="455"/>
      <c r="GRE65" s="455"/>
      <c r="GRF65" s="455"/>
      <c r="GRG65" s="455"/>
      <c r="GRH65" s="455"/>
      <c r="GRI65" s="455"/>
      <c r="GRJ65" s="455"/>
      <c r="GRK65" s="455"/>
      <c r="GRL65" s="455"/>
      <c r="GRM65" s="455"/>
      <c r="GRN65" s="455"/>
      <c r="GRO65" s="455"/>
      <c r="GRP65" s="455"/>
      <c r="GRQ65" s="455"/>
      <c r="GRR65" s="455"/>
      <c r="GRS65" s="455"/>
      <c r="GRT65" s="455"/>
      <c r="GRU65" s="455"/>
      <c r="GRV65" s="455"/>
      <c r="GRW65" s="455"/>
      <c r="GRX65" s="455"/>
      <c r="GRY65" s="455"/>
      <c r="GRZ65" s="455"/>
      <c r="GSA65" s="455"/>
      <c r="GSB65" s="455"/>
      <c r="GSC65" s="455"/>
      <c r="GSD65" s="455"/>
      <c r="GSE65" s="455"/>
      <c r="GSF65" s="455"/>
      <c r="GSG65" s="455"/>
      <c r="GSH65" s="455"/>
      <c r="GSI65" s="455"/>
      <c r="GSJ65" s="455"/>
      <c r="GSK65" s="455"/>
      <c r="GSL65" s="455"/>
      <c r="GSM65" s="455"/>
      <c r="GSN65" s="455"/>
      <c r="GSO65" s="455"/>
      <c r="GSP65" s="455"/>
      <c r="GSQ65" s="455"/>
      <c r="GSR65" s="455"/>
      <c r="GSS65" s="455"/>
      <c r="GST65" s="455"/>
      <c r="GSU65" s="455"/>
      <c r="GSV65" s="455"/>
      <c r="GSW65" s="455"/>
      <c r="GSX65" s="455"/>
      <c r="GSY65" s="455"/>
      <c r="GSZ65" s="455"/>
      <c r="GTA65" s="455"/>
      <c r="GTB65" s="455"/>
      <c r="GTC65" s="455"/>
      <c r="GTD65" s="455"/>
      <c r="GTE65" s="455"/>
      <c r="GTF65" s="455"/>
      <c r="GTG65" s="455"/>
      <c r="GTH65" s="455"/>
      <c r="GTI65" s="455"/>
      <c r="GTJ65" s="455"/>
      <c r="GTK65" s="455"/>
      <c r="GTL65" s="455"/>
      <c r="GTM65" s="455"/>
      <c r="GTN65" s="455"/>
      <c r="GTO65" s="455"/>
      <c r="GTP65" s="455"/>
      <c r="GTQ65" s="455"/>
      <c r="GTR65" s="455"/>
      <c r="GTS65" s="455"/>
      <c r="GTT65" s="455"/>
      <c r="GTU65" s="455"/>
      <c r="GTV65" s="455"/>
      <c r="GTW65" s="455"/>
      <c r="GTX65" s="455"/>
      <c r="GTY65" s="455"/>
      <c r="GTZ65" s="455"/>
      <c r="GUA65" s="455"/>
      <c r="GUB65" s="455"/>
      <c r="GUC65" s="455"/>
      <c r="GUD65" s="455"/>
      <c r="GUE65" s="455"/>
      <c r="GUF65" s="455"/>
      <c r="GUG65" s="455"/>
      <c r="GUH65" s="455"/>
      <c r="GUI65" s="455"/>
      <c r="GUJ65" s="455"/>
      <c r="GUK65" s="455"/>
      <c r="GUL65" s="455"/>
      <c r="GUM65" s="455"/>
      <c r="GUN65" s="455"/>
      <c r="GUO65" s="455"/>
      <c r="GUP65" s="455"/>
      <c r="GUQ65" s="455"/>
      <c r="GUR65" s="455"/>
      <c r="GUS65" s="455"/>
      <c r="GUT65" s="455"/>
      <c r="GUU65" s="455"/>
      <c r="GUV65" s="455"/>
      <c r="GUW65" s="455"/>
      <c r="GUX65" s="455"/>
      <c r="GUY65" s="455"/>
      <c r="GUZ65" s="455"/>
      <c r="GVA65" s="455"/>
      <c r="GVB65" s="455"/>
      <c r="GVC65" s="455"/>
      <c r="GVD65" s="455"/>
      <c r="GVE65" s="455"/>
      <c r="GVF65" s="455"/>
      <c r="GVG65" s="455"/>
      <c r="GVH65" s="455"/>
      <c r="GVI65" s="455"/>
      <c r="GVJ65" s="455"/>
      <c r="GVK65" s="455"/>
      <c r="GVL65" s="455"/>
      <c r="GVM65" s="455"/>
      <c r="GVN65" s="455"/>
      <c r="GVO65" s="455"/>
      <c r="GVP65" s="455"/>
      <c r="GVQ65" s="455"/>
      <c r="GVR65" s="455"/>
      <c r="GVS65" s="455"/>
      <c r="GVT65" s="455"/>
      <c r="GVU65" s="455"/>
      <c r="GVV65" s="455"/>
      <c r="GVW65" s="455"/>
      <c r="GVX65" s="455"/>
      <c r="GVY65" s="455"/>
      <c r="GVZ65" s="455"/>
      <c r="GWA65" s="455"/>
      <c r="GWB65" s="455"/>
      <c r="GWC65" s="455"/>
      <c r="GWD65" s="455"/>
      <c r="GWE65" s="455"/>
      <c r="GWF65" s="455"/>
      <c r="GWG65" s="455"/>
      <c r="GWH65" s="455"/>
      <c r="GWI65" s="455"/>
      <c r="GWJ65" s="455"/>
      <c r="GWK65" s="455"/>
      <c r="GWL65" s="455"/>
      <c r="GWM65" s="455"/>
      <c r="GWN65" s="455"/>
      <c r="GWO65" s="455"/>
      <c r="GWP65" s="455"/>
      <c r="GWQ65" s="455"/>
      <c r="GWR65" s="455"/>
      <c r="GWS65" s="455"/>
      <c r="GWT65" s="455"/>
      <c r="GWU65" s="455"/>
      <c r="GWV65" s="455"/>
      <c r="GWW65" s="455"/>
      <c r="GWX65" s="455"/>
      <c r="GWY65" s="455"/>
      <c r="GWZ65" s="455"/>
      <c r="GXA65" s="455"/>
      <c r="GXB65" s="455"/>
      <c r="GXC65" s="455"/>
      <c r="GXD65" s="455"/>
      <c r="GXE65" s="455"/>
      <c r="GXF65" s="455"/>
      <c r="GXG65" s="455"/>
      <c r="GXH65" s="455"/>
      <c r="GXI65" s="455"/>
      <c r="GXJ65" s="455"/>
      <c r="GXK65" s="455"/>
      <c r="GXL65" s="455"/>
      <c r="GXM65" s="455"/>
      <c r="GXN65" s="455"/>
      <c r="GXO65" s="455"/>
      <c r="GXP65" s="455"/>
      <c r="GXQ65" s="455"/>
      <c r="GXR65" s="455"/>
      <c r="GXS65" s="455"/>
      <c r="GXT65" s="455"/>
      <c r="GXU65" s="455"/>
      <c r="GXV65" s="455"/>
      <c r="GXW65" s="455"/>
      <c r="GXX65" s="455"/>
      <c r="GXY65" s="455"/>
      <c r="GXZ65" s="455"/>
      <c r="GYA65" s="455"/>
      <c r="GYB65" s="455"/>
      <c r="GYC65" s="455"/>
      <c r="GYD65" s="455"/>
      <c r="GYE65" s="455"/>
      <c r="GYF65" s="455"/>
      <c r="GYG65" s="455"/>
      <c r="GYH65" s="455"/>
      <c r="GYI65" s="455"/>
      <c r="GYJ65" s="455"/>
      <c r="GYK65" s="455"/>
      <c r="GYL65" s="455"/>
      <c r="GYM65" s="455"/>
      <c r="GYN65" s="455"/>
      <c r="GYO65" s="455"/>
      <c r="GYP65" s="455"/>
      <c r="GYQ65" s="455"/>
      <c r="GYR65" s="455"/>
      <c r="GYS65" s="455"/>
      <c r="GYT65" s="455"/>
      <c r="GYU65" s="455"/>
      <c r="GYV65" s="455"/>
      <c r="GYW65" s="455"/>
      <c r="GYX65" s="455"/>
      <c r="GYY65" s="455"/>
      <c r="GYZ65" s="455"/>
      <c r="GZA65" s="455"/>
      <c r="GZB65" s="455"/>
      <c r="GZC65" s="455"/>
      <c r="GZD65" s="455"/>
      <c r="GZE65" s="455"/>
      <c r="GZF65" s="455"/>
      <c r="GZG65" s="455"/>
      <c r="GZH65" s="455"/>
      <c r="GZI65" s="455"/>
      <c r="GZJ65" s="455"/>
      <c r="GZK65" s="455"/>
      <c r="GZL65" s="455"/>
      <c r="GZM65" s="455"/>
      <c r="GZN65" s="455"/>
      <c r="GZO65" s="455"/>
      <c r="GZP65" s="455"/>
      <c r="GZQ65" s="455"/>
      <c r="GZR65" s="455"/>
      <c r="GZS65" s="455"/>
      <c r="GZT65" s="455"/>
      <c r="GZU65" s="455"/>
      <c r="GZV65" s="455"/>
      <c r="GZW65" s="455"/>
      <c r="GZX65" s="455"/>
      <c r="GZY65" s="455"/>
      <c r="GZZ65" s="455"/>
      <c r="HAA65" s="455"/>
      <c r="HAB65" s="455"/>
      <c r="HAC65" s="455"/>
      <c r="HAD65" s="455"/>
      <c r="HAE65" s="455"/>
      <c r="HAF65" s="455"/>
      <c r="HAG65" s="455"/>
      <c r="HAH65" s="455"/>
      <c r="HAI65" s="455"/>
      <c r="HAJ65" s="455"/>
      <c r="HAK65" s="455"/>
      <c r="HAL65" s="455"/>
      <c r="HAM65" s="455"/>
      <c r="HAN65" s="455"/>
      <c r="HAO65" s="455"/>
      <c r="HAP65" s="455"/>
      <c r="HAQ65" s="455"/>
      <c r="HAR65" s="455"/>
      <c r="HAS65" s="455"/>
      <c r="HAT65" s="455"/>
      <c r="HAU65" s="455"/>
      <c r="HAV65" s="455"/>
      <c r="HAW65" s="455"/>
      <c r="HAX65" s="455"/>
      <c r="HAY65" s="455"/>
      <c r="HAZ65" s="455"/>
      <c r="HBA65" s="455"/>
      <c r="HBB65" s="455"/>
      <c r="HBC65" s="455"/>
      <c r="HBD65" s="455"/>
      <c r="HBE65" s="455"/>
      <c r="HBF65" s="455"/>
      <c r="HBG65" s="455"/>
      <c r="HBH65" s="455"/>
      <c r="HBI65" s="455"/>
      <c r="HBJ65" s="455"/>
      <c r="HBK65" s="455"/>
      <c r="HBL65" s="455"/>
      <c r="HBM65" s="455"/>
      <c r="HBN65" s="455"/>
      <c r="HBO65" s="455"/>
      <c r="HBP65" s="455"/>
      <c r="HBQ65" s="455"/>
      <c r="HBR65" s="455"/>
      <c r="HBS65" s="455"/>
      <c r="HBT65" s="455"/>
      <c r="HBU65" s="455"/>
      <c r="HBV65" s="455"/>
      <c r="HBW65" s="455"/>
      <c r="HBX65" s="455"/>
      <c r="HBY65" s="455"/>
      <c r="HBZ65" s="455"/>
      <c r="HCA65" s="455"/>
      <c r="HCB65" s="455"/>
      <c r="HCC65" s="455"/>
      <c r="HCD65" s="455"/>
      <c r="HCE65" s="455"/>
      <c r="HCF65" s="455"/>
      <c r="HCG65" s="455"/>
      <c r="HCH65" s="455"/>
      <c r="HCI65" s="455"/>
      <c r="HCJ65" s="455"/>
      <c r="HCK65" s="455"/>
      <c r="HCL65" s="455"/>
      <c r="HCM65" s="455"/>
      <c r="HCN65" s="455"/>
      <c r="HCO65" s="455"/>
      <c r="HCP65" s="455"/>
      <c r="HCQ65" s="455"/>
      <c r="HCR65" s="455"/>
      <c r="HCS65" s="455"/>
      <c r="HCT65" s="455"/>
      <c r="HCU65" s="455"/>
      <c r="HCV65" s="455"/>
      <c r="HCW65" s="455"/>
      <c r="HCX65" s="455"/>
      <c r="HCY65" s="455"/>
      <c r="HCZ65" s="455"/>
      <c r="HDA65" s="455"/>
      <c r="HDB65" s="455"/>
      <c r="HDC65" s="455"/>
      <c r="HDD65" s="455"/>
      <c r="HDE65" s="455"/>
      <c r="HDF65" s="455"/>
      <c r="HDG65" s="455"/>
      <c r="HDH65" s="455"/>
      <c r="HDI65" s="455"/>
      <c r="HDJ65" s="455"/>
      <c r="HDK65" s="455"/>
      <c r="HDL65" s="455"/>
      <c r="HDM65" s="455"/>
      <c r="HDN65" s="455"/>
      <c r="HDO65" s="455"/>
      <c r="HDP65" s="455"/>
      <c r="HDQ65" s="455"/>
      <c r="HDR65" s="455"/>
      <c r="HDS65" s="455"/>
      <c r="HDT65" s="455"/>
      <c r="HDU65" s="455"/>
      <c r="HDV65" s="455"/>
      <c r="HDW65" s="455"/>
      <c r="HDX65" s="455"/>
      <c r="HDY65" s="455"/>
      <c r="HDZ65" s="455"/>
      <c r="HEA65" s="455"/>
      <c r="HEB65" s="455"/>
      <c r="HEC65" s="455"/>
      <c r="HED65" s="455"/>
      <c r="HEE65" s="455"/>
      <c r="HEF65" s="455"/>
      <c r="HEG65" s="455"/>
      <c r="HEH65" s="455"/>
      <c r="HEI65" s="455"/>
      <c r="HEJ65" s="455"/>
      <c r="HEK65" s="455"/>
      <c r="HEL65" s="455"/>
      <c r="HEM65" s="455"/>
      <c r="HEN65" s="455"/>
      <c r="HEO65" s="455"/>
      <c r="HEP65" s="455"/>
      <c r="HEQ65" s="455"/>
      <c r="HER65" s="455"/>
      <c r="HES65" s="455"/>
      <c r="HET65" s="455"/>
      <c r="HEU65" s="455"/>
      <c r="HEV65" s="455"/>
      <c r="HEW65" s="455"/>
      <c r="HEX65" s="455"/>
      <c r="HEY65" s="455"/>
      <c r="HEZ65" s="455"/>
      <c r="HFA65" s="455"/>
      <c r="HFB65" s="455"/>
      <c r="HFC65" s="455"/>
      <c r="HFD65" s="455"/>
      <c r="HFE65" s="455"/>
      <c r="HFF65" s="455"/>
      <c r="HFG65" s="455"/>
      <c r="HFH65" s="455"/>
      <c r="HFI65" s="455"/>
      <c r="HFJ65" s="455"/>
      <c r="HFK65" s="455"/>
      <c r="HFL65" s="455"/>
      <c r="HFM65" s="455"/>
      <c r="HFN65" s="455"/>
      <c r="HFO65" s="455"/>
      <c r="HFP65" s="455"/>
      <c r="HFQ65" s="455"/>
      <c r="HFR65" s="455"/>
      <c r="HFS65" s="455"/>
      <c r="HFT65" s="455"/>
      <c r="HFU65" s="455"/>
      <c r="HFV65" s="455"/>
      <c r="HFW65" s="455"/>
      <c r="HFX65" s="455"/>
      <c r="HFY65" s="455"/>
      <c r="HFZ65" s="455"/>
      <c r="HGA65" s="455"/>
      <c r="HGB65" s="455"/>
      <c r="HGC65" s="455"/>
      <c r="HGD65" s="455"/>
      <c r="HGE65" s="455"/>
      <c r="HGF65" s="455"/>
      <c r="HGG65" s="455"/>
      <c r="HGH65" s="455"/>
      <c r="HGI65" s="455"/>
      <c r="HGJ65" s="455"/>
      <c r="HGK65" s="455"/>
      <c r="HGL65" s="455"/>
      <c r="HGM65" s="455"/>
      <c r="HGN65" s="455"/>
      <c r="HGO65" s="455"/>
      <c r="HGP65" s="455"/>
      <c r="HGQ65" s="455"/>
      <c r="HGR65" s="455"/>
      <c r="HGS65" s="455"/>
      <c r="HGT65" s="455"/>
      <c r="HGU65" s="455"/>
      <c r="HGV65" s="455"/>
      <c r="HGW65" s="455"/>
      <c r="HGX65" s="455"/>
      <c r="HGY65" s="455"/>
      <c r="HGZ65" s="455"/>
      <c r="HHA65" s="455"/>
      <c r="HHB65" s="455"/>
      <c r="HHC65" s="455"/>
      <c r="HHD65" s="455"/>
      <c r="HHE65" s="455"/>
      <c r="HHF65" s="455"/>
      <c r="HHG65" s="455"/>
      <c r="HHH65" s="455"/>
      <c r="HHI65" s="455"/>
      <c r="HHJ65" s="455"/>
      <c r="HHK65" s="455"/>
      <c r="HHL65" s="455"/>
      <c r="HHM65" s="455"/>
      <c r="HHN65" s="455"/>
      <c r="HHO65" s="455"/>
      <c r="HHP65" s="455"/>
      <c r="HHQ65" s="455"/>
      <c r="HHR65" s="455"/>
      <c r="HHS65" s="455"/>
      <c r="HHT65" s="455"/>
      <c r="HHU65" s="455"/>
      <c r="HHV65" s="455"/>
      <c r="HHW65" s="455"/>
      <c r="HHX65" s="455"/>
      <c r="HHY65" s="455"/>
      <c r="HHZ65" s="455"/>
      <c r="HIA65" s="455"/>
      <c r="HIB65" s="455"/>
      <c r="HIC65" s="455"/>
      <c r="HID65" s="455"/>
      <c r="HIE65" s="455"/>
      <c r="HIF65" s="455"/>
      <c r="HIG65" s="455"/>
      <c r="HIH65" s="455"/>
      <c r="HII65" s="455"/>
      <c r="HIJ65" s="455"/>
      <c r="HIK65" s="455"/>
      <c r="HIL65" s="455"/>
      <c r="HIM65" s="455"/>
      <c r="HIN65" s="455"/>
      <c r="HIO65" s="455"/>
      <c r="HIP65" s="455"/>
      <c r="HIQ65" s="455"/>
      <c r="HIR65" s="455"/>
      <c r="HIS65" s="455"/>
      <c r="HIT65" s="455"/>
      <c r="HIU65" s="455"/>
      <c r="HIV65" s="455"/>
      <c r="HIW65" s="455"/>
      <c r="HIX65" s="455"/>
      <c r="HIY65" s="455"/>
      <c r="HIZ65" s="455"/>
      <c r="HJA65" s="455"/>
      <c r="HJB65" s="455"/>
      <c r="HJC65" s="455"/>
      <c r="HJD65" s="455"/>
      <c r="HJE65" s="455"/>
      <c r="HJF65" s="455"/>
      <c r="HJG65" s="455"/>
      <c r="HJH65" s="455"/>
      <c r="HJI65" s="455"/>
      <c r="HJJ65" s="455"/>
      <c r="HJK65" s="455"/>
      <c r="HJL65" s="455"/>
      <c r="HJM65" s="455"/>
      <c r="HJN65" s="455"/>
      <c r="HJO65" s="455"/>
      <c r="HJP65" s="455"/>
      <c r="HJQ65" s="455"/>
      <c r="HJR65" s="455"/>
      <c r="HJS65" s="455"/>
      <c r="HJT65" s="455"/>
      <c r="HJU65" s="455"/>
      <c r="HJV65" s="455"/>
      <c r="HJW65" s="455"/>
      <c r="HJX65" s="455"/>
      <c r="HJY65" s="455"/>
      <c r="HJZ65" s="455"/>
      <c r="HKA65" s="455"/>
      <c r="HKB65" s="455"/>
      <c r="HKC65" s="455"/>
      <c r="HKD65" s="455"/>
      <c r="HKE65" s="455"/>
      <c r="HKF65" s="455"/>
      <c r="HKG65" s="455"/>
      <c r="HKH65" s="455"/>
      <c r="HKI65" s="455"/>
      <c r="HKJ65" s="455"/>
      <c r="HKK65" s="455"/>
      <c r="HKL65" s="455"/>
      <c r="HKM65" s="455"/>
      <c r="HKN65" s="455"/>
      <c r="HKO65" s="455"/>
      <c r="HKP65" s="455"/>
      <c r="HKQ65" s="455"/>
      <c r="HKR65" s="455"/>
      <c r="HKS65" s="455"/>
      <c r="HKT65" s="455"/>
      <c r="HKU65" s="455"/>
      <c r="HKV65" s="455"/>
      <c r="HKW65" s="455"/>
      <c r="HKX65" s="455"/>
      <c r="HKY65" s="455"/>
      <c r="HKZ65" s="455"/>
      <c r="HLA65" s="455"/>
      <c r="HLB65" s="455"/>
      <c r="HLC65" s="455"/>
      <c r="HLD65" s="455"/>
      <c r="HLE65" s="455"/>
      <c r="HLF65" s="455"/>
      <c r="HLG65" s="455"/>
      <c r="HLH65" s="455"/>
      <c r="HLI65" s="455"/>
      <c r="HLJ65" s="455"/>
      <c r="HLK65" s="455"/>
      <c r="HLL65" s="455"/>
      <c r="HLM65" s="455"/>
      <c r="HLN65" s="455"/>
      <c r="HLO65" s="455"/>
      <c r="HLP65" s="455"/>
      <c r="HLQ65" s="455"/>
      <c r="HLR65" s="455"/>
      <c r="HLS65" s="455"/>
      <c r="HLT65" s="455"/>
      <c r="HLU65" s="455"/>
      <c r="HLV65" s="455"/>
      <c r="HLW65" s="455"/>
      <c r="HLX65" s="455"/>
      <c r="HLY65" s="455"/>
      <c r="HLZ65" s="455"/>
      <c r="HMA65" s="455"/>
      <c r="HMB65" s="455"/>
      <c r="HMC65" s="455"/>
      <c r="HMD65" s="455"/>
      <c r="HME65" s="455"/>
      <c r="HMF65" s="455"/>
      <c r="HMG65" s="455"/>
      <c r="HMH65" s="455"/>
      <c r="HMI65" s="455"/>
      <c r="HMJ65" s="455"/>
      <c r="HMK65" s="455"/>
      <c r="HML65" s="455"/>
      <c r="HMM65" s="455"/>
      <c r="HMN65" s="455"/>
      <c r="HMO65" s="455"/>
      <c r="HMP65" s="455"/>
      <c r="HMQ65" s="455"/>
      <c r="HMR65" s="455"/>
      <c r="HMS65" s="455"/>
      <c r="HMT65" s="455"/>
      <c r="HMU65" s="455"/>
      <c r="HMV65" s="455"/>
      <c r="HMW65" s="455"/>
      <c r="HMX65" s="455"/>
      <c r="HMY65" s="455"/>
      <c r="HMZ65" s="455"/>
      <c r="HNA65" s="455"/>
      <c r="HNB65" s="455"/>
      <c r="HNC65" s="455"/>
      <c r="HND65" s="455"/>
      <c r="HNE65" s="455"/>
      <c r="HNF65" s="455"/>
      <c r="HNG65" s="455"/>
      <c r="HNH65" s="455"/>
      <c r="HNI65" s="455"/>
      <c r="HNJ65" s="455"/>
      <c r="HNK65" s="455"/>
      <c r="HNL65" s="455"/>
      <c r="HNM65" s="455"/>
      <c r="HNN65" s="455"/>
      <c r="HNO65" s="455"/>
      <c r="HNP65" s="455"/>
      <c r="HNQ65" s="455"/>
      <c r="HNR65" s="455"/>
      <c r="HNS65" s="455"/>
      <c r="HNT65" s="455"/>
      <c r="HNU65" s="455"/>
      <c r="HNV65" s="455"/>
      <c r="HNW65" s="455"/>
      <c r="HNX65" s="455"/>
      <c r="HNY65" s="455"/>
      <c r="HNZ65" s="455"/>
      <c r="HOA65" s="455"/>
      <c r="HOB65" s="455"/>
      <c r="HOC65" s="455"/>
      <c r="HOD65" s="455"/>
      <c r="HOE65" s="455"/>
      <c r="HOF65" s="455"/>
      <c r="HOG65" s="455"/>
      <c r="HOH65" s="455"/>
      <c r="HOI65" s="455"/>
      <c r="HOJ65" s="455"/>
      <c r="HOK65" s="455"/>
      <c r="HOL65" s="455"/>
      <c r="HOM65" s="455"/>
      <c r="HON65" s="455"/>
      <c r="HOO65" s="455"/>
      <c r="HOP65" s="455"/>
      <c r="HOQ65" s="455"/>
      <c r="HOR65" s="455"/>
      <c r="HOS65" s="455"/>
      <c r="HOT65" s="455"/>
      <c r="HOU65" s="455"/>
      <c r="HOV65" s="455"/>
      <c r="HOW65" s="455"/>
      <c r="HOX65" s="455"/>
      <c r="HOY65" s="455"/>
      <c r="HOZ65" s="455"/>
      <c r="HPA65" s="455"/>
      <c r="HPB65" s="455"/>
      <c r="HPC65" s="455"/>
      <c r="HPD65" s="455"/>
      <c r="HPE65" s="455"/>
      <c r="HPF65" s="455"/>
      <c r="HPG65" s="455"/>
      <c r="HPH65" s="455"/>
      <c r="HPI65" s="455"/>
      <c r="HPJ65" s="455"/>
      <c r="HPK65" s="455"/>
      <c r="HPL65" s="455"/>
      <c r="HPM65" s="455"/>
      <c r="HPN65" s="455"/>
      <c r="HPO65" s="455"/>
      <c r="HPP65" s="455"/>
      <c r="HPQ65" s="455"/>
      <c r="HPR65" s="455"/>
      <c r="HPS65" s="455"/>
      <c r="HPT65" s="455"/>
      <c r="HPU65" s="455"/>
      <c r="HPV65" s="455"/>
      <c r="HPW65" s="455"/>
      <c r="HPX65" s="455"/>
      <c r="HPY65" s="455"/>
      <c r="HPZ65" s="455"/>
      <c r="HQA65" s="455"/>
      <c r="HQB65" s="455"/>
      <c r="HQC65" s="455"/>
      <c r="HQD65" s="455"/>
      <c r="HQE65" s="455"/>
      <c r="HQF65" s="455"/>
      <c r="HQG65" s="455"/>
      <c r="HQH65" s="455"/>
      <c r="HQI65" s="455"/>
      <c r="HQJ65" s="455"/>
      <c r="HQK65" s="455"/>
      <c r="HQL65" s="455"/>
      <c r="HQM65" s="455"/>
      <c r="HQN65" s="455"/>
      <c r="HQO65" s="455"/>
      <c r="HQP65" s="455"/>
      <c r="HQQ65" s="455"/>
      <c r="HQR65" s="455"/>
      <c r="HQS65" s="455"/>
      <c r="HQT65" s="455"/>
      <c r="HQU65" s="455"/>
      <c r="HQV65" s="455"/>
      <c r="HQW65" s="455"/>
      <c r="HQX65" s="455"/>
      <c r="HQY65" s="455"/>
      <c r="HQZ65" s="455"/>
      <c r="HRA65" s="455"/>
      <c r="HRB65" s="455"/>
      <c r="HRC65" s="455"/>
      <c r="HRD65" s="455"/>
      <c r="HRE65" s="455"/>
      <c r="HRF65" s="455"/>
      <c r="HRG65" s="455"/>
      <c r="HRH65" s="455"/>
      <c r="HRI65" s="455"/>
      <c r="HRJ65" s="455"/>
      <c r="HRK65" s="455"/>
      <c r="HRL65" s="455"/>
      <c r="HRM65" s="455"/>
      <c r="HRN65" s="455"/>
      <c r="HRO65" s="455"/>
      <c r="HRP65" s="455"/>
      <c r="HRQ65" s="455"/>
      <c r="HRR65" s="455"/>
      <c r="HRS65" s="455"/>
      <c r="HRT65" s="455"/>
      <c r="HRU65" s="455"/>
      <c r="HRV65" s="455"/>
      <c r="HRW65" s="455"/>
      <c r="HRX65" s="455"/>
      <c r="HRY65" s="455"/>
      <c r="HRZ65" s="455"/>
      <c r="HSA65" s="455"/>
      <c r="HSB65" s="455"/>
      <c r="HSC65" s="455"/>
      <c r="HSD65" s="455"/>
      <c r="HSE65" s="455"/>
      <c r="HSF65" s="455"/>
      <c r="HSG65" s="455"/>
      <c r="HSH65" s="455"/>
      <c r="HSI65" s="455"/>
      <c r="HSJ65" s="455"/>
      <c r="HSK65" s="455"/>
      <c r="HSL65" s="455"/>
      <c r="HSM65" s="455"/>
      <c r="HSN65" s="455"/>
      <c r="HSO65" s="455"/>
      <c r="HSP65" s="455"/>
      <c r="HSQ65" s="455"/>
      <c r="HSR65" s="455"/>
      <c r="HSS65" s="455"/>
      <c r="HST65" s="455"/>
      <c r="HSU65" s="455"/>
      <c r="HSV65" s="455"/>
      <c r="HSW65" s="455"/>
      <c r="HSX65" s="455"/>
      <c r="HSY65" s="455"/>
      <c r="HSZ65" s="455"/>
      <c r="HTA65" s="455"/>
      <c r="HTB65" s="455"/>
      <c r="HTC65" s="455"/>
      <c r="HTD65" s="455"/>
      <c r="HTE65" s="455"/>
      <c r="HTF65" s="455"/>
      <c r="HTG65" s="455"/>
      <c r="HTH65" s="455"/>
      <c r="HTI65" s="455"/>
      <c r="HTJ65" s="455"/>
      <c r="HTK65" s="455"/>
      <c r="HTL65" s="455"/>
      <c r="HTM65" s="455"/>
      <c r="HTN65" s="455"/>
      <c r="HTO65" s="455"/>
      <c r="HTP65" s="455"/>
      <c r="HTQ65" s="455"/>
      <c r="HTR65" s="455"/>
      <c r="HTS65" s="455"/>
      <c r="HTT65" s="455"/>
      <c r="HTU65" s="455"/>
      <c r="HTV65" s="455"/>
      <c r="HTW65" s="455"/>
      <c r="HTX65" s="455"/>
      <c r="HTY65" s="455"/>
      <c r="HTZ65" s="455"/>
      <c r="HUA65" s="455"/>
      <c r="HUB65" s="455"/>
      <c r="HUC65" s="455"/>
      <c r="HUD65" s="455"/>
      <c r="HUE65" s="455"/>
      <c r="HUF65" s="455"/>
      <c r="HUG65" s="455"/>
      <c r="HUH65" s="455"/>
      <c r="HUI65" s="455"/>
      <c r="HUJ65" s="455"/>
      <c r="HUK65" s="455"/>
      <c r="HUL65" s="455"/>
      <c r="HUM65" s="455"/>
      <c r="HUN65" s="455"/>
      <c r="HUO65" s="455"/>
      <c r="HUP65" s="455"/>
      <c r="HUQ65" s="455"/>
      <c r="HUR65" s="455"/>
      <c r="HUS65" s="455"/>
      <c r="HUT65" s="455"/>
      <c r="HUU65" s="455"/>
      <c r="HUV65" s="455"/>
      <c r="HUW65" s="455"/>
      <c r="HUX65" s="455"/>
      <c r="HUY65" s="455"/>
      <c r="HUZ65" s="455"/>
      <c r="HVA65" s="455"/>
      <c r="HVB65" s="455"/>
      <c r="HVC65" s="455"/>
      <c r="HVD65" s="455"/>
      <c r="HVE65" s="455"/>
      <c r="HVF65" s="455"/>
      <c r="HVG65" s="455"/>
      <c r="HVH65" s="455"/>
      <c r="HVI65" s="455"/>
      <c r="HVJ65" s="455"/>
      <c r="HVK65" s="455"/>
      <c r="HVL65" s="455"/>
      <c r="HVM65" s="455"/>
      <c r="HVN65" s="455"/>
      <c r="HVO65" s="455"/>
      <c r="HVP65" s="455"/>
      <c r="HVQ65" s="455"/>
      <c r="HVR65" s="455"/>
      <c r="HVS65" s="455"/>
      <c r="HVT65" s="455"/>
      <c r="HVU65" s="455"/>
      <c r="HVV65" s="455"/>
      <c r="HVW65" s="455"/>
      <c r="HVX65" s="455"/>
      <c r="HVY65" s="455"/>
      <c r="HVZ65" s="455"/>
      <c r="HWA65" s="455"/>
      <c r="HWB65" s="455"/>
      <c r="HWC65" s="455"/>
      <c r="HWD65" s="455"/>
      <c r="HWE65" s="455"/>
      <c r="HWF65" s="455"/>
      <c r="HWG65" s="455"/>
      <c r="HWH65" s="455"/>
      <c r="HWI65" s="455"/>
      <c r="HWJ65" s="455"/>
      <c r="HWK65" s="455"/>
      <c r="HWL65" s="455"/>
      <c r="HWM65" s="455"/>
      <c r="HWN65" s="455"/>
      <c r="HWO65" s="455"/>
      <c r="HWP65" s="455"/>
      <c r="HWQ65" s="455"/>
      <c r="HWR65" s="455"/>
      <c r="HWS65" s="455"/>
      <c r="HWT65" s="455"/>
      <c r="HWU65" s="455"/>
      <c r="HWV65" s="455"/>
      <c r="HWW65" s="455"/>
      <c r="HWX65" s="455"/>
      <c r="HWY65" s="455"/>
      <c r="HWZ65" s="455"/>
      <c r="HXA65" s="455"/>
      <c r="HXB65" s="455"/>
      <c r="HXC65" s="455"/>
      <c r="HXD65" s="455"/>
      <c r="HXE65" s="455"/>
      <c r="HXF65" s="455"/>
      <c r="HXG65" s="455"/>
      <c r="HXH65" s="455"/>
      <c r="HXI65" s="455"/>
      <c r="HXJ65" s="455"/>
      <c r="HXK65" s="455"/>
      <c r="HXL65" s="455"/>
      <c r="HXM65" s="455"/>
      <c r="HXN65" s="455"/>
      <c r="HXO65" s="455"/>
      <c r="HXP65" s="455"/>
      <c r="HXQ65" s="455"/>
      <c r="HXR65" s="455"/>
      <c r="HXS65" s="455"/>
      <c r="HXT65" s="455"/>
      <c r="HXU65" s="455"/>
      <c r="HXV65" s="455"/>
      <c r="HXW65" s="455"/>
      <c r="HXX65" s="455"/>
      <c r="HXY65" s="455"/>
      <c r="HXZ65" s="455"/>
      <c r="HYA65" s="455"/>
      <c r="HYB65" s="455"/>
      <c r="HYC65" s="455"/>
      <c r="HYD65" s="455"/>
      <c r="HYE65" s="455"/>
      <c r="HYF65" s="455"/>
      <c r="HYG65" s="455"/>
      <c r="HYH65" s="455"/>
      <c r="HYI65" s="455"/>
      <c r="HYJ65" s="455"/>
      <c r="HYK65" s="455"/>
      <c r="HYL65" s="455"/>
      <c r="HYM65" s="455"/>
      <c r="HYN65" s="455"/>
      <c r="HYO65" s="455"/>
      <c r="HYP65" s="455"/>
      <c r="HYQ65" s="455"/>
      <c r="HYR65" s="455"/>
      <c r="HYS65" s="455"/>
      <c r="HYT65" s="455"/>
      <c r="HYU65" s="455"/>
      <c r="HYV65" s="455"/>
      <c r="HYW65" s="455"/>
      <c r="HYX65" s="455"/>
      <c r="HYY65" s="455"/>
      <c r="HYZ65" s="455"/>
      <c r="HZA65" s="455"/>
      <c r="HZB65" s="455"/>
      <c r="HZC65" s="455"/>
      <c r="HZD65" s="455"/>
      <c r="HZE65" s="455"/>
      <c r="HZF65" s="455"/>
      <c r="HZG65" s="455"/>
      <c r="HZH65" s="455"/>
      <c r="HZI65" s="455"/>
      <c r="HZJ65" s="455"/>
      <c r="HZK65" s="455"/>
      <c r="HZL65" s="455"/>
      <c r="HZM65" s="455"/>
      <c r="HZN65" s="455"/>
      <c r="HZO65" s="455"/>
      <c r="HZP65" s="455"/>
      <c r="HZQ65" s="455"/>
      <c r="HZR65" s="455"/>
      <c r="HZS65" s="455"/>
      <c r="HZT65" s="455"/>
      <c r="HZU65" s="455"/>
      <c r="HZV65" s="455"/>
      <c r="HZW65" s="455"/>
      <c r="HZX65" s="455"/>
      <c r="HZY65" s="455"/>
      <c r="HZZ65" s="455"/>
      <c r="IAA65" s="455"/>
      <c r="IAB65" s="455"/>
      <c r="IAC65" s="455"/>
      <c r="IAD65" s="455"/>
      <c r="IAE65" s="455"/>
      <c r="IAF65" s="455"/>
      <c r="IAG65" s="455"/>
      <c r="IAH65" s="455"/>
      <c r="IAI65" s="455"/>
      <c r="IAJ65" s="455"/>
      <c r="IAK65" s="455"/>
      <c r="IAL65" s="455"/>
      <c r="IAM65" s="455"/>
      <c r="IAN65" s="455"/>
      <c r="IAO65" s="455"/>
      <c r="IAP65" s="455"/>
      <c r="IAQ65" s="455"/>
      <c r="IAR65" s="455"/>
      <c r="IAS65" s="455"/>
      <c r="IAT65" s="455"/>
      <c r="IAU65" s="455"/>
      <c r="IAV65" s="455"/>
      <c r="IAW65" s="455"/>
      <c r="IAX65" s="455"/>
      <c r="IAY65" s="455"/>
      <c r="IAZ65" s="455"/>
      <c r="IBA65" s="455"/>
      <c r="IBB65" s="455"/>
      <c r="IBC65" s="455"/>
      <c r="IBD65" s="455"/>
      <c r="IBE65" s="455"/>
      <c r="IBF65" s="455"/>
      <c r="IBG65" s="455"/>
      <c r="IBH65" s="455"/>
      <c r="IBI65" s="455"/>
      <c r="IBJ65" s="455"/>
      <c r="IBK65" s="455"/>
      <c r="IBL65" s="455"/>
      <c r="IBM65" s="455"/>
      <c r="IBN65" s="455"/>
      <c r="IBO65" s="455"/>
      <c r="IBP65" s="455"/>
      <c r="IBQ65" s="455"/>
      <c r="IBR65" s="455"/>
      <c r="IBS65" s="455"/>
      <c r="IBT65" s="455"/>
      <c r="IBU65" s="455"/>
      <c r="IBV65" s="455"/>
      <c r="IBW65" s="455"/>
      <c r="IBX65" s="455"/>
      <c r="IBY65" s="455"/>
      <c r="IBZ65" s="455"/>
      <c r="ICA65" s="455"/>
      <c r="ICB65" s="455"/>
      <c r="ICC65" s="455"/>
      <c r="ICD65" s="455"/>
      <c r="ICE65" s="455"/>
      <c r="ICF65" s="455"/>
      <c r="ICG65" s="455"/>
      <c r="ICH65" s="455"/>
      <c r="ICI65" s="455"/>
      <c r="ICJ65" s="455"/>
      <c r="ICK65" s="455"/>
      <c r="ICL65" s="455"/>
      <c r="ICM65" s="455"/>
      <c r="ICN65" s="455"/>
      <c r="ICO65" s="455"/>
      <c r="ICP65" s="455"/>
      <c r="ICQ65" s="455"/>
      <c r="ICR65" s="455"/>
      <c r="ICS65" s="455"/>
      <c r="ICT65" s="455"/>
      <c r="ICU65" s="455"/>
      <c r="ICV65" s="455"/>
      <c r="ICW65" s="455"/>
      <c r="ICX65" s="455"/>
      <c r="ICY65" s="455"/>
      <c r="ICZ65" s="455"/>
      <c r="IDA65" s="455"/>
      <c r="IDB65" s="455"/>
      <c r="IDC65" s="455"/>
      <c r="IDD65" s="455"/>
      <c r="IDE65" s="455"/>
      <c r="IDF65" s="455"/>
      <c r="IDG65" s="455"/>
      <c r="IDH65" s="455"/>
      <c r="IDI65" s="455"/>
      <c r="IDJ65" s="455"/>
      <c r="IDK65" s="455"/>
      <c r="IDL65" s="455"/>
      <c r="IDM65" s="455"/>
      <c r="IDN65" s="455"/>
      <c r="IDO65" s="455"/>
      <c r="IDP65" s="455"/>
      <c r="IDQ65" s="455"/>
      <c r="IDR65" s="455"/>
      <c r="IDS65" s="455"/>
      <c r="IDT65" s="455"/>
      <c r="IDU65" s="455"/>
      <c r="IDV65" s="455"/>
      <c r="IDW65" s="455"/>
      <c r="IDX65" s="455"/>
      <c r="IDY65" s="455"/>
      <c r="IDZ65" s="455"/>
      <c r="IEA65" s="455"/>
      <c r="IEB65" s="455"/>
      <c r="IEC65" s="455"/>
      <c r="IED65" s="455"/>
      <c r="IEE65" s="455"/>
      <c r="IEF65" s="455"/>
      <c r="IEG65" s="455"/>
      <c r="IEH65" s="455"/>
      <c r="IEI65" s="455"/>
      <c r="IEJ65" s="455"/>
      <c r="IEK65" s="455"/>
      <c r="IEL65" s="455"/>
      <c r="IEM65" s="455"/>
      <c r="IEN65" s="455"/>
      <c r="IEO65" s="455"/>
      <c r="IEP65" s="455"/>
      <c r="IEQ65" s="455"/>
      <c r="IER65" s="455"/>
      <c r="IES65" s="455"/>
      <c r="IET65" s="455"/>
      <c r="IEU65" s="455"/>
      <c r="IEV65" s="455"/>
      <c r="IEW65" s="455"/>
      <c r="IEX65" s="455"/>
      <c r="IEY65" s="455"/>
      <c r="IEZ65" s="455"/>
      <c r="IFA65" s="455"/>
      <c r="IFB65" s="455"/>
      <c r="IFC65" s="455"/>
      <c r="IFD65" s="455"/>
      <c r="IFE65" s="455"/>
      <c r="IFF65" s="455"/>
      <c r="IFG65" s="455"/>
      <c r="IFH65" s="455"/>
      <c r="IFI65" s="455"/>
      <c r="IFJ65" s="455"/>
      <c r="IFK65" s="455"/>
      <c r="IFL65" s="455"/>
      <c r="IFM65" s="455"/>
      <c r="IFN65" s="455"/>
      <c r="IFO65" s="455"/>
      <c r="IFP65" s="455"/>
      <c r="IFQ65" s="455"/>
      <c r="IFR65" s="455"/>
      <c r="IFS65" s="455"/>
      <c r="IFT65" s="455"/>
      <c r="IFU65" s="455"/>
      <c r="IFV65" s="455"/>
      <c r="IFW65" s="455"/>
      <c r="IFX65" s="455"/>
      <c r="IFY65" s="455"/>
      <c r="IFZ65" s="455"/>
      <c r="IGA65" s="455"/>
      <c r="IGB65" s="455"/>
      <c r="IGC65" s="455"/>
      <c r="IGD65" s="455"/>
      <c r="IGE65" s="455"/>
      <c r="IGF65" s="455"/>
      <c r="IGG65" s="455"/>
      <c r="IGH65" s="455"/>
      <c r="IGI65" s="455"/>
      <c r="IGJ65" s="455"/>
      <c r="IGK65" s="455"/>
      <c r="IGL65" s="455"/>
      <c r="IGM65" s="455"/>
      <c r="IGN65" s="455"/>
      <c r="IGO65" s="455"/>
      <c r="IGP65" s="455"/>
      <c r="IGQ65" s="455"/>
      <c r="IGR65" s="455"/>
      <c r="IGS65" s="455"/>
      <c r="IGT65" s="455"/>
      <c r="IGU65" s="455"/>
      <c r="IGV65" s="455"/>
      <c r="IGW65" s="455"/>
      <c r="IGX65" s="455"/>
      <c r="IGY65" s="455"/>
      <c r="IGZ65" s="455"/>
      <c r="IHA65" s="455"/>
      <c r="IHB65" s="455"/>
      <c r="IHC65" s="455"/>
      <c r="IHD65" s="455"/>
      <c r="IHE65" s="455"/>
      <c r="IHF65" s="455"/>
      <c r="IHG65" s="455"/>
      <c r="IHH65" s="455"/>
      <c r="IHI65" s="455"/>
      <c r="IHJ65" s="455"/>
      <c r="IHK65" s="455"/>
      <c r="IHL65" s="455"/>
      <c r="IHM65" s="455"/>
      <c r="IHN65" s="455"/>
      <c r="IHO65" s="455"/>
      <c r="IHP65" s="455"/>
      <c r="IHQ65" s="455"/>
      <c r="IHR65" s="455"/>
      <c r="IHS65" s="455"/>
      <c r="IHT65" s="455"/>
      <c r="IHU65" s="455"/>
      <c r="IHV65" s="455"/>
      <c r="IHW65" s="455"/>
      <c r="IHX65" s="455"/>
      <c r="IHY65" s="455"/>
      <c r="IHZ65" s="455"/>
      <c r="IIA65" s="455"/>
      <c r="IIB65" s="455"/>
      <c r="IIC65" s="455"/>
      <c r="IID65" s="455"/>
      <c r="IIE65" s="455"/>
      <c r="IIF65" s="455"/>
      <c r="IIG65" s="455"/>
      <c r="IIH65" s="455"/>
      <c r="III65" s="455"/>
      <c r="IIJ65" s="455"/>
      <c r="IIK65" s="455"/>
      <c r="IIL65" s="455"/>
      <c r="IIM65" s="455"/>
      <c r="IIN65" s="455"/>
      <c r="IIO65" s="455"/>
      <c r="IIP65" s="455"/>
      <c r="IIQ65" s="455"/>
      <c r="IIR65" s="455"/>
      <c r="IIS65" s="455"/>
      <c r="IIT65" s="455"/>
      <c r="IIU65" s="455"/>
      <c r="IIV65" s="455"/>
      <c r="IIW65" s="455"/>
      <c r="IIX65" s="455"/>
      <c r="IIY65" s="455"/>
      <c r="IIZ65" s="455"/>
      <c r="IJA65" s="455"/>
      <c r="IJB65" s="455"/>
      <c r="IJC65" s="455"/>
      <c r="IJD65" s="455"/>
      <c r="IJE65" s="455"/>
      <c r="IJF65" s="455"/>
      <c r="IJG65" s="455"/>
      <c r="IJH65" s="455"/>
      <c r="IJI65" s="455"/>
      <c r="IJJ65" s="455"/>
      <c r="IJK65" s="455"/>
      <c r="IJL65" s="455"/>
      <c r="IJM65" s="455"/>
      <c r="IJN65" s="455"/>
      <c r="IJO65" s="455"/>
      <c r="IJP65" s="455"/>
      <c r="IJQ65" s="455"/>
      <c r="IJR65" s="455"/>
      <c r="IJS65" s="455"/>
      <c r="IJT65" s="455"/>
      <c r="IJU65" s="455"/>
      <c r="IJV65" s="455"/>
      <c r="IJW65" s="455"/>
      <c r="IJX65" s="455"/>
      <c r="IJY65" s="455"/>
      <c r="IJZ65" s="455"/>
      <c r="IKA65" s="455"/>
      <c r="IKB65" s="455"/>
      <c r="IKC65" s="455"/>
      <c r="IKD65" s="455"/>
      <c r="IKE65" s="455"/>
      <c r="IKF65" s="455"/>
      <c r="IKG65" s="455"/>
      <c r="IKH65" s="455"/>
      <c r="IKI65" s="455"/>
      <c r="IKJ65" s="455"/>
      <c r="IKK65" s="455"/>
      <c r="IKL65" s="455"/>
      <c r="IKM65" s="455"/>
      <c r="IKN65" s="455"/>
      <c r="IKO65" s="455"/>
      <c r="IKP65" s="455"/>
      <c r="IKQ65" s="455"/>
      <c r="IKR65" s="455"/>
      <c r="IKS65" s="455"/>
      <c r="IKT65" s="455"/>
      <c r="IKU65" s="455"/>
      <c r="IKV65" s="455"/>
      <c r="IKW65" s="455"/>
      <c r="IKX65" s="455"/>
      <c r="IKY65" s="455"/>
      <c r="IKZ65" s="455"/>
      <c r="ILA65" s="455"/>
      <c r="ILB65" s="455"/>
      <c r="ILC65" s="455"/>
      <c r="ILD65" s="455"/>
      <c r="ILE65" s="455"/>
      <c r="ILF65" s="455"/>
      <c r="ILG65" s="455"/>
      <c r="ILH65" s="455"/>
      <c r="ILI65" s="455"/>
      <c r="ILJ65" s="455"/>
      <c r="ILK65" s="455"/>
      <c r="ILL65" s="455"/>
      <c r="ILM65" s="455"/>
      <c r="ILN65" s="455"/>
      <c r="ILO65" s="455"/>
      <c r="ILP65" s="455"/>
      <c r="ILQ65" s="455"/>
      <c r="ILR65" s="455"/>
      <c r="ILS65" s="455"/>
      <c r="ILT65" s="455"/>
      <c r="ILU65" s="455"/>
      <c r="ILV65" s="455"/>
      <c r="ILW65" s="455"/>
      <c r="ILX65" s="455"/>
      <c r="ILY65" s="455"/>
      <c r="ILZ65" s="455"/>
      <c r="IMA65" s="455"/>
      <c r="IMB65" s="455"/>
      <c r="IMC65" s="455"/>
      <c r="IMD65" s="455"/>
      <c r="IME65" s="455"/>
      <c r="IMF65" s="455"/>
      <c r="IMG65" s="455"/>
      <c r="IMH65" s="455"/>
      <c r="IMI65" s="455"/>
      <c r="IMJ65" s="455"/>
      <c r="IMK65" s="455"/>
      <c r="IML65" s="455"/>
      <c r="IMM65" s="455"/>
      <c r="IMN65" s="455"/>
      <c r="IMO65" s="455"/>
      <c r="IMP65" s="455"/>
      <c r="IMQ65" s="455"/>
      <c r="IMR65" s="455"/>
      <c r="IMS65" s="455"/>
      <c r="IMT65" s="455"/>
      <c r="IMU65" s="455"/>
      <c r="IMV65" s="455"/>
      <c r="IMW65" s="455"/>
      <c r="IMX65" s="455"/>
      <c r="IMY65" s="455"/>
      <c r="IMZ65" s="455"/>
      <c r="INA65" s="455"/>
      <c r="INB65" s="455"/>
      <c r="INC65" s="455"/>
      <c r="IND65" s="455"/>
      <c r="INE65" s="455"/>
      <c r="INF65" s="455"/>
      <c r="ING65" s="455"/>
      <c r="INH65" s="455"/>
      <c r="INI65" s="455"/>
      <c r="INJ65" s="455"/>
      <c r="INK65" s="455"/>
      <c r="INL65" s="455"/>
      <c r="INM65" s="455"/>
      <c r="INN65" s="455"/>
      <c r="INO65" s="455"/>
      <c r="INP65" s="455"/>
      <c r="INQ65" s="455"/>
      <c r="INR65" s="455"/>
      <c r="INS65" s="455"/>
      <c r="INT65" s="455"/>
      <c r="INU65" s="455"/>
      <c r="INV65" s="455"/>
      <c r="INW65" s="455"/>
      <c r="INX65" s="455"/>
      <c r="INY65" s="455"/>
      <c r="INZ65" s="455"/>
      <c r="IOA65" s="455"/>
      <c r="IOB65" s="455"/>
      <c r="IOC65" s="455"/>
      <c r="IOD65" s="455"/>
      <c r="IOE65" s="455"/>
      <c r="IOF65" s="455"/>
      <c r="IOG65" s="455"/>
      <c r="IOH65" s="455"/>
      <c r="IOI65" s="455"/>
      <c r="IOJ65" s="455"/>
      <c r="IOK65" s="455"/>
      <c r="IOL65" s="455"/>
      <c r="IOM65" s="455"/>
      <c r="ION65" s="455"/>
      <c r="IOO65" s="455"/>
      <c r="IOP65" s="455"/>
      <c r="IOQ65" s="455"/>
      <c r="IOR65" s="455"/>
      <c r="IOS65" s="455"/>
      <c r="IOT65" s="455"/>
      <c r="IOU65" s="455"/>
      <c r="IOV65" s="455"/>
      <c r="IOW65" s="455"/>
      <c r="IOX65" s="455"/>
      <c r="IOY65" s="455"/>
      <c r="IOZ65" s="455"/>
      <c r="IPA65" s="455"/>
      <c r="IPB65" s="455"/>
      <c r="IPC65" s="455"/>
      <c r="IPD65" s="455"/>
      <c r="IPE65" s="455"/>
      <c r="IPF65" s="455"/>
      <c r="IPG65" s="455"/>
      <c r="IPH65" s="455"/>
      <c r="IPI65" s="455"/>
      <c r="IPJ65" s="455"/>
      <c r="IPK65" s="455"/>
      <c r="IPL65" s="455"/>
      <c r="IPM65" s="455"/>
      <c r="IPN65" s="455"/>
      <c r="IPO65" s="455"/>
      <c r="IPP65" s="455"/>
      <c r="IPQ65" s="455"/>
      <c r="IPR65" s="455"/>
      <c r="IPS65" s="455"/>
      <c r="IPT65" s="455"/>
      <c r="IPU65" s="455"/>
      <c r="IPV65" s="455"/>
      <c r="IPW65" s="455"/>
      <c r="IPX65" s="455"/>
      <c r="IPY65" s="455"/>
      <c r="IPZ65" s="455"/>
      <c r="IQA65" s="455"/>
      <c r="IQB65" s="455"/>
      <c r="IQC65" s="455"/>
      <c r="IQD65" s="455"/>
      <c r="IQE65" s="455"/>
      <c r="IQF65" s="455"/>
      <c r="IQG65" s="455"/>
      <c r="IQH65" s="455"/>
      <c r="IQI65" s="455"/>
      <c r="IQJ65" s="455"/>
      <c r="IQK65" s="455"/>
      <c r="IQL65" s="455"/>
      <c r="IQM65" s="455"/>
      <c r="IQN65" s="455"/>
      <c r="IQO65" s="455"/>
      <c r="IQP65" s="455"/>
      <c r="IQQ65" s="455"/>
      <c r="IQR65" s="455"/>
      <c r="IQS65" s="455"/>
      <c r="IQT65" s="455"/>
      <c r="IQU65" s="455"/>
      <c r="IQV65" s="455"/>
      <c r="IQW65" s="455"/>
      <c r="IQX65" s="455"/>
      <c r="IQY65" s="455"/>
      <c r="IQZ65" s="455"/>
      <c r="IRA65" s="455"/>
      <c r="IRB65" s="455"/>
      <c r="IRC65" s="455"/>
      <c r="IRD65" s="455"/>
      <c r="IRE65" s="455"/>
      <c r="IRF65" s="455"/>
      <c r="IRG65" s="455"/>
      <c r="IRH65" s="455"/>
      <c r="IRI65" s="455"/>
      <c r="IRJ65" s="455"/>
      <c r="IRK65" s="455"/>
      <c r="IRL65" s="455"/>
      <c r="IRM65" s="455"/>
      <c r="IRN65" s="455"/>
      <c r="IRO65" s="455"/>
      <c r="IRP65" s="455"/>
      <c r="IRQ65" s="455"/>
      <c r="IRR65" s="455"/>
      <c r="IRS65" s="455"/>
      <c r="IRT65" s="455"/>
      <c r="IRU65" s="455"/>
      <c r="IRV65" s="455"/>
      <c r="IRW65" s="455"/>
      <c r="IRX65" s="455"/>
      <c r="IRY65" s="455"/>
      <c r="IRZ65" s="455"/>
      <c r="ISA65" s="455"/>
      <c r="ISB65" s="455"/>
      <c r="ISC65" s="455"/>
      <c r="ISD65" s="455"/>
      <c r="ISE65" s="455"/>
      <c r="ISF65" s="455"/>
      <c r="ISG65" s="455"/>
      <c r="ISH65" s="455"/>
      <c r="ISI65" s="455"/>
      <c r="ISJ65" s="455"/>
      <c r="ISK65" s="455"/>
      <c r="ISL65" s="455"/>
      <c r="ISM65" s="455"/>
      <c r="ISN65" s="455"/>
      <c r="ISO65" s="455"/>
      <c r="ISP65" s="455"/>
      <c r="ISQ65" s="455"/>
      <c r="ISR65" s="455"/>
      <c r="ISS65" s="455"/>
      <c r="IST65" s="455"/>
      <c r="ISU65" s="455"/>
      <c r="ISV65" s="455"/>
      <c r="ISW65" s="455"/>
      <c r="ISX65" s="455"/>
      <c r="ISY65" s="455"/>
      <c r="ISZ65" s="455"/>
      <c r="ITA65" s="455"/>
      <c r="ITB65" s="455"/>
      <c r="ITC65" s="455"/>
      <c r="ITD65" s="455"/>
      <c r="ITE65" s="455"/>
      <c r="ITF65" s="455"/>
      <c r="ITG65" s="455"/>
      <c r="ITH65" s="455"/>
      <c r="ITI65" s="455"/>
      <c r="ITJ65" s="455"/>
      <c r="ITK65" s="455"/>
      <c r="ITL65" s="455"/>
      <c r="ITM65" s="455"/>
      <c r="ITN65" s="455"/>
      <c r="ITO65" s="455"/>
      <c r="ITP65" s="455"/>
      <c r="ITQ65" s="455"/>
      <c r="ITR65" s="455"/>
      <c r="ITS65" s="455"/>
      <c r="ITT65" s="455"/>
      <c r="ITU65" s="455"/>
      <c r="ITV65" s="455"/>
      <c r="ITW65" s="455"/>
      <c r="ITX65" s="455"/>
      <c r="ITY65" s="455"/>
      <c r="ITZ65" s="455"/>
      <c r="IUA65" s="455"/>
      <c r="IUB65" s="455"/>
      <c r="IUC65" s="455"/>
      <c r="IUD65" s="455"/>
      <c r="IUE65" s="455"/>
      <c r="IUF65" s="455"/>
      <c r="IUG65" s="455"/>
      <c r="IUH65" s="455"/>
      <c r="IUI65" s="455"/>
      <c r="IUJ65" s="455"/>
      <c r="IUK65" s="455"/>
      <c r="IUL65" s="455"/>
      <c r="IUM65" s="455"/>
      <c r="IUN65" s="455"/>
      <c r="IUO65" s="455"/>
      <c r="IUP65" s="455"/>
      <c r="IUQ65" s="455"/>
      <c r="IUR65" s="455"/>
      <c r="IUS65" s="455"/>
      <c r="IUT65" s="455"/>
      <c r="IUU65" s="455"/>
      <c r="IUV65" s="455"/>
      <c r="IUW65" s="455"/>
      <c r="IUX65" s="455"/>
      <c r="IUY65" s="455"/>
      <c r="IUZ65" s="455"/>
      <c r="IVA65" s="455"/>
      <c r="IVB65" s="455"/>
      <c r="IVC65" s="455"/>
      <c r="IVD65" s="455"/>
      <c r="IVE65" s="455"/>
      <c r="IVF65" s="455"/>
      <c r="IVG65" s="455"/>
      <c r="IVH65" s="455"/>
      <c r="IVI65" s="455"/>
      <c r="IVJ65" s="455"/>
      <c r="IVK65" s="455"/>
      <c r="IVL65" s="455"/>
      <c r="IVM65" s="455"/>
      <c r="IVN65" s="455"/>
      <c r="IVO65" s="455"/>
      <c r="IVP65" s="455"/>
      <c r="IVQ65" s="455"/>
      <c r="IVR65" s="455"/>
      <c r="IVS65" s="455"/>
      <c r="IVT65" s="455"/>
      <c r="IVU65" s="455"/>
      <c r="IVV65" s="455"/>
      <c r="IVW65" s="455"/>
      <c r="IVX65" s="455"/>
      <c r="IVY65" s="455"/>
      <c r="IVZ65" s="455"/>
      <c r="IWA65" s="455"/>
      <c r="IWB65" s="455"/>
      <c r="IWC65" s="455"/>
      <c r="IWD65" s="455"/>
      <c r="IWE65" s="455"/>
      <c r="IWF65" s="455"/>
      <c r="IWG65" s="455"/>
      <c r="IWH65" s="455"/>
      <c r="IWI65" s="455"/>
      <c r="IWJ65" s="455"/>
      <c r="IWK65" s="455"/>
      <c r="IWL65" s="455"/>
      <c r="IWM65" s="455"/>
      <c r="IWN65" s="455"/>
      <c r="IWO65" s="455"/>
      <c r="IWP65" s="455"/>
      <c r="IWQ65" s="455"/>
      <c r="IWR65" s="455"/>
      <c r="IWS65" s="455"/>
      <c r="IWT65" s="455"/>
      <c r="IWU65" s="455"/>
      <c r="IWV65" s="455"/>
      <c r="IWW65" s="455"/>
      <c r="IWX65" s="455"/>
      <c r="IWY65" s="455"/>
      <c r="IWZ65" s="455"/>
      <c r="IXA65" s="455"/>
      <c r="IXB65" s="455"/>
      <c r="IXC65" s="455"/>
      <c r="IXD65" s="455"/>
      <c r="IXE65" s="455"/>
      <c r="IXF65" s="455"/>
      <c r="IXG65" s="455"/>
      <c r="IXH65" s="455"/>
      <c r="IXI65" s="455"/>
      <c r="IXJ65" s="455"/>
      <c r="IXK65" s="455"/>
      <c r="IXL65" s="455"/>
      <c r="IXM65" s="455"/>
      <c r="IXN65" s="455"/>
      <c r="IXO65" s="455"/>
      <c r="IXP65" s="455"/>
      <c r="IXQ65" s="455"/>
      <c r="IXR65" s="455"/>
      <c r="IXS65" s="455"/>
      <c r="IXT65" s="455"/>
      <c r="IXU65" s="455"/>
      <c r="IXV65" s="455"/>
      <c r="IXW65" s="455"/>
      <c r="IXX65" s="455"/>
      <c r="IXY65" s="455"/>
      <c r="IXZ65" s="455"/>
      <c r="IYA65" s="455"/>
      <c r="IYB65" s="455"/>
      <c r="IYC65" s="455"/>
      <c r="IYD65" s="455"/>
      <c r="IYE65" s="455"/>
      <c r="IYF65" s="455"/>
      <c r="IYG65" s="455"/>
      <c r="IYH65" s="455"/>
      <c r="IYI65" s="455"/>
      <c r="IYJ65" s="455"/>
      <c r="IYK65" s="455"/>
      <c r="IYL65" s="455"/>
      <c r="IYM65" s="455"/>
      <c r="IYN65" s="455"/>
      <c r="IYO65" s="455"/>
      <c r="IYP65" s="455"/>
      <c r="IYQ65" s="455"/>
      <c r="IYR65" s="455"/>
      <c r="IYS65" s="455"/>
      <c r="IYT65" s="455"/>
      <c r="IYU65" s="455"/>
      <c r="IYV65" s="455"/>
      <c r="IYW65" s="455"/>
      <c r="IYX65" s="455"/>
      <c r="IYY65" s="455"/>
      <c r="IYZ65" s="455"/>
      <c r="IZA65" s="455"/>
      <c r="IZB65" s="455"/>
      <c r="IZC65" s="455"/>
      <c r="IZD65" s="455"/>
      <c r="IZE65" s="455"/>
      <c r="IZF65" s="455"/>
      <c r="IZG65" s="455"/>
      <c r="IZH65" s="455"/>
      <c r="IZI65" s="455"/>
      <c r="IZJ65" s="455"/>
      <c r="IZK65" s="455"/>
      <c r="IZL65" s="455"/>
      <c r="IZM65" s="455"/>
      <c r="IZN65" s="455"/>
      <c r="IZO65" s="455"/>
      <c r="IZP65" s="455"/>
      <c r="IZQ65" s="455"/>
      <c r="IZR65" s="455"/>
      <c r="IZS65" s="455"/>
      <c r="IZT65" s="455"/>
      <c r="IZU65" s="455"/>
      <c r="IZV65" s="455"/>
      <c r="IZW65" s="455"/>
      <c r="IZX65" s="455"/>
      <c r="IZY65" s="455"/>
      <c r="IZZ65" s="455"/>
      <c r="JAA65" s="455"/>
      <c r="JAB65" s="455"/>
      <c r="JAC65" s="455"/>
      <c r="JAD65" s="455"/>
      <c r="JAE65" s="455"/>
      <c r="JAF65" s="455"/>
      <c r="JAG65" s="455"/>
      <c r="JAH65" s="455"/>
      <c r="JAI65" s="455"/>
      <c r="JAJ65" s="455"/>
      <c r="JAK65" s="455"/>
      <c r="JAL65" s="455"/>
      <c r="JAM65" s="455"/>
      <c r="JAN65" s="455"/>
      <c r="JAO65" s="455"/>
      <c r="JAP65" s="455"/>
      <c r="JAQ65" s="455"/>
      <c r="JAR65" s="455"/>
      <c r="JAS65" s="455"/>
      <c r="JAT65" s="455"/>
      <c r="JAU65" s="455"/>
      <c r="JAV65" s="455"/>
      <c r="JAW65" s="455"/>
      <c r="JAX65" s="455"/>
      <c r="JAY65" s="455"/>
      <c r="JAZ65" s="455"/>
      <c r="JBA65" s="455"/>
      <c r="JBB65" s="455"/>
      <c r="JBC65" s="455"/>
      <c r="JBD65" s="455"/>
      <c r="JBE65" s="455"/>
      <c r="JBF65" s="455"/>
      <c r="JBG65" s="455"/>
      <c r="JBH65" s="455"/>
      <c r="JBI65" s="455"/>
      <c r="JBJ65" s="455"/>
      <c r="JBK65" s="455"/>
      <c r="JBL65" s="455"/>
      <c r="JBM65" s="455"/>
      <c r="JBN65" s="455"/>
      <c r="JBO65" s="455"/>
      <c r="JBP65" s="455"/>
      <c r="JBQ65" s="455"/>
      <c r="JBR65" s="455"/>
      <c r="JBS65" s="455"/>
      <c r="JBT65" s="455"/>
      <c r="JBU65" s="455"/>
      <c r="JBV65" s="455"/>
      <c r="JBW65" s="455"/>
      <c r="JBX65" s="455"/>
      <c r="JBY65" s="455"/>
      <c r="JBZ65" s="455"/>
      <c r="JCA65" s="455"/>
      <c r="JCB65" s="455"/>
      <c r="JCC65" s="455"/>
      <c r="JCD65" s="455"/>
      <c r="JCE65" s="455"/>
      <c r="JCF65" s="455"/>
      <c r="JCG65" s="455"/>
      <c r="JCH65" s="455"/>
      <c r="JCI65" s="455"/>
      <c r="JCJ65" s="455"/>
      <c r="JCK65" s="455"/>
      <c r="JCL65" s="455"/>
      <c r="JCM65" s="455"/>
      <c r="JCN65" s="455"/>
      <c r="JCO65" s="455"/>
      <c r="JCP65" s="455"/>
      <c r="JCQ65" s="455"/>
      <c r="JCR65" s="455"/>
      <c r="JCS65" s="455"/>
      <c r="JCT65" s="455"/>
      <c r="JCU65" s="455"/>
      <c r="JCV65" s="455"/>
      <c r="JCW65" s="455"/>
      <c r="JCX65" s="455"/>
      <c r="JCY65" s="455"/>
      <c r="JCZ65" s="455"/>
      <c r="JDA65" s="455"/>
      <c r="JDB65" s="455"/>
      <c r="JDC65" s="455"/>
      <c r="JDD65" s="455"/>
      <c r="JDE65" s="455"/>
      <c r="JDF65" s="455"/>
      <c r="JDG65" s="455"/>
      <c r="JDH65" s="455"/>
      <c r="JDI65" s="455"/>
      <c r="JDJ65" s="455"/>
      <c r="JDK65" s="455"/>
      <c r="JDL65" s="455"/>
      <c r="JDM65" s="455"/>
      <c r="JDN65" s="455"/>
      <c r="JDO65" s="455"/>
      <c r="JDP65" s="455"/>
      <c r="JDQ65" s="455"/>
      <c r="JDR65" s="455"/>
      <c r="JDS65" s="455"/>
      <c r="JDT65" s="455"/>
      <c r="JDU65" s="455"/>
      <c r="JDV65" s="455"/>
      <c r="JDW65" s="455"/>
      <c r="JDX65" s="455"/>
      <c r="JDY65" s="455"/>
      <c r="JDZ65" s="455"/>
      <c r="JEA65" s="455"/>
      <c r="JEB65" s="455"/>
      <c r="JEC65" s="455"/>
      <c r="JED65" s="455"/>
      <c r="JEE65" s="455"/>
      <c r="JEF65" s="455"/>
      <c r="JEG65" s="455"/>
      <c r="JEH65" s="455"/>
      <c r="JEI65" s="455"/>
      <c r="JEJ65" s="455"/>
      <c r="JEK65" s="455"/>
      <c r="JEL65" s="455"/>
      <c r="JEM65" s="455"/>
      <c r="JEN65" s="455"/>
      <c r="JEO65" s="455"/>
      <c r="JEP65" s="455"/>
      <c r="JEQ65" s="455"/>
      <c r="JER65" s="455"/>
      <c r="JES65" s="455"/>
      <c r="JET65" s="455"/>
      <c r="JEU65" s="455"/>
      <c r="JEV65" s="455"/>
      <c r="JEW65" s="455"/>
      <c r="JEX65" s="455"/>
      <c r="JEY65" s="455"/>
      <c r="JEZ65" s="455"/>
      <c r="JFA65" s="455"/>
      <c r="JFB65" s="455"/>
      <c r="JFC65" s="455"/>
      <c r="JFD65" s="455"/>
      <c r="JFE65" s="455"/>
      <c r="JFF65" s="455"/>
      <c r="JFG65" s="455"/>
      <c r="JFH65" s="455"/>
      <c r="JFI65" s="455"/>
      <c r="JFJ65" s="455"/>
      <c r="JFK65" s="455"/>
      <c r="JFL65" s="455"/>
      <c r="JFM65" s="455"/>
      <c r="JFN65" s="455"/>
      <c r="JFO65" s="455"/>
      <c r="JFP65" s="455"/>
      <c r="JFQ65" s="455"/>
      <c r="JFR65" s="455"/>
      <c r="JFS65" s="455"/>
      <c r="JFT65" s="455"/>
      <c r="JFU65" s="455"/>
      <c r="JFV65" s="455"/>
      <c r="JFW65" s="455"/>
      <c r="JFX65" s="455"/>
      <c r="JFY65" s="455"/>
      <c r="JFZ65" s="455"/>
      <c r="JGA65" s="455"/>
      <c r="JGB65" s="455"/>
      <c r="JGC65" s="455"/>
      <c r="JGD65" s="455"/>
      <c r="JGE65" s="455"/>
      <c r="JGF65" s="455"/>
      <c r="JGG65" s="455"/>
      <c r="JGH65" s="455"/>
      <c r="JGI65" s="455"/>
      <c r="JGJ65" s="455"/>
      <c r="JGK65" s="455"/>
      <c r="JGL65" s="455"/>
      <c r="JGM65" s="455"/>
      <c r="JGN65" s="455"/>
      <c r="JGO65" s="455"/>
      <c r="JGP65" s="455"/>
      <c r="JGQ65" s="455"/>
      <c r="JGR65" s="455"/>
      <c r="JGS65" s="455"/>
      <c r="JGT65" s="455"/>
      <c r="JGU65" s="455"/>
      <c r="JGV65" s="455"/>
      <c r="JGW65" s="455"/>
      <c r="JGX65" s="455"/>
      <c r="JGY65" s="455"/>
      <c r="JGZ65" s="455"/>
      <c r="JHA65" s="455"/>
      <c r="JHB65" s="455"/>
      <c r="JHC65" s="455"/>
      <c r="JHD65" s="455"/>
      <c r="JHE65" s="455"/>
      <c r="JHF65" s="455"/>
      <c r="JHG65" s="455"/>
      <c r="JHH65" s="455"/>
      <c r="JHI65" s="455"/>
      <c r="JHJ65" s="455"/>
      <c r="JHK65" s="455"/>
      <c r="JHL65" s="455"/>
      <c r="JHM65" s="455"/>
      <c r="JHN65" s="455"/>
      <c r="JHO65" s="455"/>
      <c r="JHP65" s="455"/>
      <c r="JHQ65" s="455"/>
      <c r="JHR65" s="455"/>
      <c r="JHS65" s="455"/>
      <c r="JHT65" s="455"/>
      <c r="JHU65" s="455"/>
      <c r="JHV65" s="455"/>
      <c r="JHW65" s="455"/>
      <c r="JHX65" s="455"/>
      <c r="JHY65" s="455"/>
      <c r="JHZ65" s="455"/>
      <c r="JIA65" s="455"/>
      <c r="JIB65" s="455"/>
      <c r="JIC65" s="455"/>
      <c r="JID65" s="455"/>
      <c r="JIE65" s="455"/>
      <c r="JIF65" s="455"/>
      <c r="JIG65" s="455"/>
      <c r="JIH65" s="455"/>
      <c r="JII65" s="455"/>
      <c r="JIJ65" s="455"/>
      <c r="JIK65" s="455"/>
      <c r="JIL65" s="455"/>
      <c r="JIM65" s="455"/>
      <c r="JIN65" s="455"/>
      <c r="JIO65" s="455"/>
      <c r="JIP65" s="455"/>
      <c r="JIQ65" s="455"/>
      <c r="JIR65" s="455"/>
      <c r="JIS65" s="455"/>
      <c r="JIT65" s="455"/>
      <c r="JIU65" s="455"/>
      <c r="JIV65" s="455"/>
      <c r="JIW65" s="455"/>
      <c r="JIX65" s="455"/>
      <c r="JIY65" s="455"/>
      <c r="JIZ65" s="455"/>
      <c r="JJA65" s="455"/>
      <c r="JJB65" s="455"/>
      <c r="JJC65" s="455"/>
      <c r="JJD65" s="455"/>
      <c r="JJE65" s="455"/>
      <c r="JJF65" s="455"/>
      <c r="JJG65" s="455"/>
      <c r="JJH65" s="455"/>
      <c r="JJI65" s="455"/>
      <c r="JJJ65" s="455"/>
      <c r="JJK65" s="455"/>
      <c r="JJL65" s="455"/>
      <c r="JJM65" s="455"/>
      <c r="JJN65" s="455"/>
      <c r="JJO65" s="455"/>
      <c r="JJP65" s="455"/>
      <c r="JJQ65" s="455"/>
      <c r="JJR65" s="455"/>
      <c r="JJS65" s="455"/>
      <c r="JJT65" s="455"/>
      <c r="JJU65" s="455"/>
      <c r="JJV65" s="455"/>
      <c r="JJW65" s="455"/>
      <c r="JJX65" s="455"/>
      <c r="JJY65" s="455"/>
      <c r="JJZ65" s="455"/>
      <c r="JKA65" s="455"/>
      <c r="JKB65" s="455"/>
      <c r="JKC65" s="455"/>
      <c r="JKD65" s="455"/>
      <c r="JKE65" s="455"/>
      <c r="JKF65" s="455"/>
      <c r="JKG65" s="455"/>
      <c r="JKH65" s="455"/>
      <c r="JKI65" s="455"/>
      <c r="JKJ65" s="455"/>
      <c r="JKK65" s="455"/>
      <c r="JKL65" s="455"/>
      <c r="JKM65" s="455"/>
      <c r="JKN65" s="455"/>
      <c r="JKO65" s="455"/>
      <c r="JKP65" s="455"/>
      <c r="JKQ65" s="455"/>
      <c r="JKR65" s="455"/>
      <c r="JKS65" s="455"/>
      <c r="JKT65" s="455"/>
      <c r="JKU65" s="455"/>
      <c r="JKV65" s="455"/>
      <c r="JKW65" s="455"/>
      <c r="JKX65" s="455"/>
      <c r="JKY65" s="455"/>
      <c r="JKZ65" s="455"/>
      <c r="JLA65" s="455"/>
      <c r="JLB65" s="455"/>
      <c r="JLC65" s="455"/>
      <c r="JLD65" s="455"/>
      <c r="JLE65" s="455"/>
      <c r="JLF65" s="455"/>
      <c r="JLG65" s="455"/>
      <c r="JLH65" s="455"/>
      <c r="JLI65" s="455"/>
      <c r="JLJ65" s="455"/>
      <c r="JLK65" s="455"/>
      <c r="JLL65" s="455"/>
      <c r="JLM65" s="455"/>
      <c r="JLN65" s="455"/>
      <c r="JLO65" s="455"/>
      <c r="JLP65" s="455"/>
      <c r="JLQ65" s="455"/>
      <c r="JLR65" s="455"/>
      <c r="JLS65" s="455"/>
      <c r="JLT65" s="455"/>
      <c r="JLU65" s="455"/>
      <c r="JLV65" s="455"/>
      <c r="JLW65" s="455"/>
      <c r="JLX65" s="455"/>
      <c r="JLY65" s="455"/>
      <c r="JLZ65" s="455"/>
      <c r="JMA65" s="455"/>
      <c r="JMB65" s="455"/>
      <c r="JMC65" s="455"/>
      <c r="JMD65" s="455"/>
      <c r="JME65" s="455"/>
      <c r="JMF65" s="455"/>
      <c r="JMG65" s="455"/>
      <c r="JMH65" s="455"/>
      <c r="JMI65" s="455"/>
      <c r="JMJ65" s="455"/>
      <c r="JMK65" s="455"/>
      <c r="JML65" s="455"/>
      <c r="JMM65" s="455"/>
      <c r="JMN65" s="455"/>
      <c r="JMO65" s="455"/>
      <c r="JMP65" s="455"/>
      <c r="JMQ65" s="455"/>
      <c r="JMR65" s="455"/>
      <c r="JMS65" s="455"/>
      <c r="JMT65" s="455"/>
      <c r="JMU65" s="455"/>
      <c r="JMV65" s="455"/>
      <c r="JMW65" s="455"/>
      <c r="JMX65" s="455"/>
      <c r="JMY65" s="455"/>
      <c r="JMZ65" s="455"/>
      <c r="JNA65" s="455"/>
      <c r="JNB65" s="455"/>
      <c r="JNC65" s="455"/>
      <c r="JND65" s="455"/>
      <c r="JNE65" s="455"/>
      <c r="JNF65" s="455"/>
      <c r="JNG65" s="455"/>
      <c r="JNH65" s="455"/>
      <c r="JNI65" s="455"/>
      <c r="JNJ65" s="455"/>
      <c r="JNK65" s="455"/>
      <c r="JNL65" s="455"/>
      <c r="JNM65" s="455"/>
      <c r="JNN65" s="455"/>
      <c r="JNO65" s="455"/>
      <c r="JNP65" s="455"/>
      <c r="JNQ65" s="455"/>
      <c r="JNR65" s="455"/>
      <c r="JNS65" s="455"/>
      <c r="JNT65" s="455"/>
      <c r="JNU65" s="455"/>
      <c r="JNV65" s="455"/>
      <c r="JNW65" s="455"/>
      <c r="JNX65" s="455"/>
      <c r="JNY65" s="455"/>
      <c r="JNZ65" s="455"/>
      <c r="JOA65" s="455"/>
      <c r="JOB65" s="455"/>
      <c r="JOC65" s="455"/>
      <c r="JOD65" s="455"/>
      <c r="JOE65" s="455"/>
      <c r="JOF65" s="455"/>
      <c r="JOG65" s="455"/>
      <c r="JOH65" s="455"/>
      <c r="JOI65" s="455"/>
      <c r="JOJ65" s="455"/>
      <c r="JOK65" s="455"/>
      <c r="JOL65" s="455"/>
      <c r="JOM65" s="455"/>
      <c r="JON65" s="455"/>
      <c r="JOO65" s="455"/>
      <c r="JOP65" s="455"/>
      <c r="JOQ65" s="455"/>
      <c r="JOR65" s="455"/>
      <c r="JOS65" s="455"/>
      <c r="JOT65" s="455"/>
      <c r="JOU65" s="455"/>
      <c r="JOV65" s="455"/>
      <c r="JOW65" s="455"/>
      <c r="JOX65" s="455"/>
      <c r="JOY65" s="455"/>
      <c r="JOZ65" s="455"/>
      <c r="JPA65" s="455"/>
      <c r="JPB65" s="455"/>
      <c r="JPC65" s="455"/>
      <c r="JPD65" s="455"/>
      <c r="JPE65" s="455"/>
      <c r="JPF65" s="455"/>
      <c r="JPG65" s="455"/>
      <c r="JPH65" s="455"/>
      <c r="JPI65" s="455"/>
      <c r="JPJ65" s="455"/>
      <c r="JPK65" s="455"/>
      <c r="JPL65" s="455"/>
      <c r="JPM65" s="455"/>
      <c r="JPN65" s="455"/>
      <c r="JPO65" s="455"/>
      <c r="JPP65" s="455"/>
      <c r="JPQ65" s="455"/>
      <c r="JPR65" s="455"/>
      <c r="JPS65" s="455"/>
      <c r="JPT65" s="455"/>
      <c r="JPU65" s="455"/>
      <c r="JPV65" s="455"/>
      <c r="JPW65" s="455"/>
      <c r="JPX65" s="455"/>
      <c r="JPY65" s="455"/>
      <c r="JPZ65" s="455"/>
      <c r="JQA65" s="455"/>
      <c r="JQB65" s="455"/>
      <c r="JQC65" s="455"/>
      <c r="JQD65" s="455"/>
      <c r="JQE65" s="455"/>
      <c r="JQF65" s="455"/>
      <c r="JQG65" s="455"/>
      <c r="JQH65" s="455"/>
      <c r="JQI65" s="455"/>
      <c r="JQJ65" s="455"/>
      <c r="JQK65" s="455"/>
      <c r="JQL65" s="455"/>
      <c r="JQM65" s="455"/>
      <c r="JQN65" s="455"/>
      <c r="JQO65" s="455"/>
      <c r="JQP65" s="455"/>
      <c r="JQQ65" s="455"/>
      <c r="JQR65" s="455"/>
      <c r="JQS65" s="455"/>
      <c r="JQT65" s="455"/>
      <c r="JQU65" s="455"/>
      <c r="JQV65" s="455"/>
      <c r="JQW65" s="455"/>
      <c r="JQX65" s="455"/>
      <c r="JQY65" s="455"/>
      <c r="JQZ65" s="455"/>
      <c r="JRA65" s="455"/>
      <c r="JRB65" s="455"/>
      <c r="JRC65" s="455"/>
      <c r="JRD65" s="455"/>
      <c r="JRE65" s="455"/>
      <c r="JRF65" s="455"/>
      <c r="JRG65" s="455"/>
      <c r="JRH65" s="455"/>
      <c r="JRI65" s="455"/>
      <c r="JRJ65" s="455"/>
      <c r="JRK65" s="455"/>
      <c r="JRL65" s="455"/>
      <c r="JRM65" s="455"/>
      <c r="JRN65" s="455"/>
      <c r="JRO65" s="455"/>
      <c r="JRP65" s="455"/>
      <c r="JRQ65" s="455"/>
      <c r="JRR65" s="455"/>
      <c r="JRS65" s="455"/>
      <c r="JRT65" s="455"/>
      <c r="JRU65" s="455"/>
      <c r="JRV65" s="455"/>
      <c r="JRW65" s="455"/>
      <c r="JRX65" s="455"/>
      <c r="JRY65" s="455"/>
      <c r="JRZ65" s="455"/>
      <c r="JSA65" s="455"/>
      <c r="JSB65" s="455"/>
      <c r="JSC65" s="455"/>
      <c r="JSD65" s="455"/>
      <c r="JSE65" s="455"/>
      <c r="JSF65" s="455"/>
      <c r="JSG65" s="455"/>
      <c r="JSH65" s="455"/>
      <c r="JSI65" s="455"/>
      <c r="JSJ65" s="455"/>
      <c r="JSK65" s="455"/>
      <c r="JSL65" s="455"/>
      <c r="JSM65" s="455"/>
      <c r="JSN65" s="455"/>
      <c r="JSO65" s="455"/>
      <c r="JSP65" s="455"/>
      <c r="JSQ65" s="455"/>
      <c r="JSR65" s="455"/>
      <c r="JSS65" s="455"/>
      <c r="JST65" s="455"/>
      <c r="JSU65" s="455"/>
      <c r="JSV65" s="455"/>
      <c r="JSW65" s="455"/>
      <c r="JSX65" s="455"/>
      <c r="JSY65" s="455"/>
      <c r="JSZ65" s="455"/>
      <c r="JTA65" s="455"/>
      <c r="JTB65" s="455"/>
      <c r="JTC65" s="455"/>
      <c r="JTD65" s="455"/>
      <c r="JTE65" s="455"/>
      <c r="JTF65" s="455"/>
      <c r="JTG65" s="455"/>
      <c r="JTH65" s="455"/>
      <c r="JTI65" s="455"/>
      <c r="JTJ65" s="455"/>
      <c r="JTK65" s="455"/>
      <c r="JTL65" s="455"/>
      <c r="JTM65" s="455"/>
      <c r="JTN65" s="455"/>
      <c r="JTO65" s="455"/>
      <c r="JTP65" s="455"/>
      <c r="JTQ65" s="455"/>
      <c r="JTR65" s="455"/>
      <c r="JTS65" s="455"/>
      <c r="JTT65" s="455"/>
      <c r="JTU65" s="455"/>
      <c r="JTV65" s="455"/>
      <c r="JTW65" s="455"/>
      <c r="JTX65" s="455"/>
      <c r="JTY65" s="455"/>
      <c r="JTZ65" s="455"/>
      <c r="JUA65" s="455"/>
      <c r="JUB65" s="455"/>
      <c r="JUC65" s="455"/>
      <c r="JUD65" s="455"/>
      <c r="JUE65" s="455"/>
      <c r="JUF65" s="455"/>
      <c r="JUG65" s="455"/>
      <c r="JUH65" s="455"/>
      <c r="JUI65" s="455"/>
      <c r="JUJ65" s="455"/>
      <c r="JUK65" s="455"/>
      <c r="JUL65" s="455"/>
      <c r="JUM65" s="455"/>
      <c r="JUN65" s="455"/>
      <c r="JUO65" s="455"/>
      <c r="JUP65" s="455"/>
      <c r="JUQ65" s="455"/>
      <c r="JUR65" s="455"/>
      <c r="JUS65" s="455"/>
      <c r="JUT65" s="455"/>
      <c r="JUU65" s="455"/>
      <c r="JUV65" s="455"/>
      <c r="JUW65" s="455"/>
      <c r="JUX65" s="455"/>
      <c r="JUY65" s="455"/>
      <c r="JUZ65" s="455"/>
      <c r="JVA65" s="455"/>
      <c r="JVB65" s="455"/>
      <c r="JVC65" s="455"/>
      <c r="JVD65" s="455"/>
      <c r="JVE65" s="455"/>
      <c r="JVF65" s="455"/>
      <c r="JVG65" s="455"/>
      <c r="JVH65" s="455"/>
      <c r="JVI65" s="455"/>
      <c r="JVJ65" s="455"/>
      <c r="JVK65" s="455"/>
      <c r="JVL65" s="455"/>
      <c r="JVM65" s="455"/>
      <c r="JVN65" s="455"/>
      <c r="JVO65" s="455"/>
      <c r="JVP65" s="455"/>
      <c r="JVQ65" s="455"/>
      <c r="JVR65" s="455"/>
      <c r="JVS65" s="455"/>
      <c r="JVT65" s="455"/>
      <c r="JVU65" s="455"/>
      <c r="JVV65" s="455"/>
      <c r="JVW65" s="455"/>
      <c r="JVX65" s="455"/>
      <c r="JVY65" s="455"/>
      <c r="JVZ65" s="455"/>
      <c r="JWA65" s="455"/>
      <c r="JWB65" s="455"/>
      <c r="JWC65" s="455"/>
      <c r="JWD65" s="455"/>
      <c r="JWE65" s="455"/>
      <c r="JWF65" s="455"/>
      <c r="JWG65" s="455"/>
      <c r="JWH65" s="455"/>
      <c r="JWI65" s="455"/>
      <c r="JWJ65" s="455"/>
      <c r="JWK65" s="455"/>
      <c r="JWL65" s="455"/>
      <c r="JWM65" s="455"/>
      <c r="JWN65" s="455"/>
      <c r="JWO65" s="455"/>
      <c r="JWP65" s="455"/>
      <c r="JWQ65" s="455"/>
      <c r="JWR65" s="455"/>
      <c r="JWS65" s="455"/>
      <c r="JWT65" s="455"/>
      <c r="JWU65" s="455"/>
      <c r="JWV65" s="455"/>
      <c r="JWW65" s="455"/>
      <c r="JWX65" s="455"/>
      <c r="JWY65" s="455"/>
      <c r="JWZ65" s="455"/>
      <c r="JXA65" s="455"/>
      <c r="JXB65" s="455"/>
      <c r="JXC65" s="455"/>
      <c r="JXD65" s="455"/>
      <c r="JXE65" s="455"/>
      <c r="JXF65" s="455"/>
      <c r="JXG65" s="455"/>
      <c r="JXH65" s="455"/>
      <c r="JXI65" s="455"/>
      <c r="JXJ65" s="455"/>
      <c r="JXK65" s="455"/>
      <c r="JXL65" s="455"/>
      <c r="JXM65" s="455"/>
      <c r="JXN65" s="455"/>
      <c r="JXO65" s="455"/>
      <c r="JXP65" s="455"/>
      <c r="JXQ65" s="455"/>
      <c r="JXR65" s="455"/>
      <c r="JXS65" s="455"/>
      <c r="JXT65" s="455"/>
      <c r="JXU65" s="455"/>
      <c r="JXV65" s="455"/>
      <c r="JXW65" s="455"/>
      <c r="JXX65" s="455"/>
      <c r="JXY65" s="455"/>
      <c r="JXZ65" s="455"/>
      <c r="JYA65" s="455"/>
      <c r="JYB65" s="455"/>
      <c r="JYC65" s="455"/>
      <c r="JYD65" s="455"/>
      <c r="JYE65" s="455"/>
      <c r="JYF65" s="455"/>
      <c r="JYG65" s="455"/>
      <c r="JYH65" s="455"/>
      <c r="JYI65" s="455"/>
      <c r="JYJ65" s="455"/>
      <c r="JYK65" s="455"/>
      <c r="JYL65" s="455"/>
      <c r="JYM65" s="455"/>
      <c r="JYN65" s="455"/>
      <c r="JYO65" s="455"/>
      <c r="JYP65" s="455"/>
      <c r="JYQ65" s="455"/>
      <c r="JYR65" s="455"/>
      <c r="JYS65" s="455"/>
      <c r="JYT65" s="455"/>
      <c r="JYU65" s="455"/>
      <c r="JYV65" s="455"/>
      <c r="JYW65" s="455"/>
      <c r="JYX65" s="455"/>
      <c r="JYY65" s="455"/>
      <c r="JYZ65" s="455"/>
      <c r="JZA65" s="455"/>
      <c r="JZB65" s="455"/>
      <c r="JZC65" s="455"/>
      <c r="JZD65" s="455"/>
      <c r="JZE65" s="455"/>
      <c r="JZF65" s="455"/>
      <c r="JZG65" s="455"/>
      <c r="JZH65" s="455"/>
      <c r="JZI65" s="455"/>
      <c r="JZJ65" s="455"/>
      <c r="JZK65" s="455"/>
      <c r="JZL65" s="455"/>
      <c r="JZM65" s="455"/>
      <c r="JZN65" s="455"/>
      <c r="JZO65" s="455"/>
      <c r="JZP65" s="455"/>
      <c r="JZQ65" s="455"/>
      <c r="JZR65" s="455"/>
      <c r="JZS65" s="455"/>
      <c r="JZT65" s="455"/>
      <c r="JZU65" s="455"/>
      <c r="JZV65" s="455"/>
      <c r="JZW65" s="455"/>
      <c r="JZX65" s="455"/>
      <c r="JZY65" s="455"/>
      <c r="JZZ65" s="455"/>
      <c r="KAA65" s="455"/>
      <c r="KAB65" s="455"/>
      <c r="KAC65" s="455"/>
      <c r="KAD65" s="455"/>
      <c r="KAE65" s="455"/>
      <c r="KAF65" s="455"/>
      <c r="KAG65" s="455"/>
      <c r="KAH65" s="455"/>
      <c r="KAI65" s="455"/>
      <c r="KAJ65" s="455"/>
      <c r="KAK65" s="455"/>
      <c r="KAL65" s="455"/>
      <c r="KAM65" s="455"/>
      <c r="KAN65" s="455"/>
      <c r="KAO65" s="455"/>
      <c r="KAP65" s="455"/>
      <c r="KAQ65" s="455"/>
      <c r="KAR65" s="455"/>
      <c r="KAS65" s="455"/>
      <c r="KAT65" s="455"/>
      <c r="KAU65" s="455"/>
      <c r="KAV65" s="455"/>
      <c r="KAW65" s="455"/>
      <c r="KAX65" s="455"/>
      <c r="KAY65" s="455"/>
      <c r="KAZ65" s="455"/>
      <c r="KBA65" s="455"/>
      <c r="KBB65" s="455"/>
      <c r="KBC65" s="455"/>
      <c r="KBD65" s="455"/>
      <c r="KBE65" s="455"/>
      <c r="KBF65" s="455"/>
      <c r="KBG65" s="455"/>
      <c r="KBH65" s="455"/>
      <c r="KBI65" s="455"/>
      <c r="KBJ65" s="455"/>
      <c r="KBK65" s="455"/>
      <c r="KBL65" s="455"/>
      <c r="KBM65" s="455"/>
      <c r="KBN65" s="455"/>
      <c r="KBO65" s="455"/>
      <c r="KBP65" s="455"/>
      <c r="KBQ65" s="455"/>
      <c r="KBR65" s="455"/>
      <c r="KBS65" s="455"/>
      <c r="KBT65" s="455"/>
      <c r="KBU65" s="455"/>
      <c r="KBV65" s="455"/>
      <c r="KBW65" s="455"/>
      <c r="KBX65" s="455"/>
      <c r="KBY65" s="455"/>
      <c r="KBZ65" s="455"/>
      <c r="KCA65" s="455"/>
      <c r="KCB65" s="455"/>
      <c r="KCC65" s="455"/>
      <c r="KCD65" s="455"/>
      <c r="KCE65" s="455"/>
      <c r="KCF65" s="455"/>
      <c r="KCG65" s="455"/>
      <c r="KCH65" s="455"/>
      <c r="KCI65" s="455"/>
      <c r="KCJ65" s="455"/>
      <c r="KCK65" s="455"/>
      <c r="KCL65" s="455"/>
      <c r="KCM65" s="455"/>
      <c r="KCN65" s="455"/>
      <c r="KCO65" s="455"/>
      <c r="KCP65" s="455"/>
      <c r="KCQ65" s="455"/>
      <c r="KCR65" s="455"/>
      <c r="KCS65" s="455"/>
      <c r="KCT65" s="455"/>
      <c r="KCU65" s="455"/>
      <c r="KCV65" s="455"/>
      <c r="KCW65" s="455"/>
      <c r="KCX65" s="455"/>
      <c r="KCY65" s="455"/>
      <c r="KCZ65" s="455"/>
      <c r="KDA65" s="455"/>
      <c r="KDB65" s="455"/>
      <c r="KDC65" s="455"/>
      <c r="KDD65" s="455"/>
      <c r="KDE65" s="455"/>
      <c r="KDF65" s="455"/>
      <c r="KDG65" s="455"/>
      <c r="KDH65" s="455"/>
      <c r="KDI65" s="455"/>
      <c r="KDJ65" s="455"/>
      <c r="KDK65" s="455"/>
      <c r="KDL65" s="455"/>
      <c r="KDM65" s="455"/>
      <c r="KDN65" s="455"/>
      <c r="KDO65" s="455"/>
      <c r="KDP65" s="455"/>
      <c r="KDQ65" s="455"/>
      <c r="KDR65" s="455"/>
      <c r="KDS65" s="455"/>
      <c r="KDT65" s="455"/>
      <c r="KDU65" s="455"/>
      <c r="KDV65" s="455"/>
      <c r="KDW65" s="455"/>
      <c r="KDX65" s="455"/>
      <c r="KDY65" s="455"/>
      <c r="KDZ65" s="455"/>
      <c r="KEA65" s="455"/>
      <c r="KEB65" s="455"/>
      <c r="KEC65" s="455"/>
      <c r="KED65" s="455"/>
      <c r="KEE65" s="455"/>
      <c r="KEF65" s="455"/>
      <c r="KEG65" s="455"/>
      <c r="KEH65" s="455"/>
      <c r="KEI65" s="455"/>
      <c r="KEJ65" s="455"/>
      <c r="KEK65" s="455"/>
      <c r="KEL65" s="455"/>
      <c r="KEM65" s="455"/>
      <c r="KEN65" s="455"/>
      <c r="KEO65" s="455"/>
      <c r="KEP65" s="455"/>
      <c r="KEQ65" s="455"/>
      <c r="KER65" s="455"/>
      <c r="KES65" s="455"/>
      <c r="KET65" s="455"/>
      <c r="KEU65" s="455"/>
      <c r="KEV65" s="455"/>
      <c r="KEW65" s="455"/>
      <c r="KEX65" s="455"/>
      <c r="KEY65" s="455"/>
      <c r="KEZ65" s="455"/>
      <c r="KFA65" s="455"/>
      <c r="KFB65" s="455"/>
      <c r="KFC65" s="455"/>
      <c r="KFD65" s="455"/>
      <c r="KFE65" s="455"/>
      <c r="KFF65" s="455"/>
      <c r="KFG65" s="455"/>
      <c r="KFH65" s="455"/>
      <c r="KFI65" s="455"/>
      <c r="KFJ65" s="455"/>
      <c r="KFK65" s="455"/>
      <c r="KFL65" s="455"/>
      <c r="KFM65" s="455"/>
      <c r="KFN65" s="455"/>
      <c r="KFO65" s="455"/>
      <c r="KFP65" s="455"/>
      <c r="KFQ65" s="455"/>
      <c r="KFR65" s="455"/>
      <c r="KFS65" s="455"/>
      <c r="KFT65" s="455"/>
      <c r="KFU65" s="455"/>
      <c r="KFV65" s="455"/>
      <c r="KFW65" s="455"/>
      <c r="KFX65" s="455"/>
      <c r="KFY65" s="455"/>
      <c r="KFZ65" s="455"/>
      <c r="KGA65" s="455"/>
      <c r="KGB65" s="455"/>
      <c r="KGC65" s="455"/>
      <c r="KGD65" s="455"/>
      <c r="KGE65" s="455"/>
      <c r="KGF65" s="455"/>
      <c r="KGG65" s="455"/>
      <c r="KGH65" s="455"/>
      <c r="KGI65" s="455"/>
      <c r="KGJ65" s="455"/>
      <c r="KGK65" s="455"/>
      <c r="KGL65" s="455"/>
      <c r="KGM65" s="455"/>
      <c r="KGN65" s="455"/>
      <c r="KGO65" s="455"/>
      <c r="KGP65" s="455"/>
      <c r="KGQ65" s="455"/>
      <c r="KGR65" s="455"/>
      <c r="KGS65" s="455"/>
      <c r="KGT65" s="455"/>
      <c r="KGU65" s="455"/>
      <c r="KGV65" s="455"/>
      <c r="KGW65" s="455"/>
      <c r="KGX65" s="455"/>
      <c r="KGY65" s="455"/>
      <c r="KGZ65" s="455"/>
      <c r="KHA65" s="455"/>
      <c r="KHB65" s="455"/>
      <c r="KHC65" s="455"/>
      <c r="KHD65" s="455"/>
      <c r="KHE65" s="455"/>
      <c r="KHF65" s="455"/>
      <c r="KHG65" s="455"/>
      <c r="KHH65" s="455"/>
      <c r="KHI65" s="455"/>
      <c r="KHJ65" s="455"/>
      <c r="KHK65" s="455"/>
      <c r="KHL65" s="455"/>
      <c r="KHM65" s="455"/>
      <c r="KHN65" s="455"/>
      <c r="KHO65" s="455"/>
      <c r="KHP65" s="455"/>
      <c r="KHQ65" s="455"/>
      <c r="KHR65" s="455"/>
      <c r="KHS65" s="455"/>
      <c r="KHT65" s="455"/>
      <c r="KHU65" s="455"/>
      <c r="KHV65" s="455"/>
      <c r="KHW65" s="455"/>
      <c r="KHX65" s="455"/>
      <c r="KHY65" s="455"/>
      <c r="KHZ65" s="455"/>
      <c r="KIA65" s="455"/>
      <c r="KIB65" s="455"/>
      <c r="KIC65" s="455"/>
      <c r="KID65" s="455"/>
      <c r="KIE65" s="455"/>
      <c r="KIF65" s="455"/>
      <c r="KIG65" s="455"/>
      <c r="KIH65" s="455"/>
      <c r="KII65" s="455"/>
      <c r="KIJ65" s="455"/>
      <c r="KIK65" s="455"/>
      <c r="KIL65" s="455"/>
      <c r="KIM65" s="455"/>
      <c r="KIN65" s="455"/>
      <c r="KIO65" s="455"/>
      <c r="KIP65" s="455"/>
      <c r="KIQ65" s="455"/>
      <c r="KIR65" s="455"/>
      <c r="KIS65" s="455"/>
      <c r="KIT65" s="455"/>
      <c r="KIU65" s="455"/>
      <c r="KIV65" s="455"/>
      <c r="KIW65" s="455"/>
      <c r="KIX65" s="455"/>
      <c r="KIY65" s="455"/>
      <c r="KIZ65" s="455"/>
      <c r="KJA65" s="455"/>
      <c r="KJB65" s="455"/>
      <c r="KJC65" s="455"/>
      <c r="KJD65" s="455"/>
      <c r="KJE65" s="455"/>
      <c r="KJF65" s="455"/>
      <c r="KJG65" s="455"/>
      <c r="KJH65" s="455"/>
      <c r="KJI65" s="455"/>
      <c r="KJJ65" s="455"/>
      <c r="KJK65" s="455"/>
      <c r="KJL65" s="455"/>
      <c r="KJM65" s="455"/>
      <c r="KJN65" s="455"/>
      <c r="KJO65" s="455"/>
      <c r="KJP65" s="455"/>
      <c r="KJQ65" s="455"/>
      <c r="KJR65" s="455"/>
      <c r="KJS65" s="455"/>
      <c r="KJT65" s="455"/>
      <c r="KJU65" s="455"/>
      <c r="KJV65" s="455"/>
      <c r="KJW65" s="455"/>
      <c r="KJX65" s="455"/>
      <c r="KJY65" s="455"/>
      <c r="KJZ65" s="455"/>
      <c r="KKA65" s="455"/>
      <c r="KKB65" s="455"/>
      <c r="KKC65" s="455"/>
      <c r="KKD65" s="455"/>
      <c r="KKE65" s="455"/>
      <c r="KKF65" s="455"/>
      <c r="KKG65" s="455"/>
      <c r="KKH65" s="455"/>
      <c r="KKI65" s="455"/>
      <c r="KKJ65" s="455"/>
      <c r="KKK65" s="455"/>
      <c r="KKL65" s="455"/>
      <c r="KKM65" s="455"/>
      <c r="KKN65" s="455"/>
      <c r="KKO65" s="455"/>
      <c r="KKP65" s="455"/>
      <c r="KKQ65" s="455"/>
      <c r="KKR65" s="455"/>
      <c r="KKS65" s="455"/>
      <c r="KKT65" s="455"/>
      <c r="KKU65" s="455"/>
      <c r="KKV65" s="455"/>
      <c r="KKW65" s="455"/>
      <c r="KKX65" s="455"/>
      <c r="KKY65" s="455"/>
      <c r="KKZ65" s="455"/>
      <c r="KLA65" s="455"/>
      <c r="KLB65" s="455"/>
      <c r="KLC65" s="455"/>
      <c r="KLD65" s="455"/>
      <c r="KLE65" s="455"/>
      <c r="KLF65" s="455"/>
      <c r="KLG65" s="455"/>
      <c r="KLH65" s="455"/>
      <c r="KLI65" s="455"/>
      <c r="KLJ65" s="455"/>
      <c r="KLK65" s="455"/>
      <c r="KLL65" s="455"/>
      <c r="KLM65" s="455"/>
      <c r="KLN65" s="455"/>
      <c r="KLO65" s="455"/>
      <c r="KLP65" s="455"/>
      <c r="KLQ65" s="455"/>
      <c r="KLR65" s="455"/>
      <c r="KLS65" s="455"/>
      <c r="KLT65" s="455"/>
      <c r="KLU65" s="455"/>
      <c r="KLV65" s="455"/>
      <c r="KLW65" s="455"/>
      <c r="KLX65" s="455"/>
      <c r="KLY65" s="455"/>
      <c r="KLZ65" s="455"/>
      <c r="KMA65" s="455"/>
      <c r="KMB65" s="455"/>
      <c r="KMC65" s="455"/>
      <c r="KMD65" s="455"/>
      <c r="KME65" s="455"/>
      <c r="KMF65" s="455"/>
      <c r="KMG65" s="455"/>
      <c r="KMH65" s="455"/>
      <c r="KMI65" s="455"/>
      <c r="KMJ65" s="455"/>
      <c r="KMK65" s="455"/>
      <c r="KML65" s="455"/>
      <c r="KMM65" s="455"/>
      <c r="KMN65" s="455"/>
      <c r="KMO65" s="455"/>
      <c r="KMP65" s="455"/>
      <c r="KMQ65" s="455"/>
      <c r="KMR65" s="455"/>
      <c r="KMS65" s="455"/>
      <c r="KMT65" s="455"/>
      <c r="KMU65" s="455"/>
      <c r="KMV65" s="455"/>
      <c r="KMW65" s="455"/>
      <c r="KMX65" s="455"/>
      <c r="KMY65" s="455"/>
      <c r="KMZ65" s="455"/>
      <c r="KNA65" s="455"/>
      <c r="KNB65" s="455"/>
      <c r="KNC65" s="455"/>
      <c r="KND65" s="455"/>
      <c r="KNE65" s="455"/>
      <c r="KNF65" s="455"/>
      <c r="KNG65" s="455"/>
      <c r="KNH65" s="455"/>
      <c r="KNI65" s="455"/>
      <c r="KNJ65" s="455"/>
      <c r="KNK65" s="455"/>
      <c r="KNL65" s="455"/>
      <c r="KNM65" s="455"/>
      <c r="KNN65" s="455"/>
      <c r="KNO65" s="455"/>
      <c r="KNP65" s="455"/>
      <c r="KNQ65" s="455"/>
      <c r="KNR65" s="455"/>
      <c r="KNS65" s="455"/>
      <c r="KNT65" s="455"/>
      <c r="KNU65" s="455"/>
      <c r="KNV65" s="455"/>
      <c r="KNW65" s="455"/>
      <c r="KNX65" s="455"/>
      <c r="KNY65" s="455"/>
      <c r="KNZ65" s="455"/>
      <c r="KOA65" s="455"/>
      <c r="KOB65" s="455"/>
      <c r="KOC65" s="455"/>
      <c r="KOD65" s="455"/>
      <c r="KOE65" s="455"/>
      <c r="KOF65" s="455"/>
      <c r="KOG65" s="455"/>
      <c r="KOH65" s="455"/>
      <c r="KOI65" s="455"/>
      <c r="KOJ65" s="455"/>
      <c r="KOK65" s="455"/>
      <c r="KOL65" s="455"/>
      <c r="KOM65" s="455"/>
      <c r="KON65" s="455"/>
      <c r="KOO65" s="455"/>
      <c r="KOP65" s="455"/>
      <c r="KOQ65" s="455"/>
      <c r="KOR65" s="455"/>
      <c r="KOS65" s="455"/>
      <c r="KOT65" s="455"/>
      <c r="KOU65" s="455"/>
      <c r="KOV65" s="455"/>
      <c r="KOW65" s="455"/>
      <c r="KOX65" s="455"/>
      <c r="KOY65" s="455"/>
      <c r="KOZ65" s="455"/>
      <c r="KPA65" s="455"/>
      <c r="KPB65" s="455"/>
      <c r="KPC65" s="455"/>
      <c r="KPD65" s="455"/>
      <c r="KPE65" s="455"/>
      <c r="KPF65" s="455"/>
      <c r="KPG65" s="455"/>
      <c r="KPH65" s="455"/>
      <c r="KPI65" s="455"/>
      <c r="KPJ65" s="455"/>
      <c r="KPK65" s="455"/>
      <c r="KPL65" s="455"/>
      <c r="KPM65" s="455"/>
      <c r="KPN65" s="455"/>
      <c r="KPO65" s="455"/>
      <c r="KPP65" s="455"/>
      <c r="KPQ65" s="455"/>
      <c r="KPR65" s="455"/>
      <c r="KPS65" s="455"/>
      <c r="KPT65" s="455"/>
      <c r="KPU65" s="455"/>
      <c r="KPV65" s="455"/>
      <c r="KPW65" s="455"/>
      <c r="KPX65" s="455"/>
      <c r="KPY65" s="455"/>
      <c r="KPZ65" s="455"/>
      <c r="KQA65" s="455"/>
      <c r="KQB65" s="455"/>
      <c r="KQC65" s="455"/>
      <c r="KQD65" s="455"/>
      <c r="KQE65" s="455"/>
      <c r="KQF65" s="455"/>
      <c r="KQG65" s="455"/>
      <c r="KQH65" s="455"/>
      <c r="KQI65" s="455"/>
      <c r="KQJ65" s="455"/>
      <c r="KQK65" s="455"/>
      <c r="KQL65" s="455"/>
      <c r="KQM65" s="455"/>
      <c r="KQN65" s="455"/>
      <c r="KQO65" s="455"/>
      <c r="KQP65" s="455"/>
      <c r="KQQ65" s="455"/>
      <c r="KQR65" s="455"/>
      <c r="KQS65" s="455"/>
      <c r="KQT65" s="455"/>
      <c r="KQU65" s="455"/>
      <c r="KQV65" s="455"/>
      <c r="KQW65" s="455"/>
      <c r="KQX65" s="455"/>
      <c r="KQY65" s="455"/>
      <c r="KQZ65" s="455"/>
      <c r="KRA65" s="455"/>
      <c r="KRB65" s="455"/>
      <c r="KRC65" s="455"/>
      <c r="KRD65" s="455"/>
      <c r="KRE65" s="455"/>
      <c r="KRF65" s="455"/>
      <c r="KRG65" s="455"/>
      <c r="KRH65" s="455"/>
      <c r="KRI65" s="455"/>
      <c r="KRJ65" s="455"/>
      <c r="KRK65" s="455"/>
      <c r="KRL65" s="455"/>
      <c r="KRM65" s="455"/>
      <c r="KRN65" s="455"/>
      <c r="KRO65" s="455"/>
      <c r="KRP65" s="455"/>
      <c r="KRQ65" s="455"/>
      <c r="KRR65" s="455"/>
      <c r="KRS65" s="455"/>
      <c r="KRT65" s="455"/>
      <c r="KRU65" s="455"/>
      <c r="KRV65" s="455"/>
      <c r="KRW65" s="455"/>
      <c r="KRX65" s="455"/>
      <c r="KRY65" s="455"/>
      <c r="KRZ65" s="455"/>
      <c r="KSA65" s="455"/>
      <c r="KSB65" s="455"/>
      <c r="KSC65" s="455"/>
      <c r="KSD65" s="455"/>
      <c r="KSE65" s="455"/>
      <c r="KSF65" s="455"/>
      <c r="KSG65" s="455"/>
      <c r="KSH65" s="455"/>
      <c r="KSI65" s="455"/>
      <c r="KSJ65" s="455"/>
      <c r="KSK65" s="455"/>
      <c r="KSL65" s="455"/>
      <c r="KSM65" s="455"/>
      <c r="KSN65" s="455"/>
      <c r="KSO65" s="455"/>
      <c r="KSP65" s="455"/>
      <c r="KSQ65" s="455"/>
      <c r="KSR65" s="455"/>
      <c r="KSS65" s="455"/>
      <c r="KST65" s="455"/>
      <c r="KSU65" s="455"/>
      <c r="KSV65" s="455"/>
      <c r="KSW65" s="455"/>
      <c r="KSX65" s="455"/>
      <c r="KSY65" s="455"/>
      <c r="KSZ65" s="455"/>
      <c r="KTA65" s="455"/>
      <c r="KTB65" s="455"/>
      <c r="KTC65" s="455"/>
      <c r="KTD65" s="455"/>
      <c r="KTE65" s="455"/>
      <c r="KTF65" s="455"/>
      <c r="KTG65" s="455"/>
      <c r="KTH65" s="455"/>
      <c r="KTI65" s="455"/>
      <c r="KTJ65" s="455"/>
      <c r="KTK65" s="455"/>
      <c r="KTL65" s="455"/>
      <c r="KTM65" s="455"/>
      <c r="KTN65" s="455"/>
      <c r="KTO65" s="455"/>
      <c r="KTP65" s="455"/>
      <c r="KTQ65" s="455"/>
      <c r="KTR65" s="455"/>
      <c r="KTS65" s="455"/>
      <c r="KTT65" s="455"/>
      <c r="KTU65" s="455"/>
      <c r="KTV65" s="455"/>
      <c r="KTW65" s="455"/>
      <c r="KTX65" s="455"/>
      <c r="KTY65" s="455"/>
      <c r="KTZ65" s="455"/>
      <c r="KUA65" s="455"/>
      <c r="KUB65" s="455"/>
      <c r="KUC65" s="455"/>
      <c r="KUD65" s="455"/>
      <c r="KUE65" s="455"/>
      <c r="KUF65" s="455"/>
      <c r="KUG65" s="455"/>
      <c r="KUH65" s="455"/>
      <c r="KUI65" s="455"/>
      <c r="KUJ65" s="455"/>
      <c r="KUK65" s="455"/>
      <c r="KUL65" s="455"/>
      <c r="KUM65" s="455"/>
      <c r="KUN65" s="455"/>
      <c r="KUO65" s="455"/>
      <c r="KUP65" s="455"/>
      <c r="KUQ65" s="455"/>
      <c r="KUR65" s="455"/>
      <c r="KUS65" s="455"/>
      <c r="KUT65" s="455"/>
      <c r="KUU65" s="455"/>
      <c r="KUV65" s="455"/>
      <c r="KUW65" s="455"/>
      <c r="KUX65" s="455"/>
      <c r="KUY65" s="455"/>
      <c r="KUZ65" s="455"/>
      <c r="KVA65" s="455"/>
      <c r="KVB65" s="455"/>
      <c r="KVC65" s="455"/>
      <c r="KVD65" s="455"/>
      <c r="KVE65" s="455"/>
      <c r="KVF65" s="455"/>
      <c r="KVG65" s="455"/>
      <c r="KVH65" s="455"/>
      <c r="KVI65" s="455"/>
      <c r="KVJ65" s="455"/>
      <c r="KVK65" s="455"/>
      <c r="KVL65" s="455"/>
      <c r="KVM65" s="455"/>
      <c r="KVN65" s="455"/>
      <c r="KVO65" s="455"/>
      <c r="KVP65" s="455"/>
      <c r="KVQ65" s="455"/>
      <c r="KVR65" s="455"/>
      <c r="KVS65" s="455"/>
      <c r="KVT65" s="455"/>
      <c r="KVU65" s="455"/>
      <c r="KVV65" s="455"/>
      <c r="KVW65" s="455"/>
      <c r="KVX65" s="455"/>
      <c r="KVY65" s="455"/>
      <c r="KVZ65" s="455"/>
      <c r="KWA65" s="455"/>
      <c r="KWB65" s="455"/>
      <c r="KWC65" s="455"/>
      <c r="KWD65" s="455"/>
      <c r="KWE65" s="455"/>
      <c r="KWF65" s="455"/>
      <c r="KWG65" s="455"/>
      <c r="KWH65" s="455"/>
      <c r="KWI65" s="455"/>
      <c r="KWJ65" s="455"/>
      <c r="KWK65" s="455"/>
      <c r="KWL65" s="455"/>
      <c r="KWM65" s="455"/>
      <c r="KWN65" s="455"/>
      <c r="KWO65" s="455"/>
      <c r="KWP65" s="455"/>
      <c r="KWQ65" s="455"/>
      <c r="KWR65" s="455"/>
      <c r="KWS65" s="455"/>
      <c r="KWT65" s="455"/>
      <c r="KWU65" s="455"/>
      <c r="KWV65" s="455"/>
      <c r="KWW65" s="455"/>
      <c r="KWX65" s="455"/>
      <c r="KWY65" s="455"/>
      <c r="KWZ65" s="455"/>
      <c r="KXA65" s="455"/>
      <c r="KXB65" s="455"/>
      <c r="KXC65" s="455"/>
      <c r="KXD65" s="455"/>
      <c r="KXE65" s="455"/>
      <c r="KXF65" s="455"/>
      <c r="KXG65" s="455"/>
      <c r="KXH65" s="455"/>
      <c r="KXI65" s="455"/>
      <c r="KXJ65" s="455"/>
      <c r="KXK65" s="455"/>
      <c r="KXL65" s="455"/>
      <c r="KXM65" s="455"/>
      <c r="KXN65" s="455"/>
      <c r="KXO65" s="455"/>
      <c r="KXP65" s="455"/>
      <c r="KXQ65" s="455"/>
      <c r="KXR65" s="455"/>
      <c r="KXS65" s="455"/>
      <c r="KXT65" s="455"/>
      <c r="KXU65" s="455"/>
      <c r="KXV65" s="455"/>
      <c r="KXW65" s="455"/>
      <c r="KXX65" s="455"/>
      <c r="KXY65" s="455"/>
      <c r="KXZ65" s="455"/>
      <c r="KYA65" s="455"/>
      <c r="KYB65" s="455"/>
      <c r="KYC65" s="455"/>
      <c r="KYD65" s="455"/>
      <c r="KYE65" s="455"/>
      <c r="KYF65" s="455"/>
      <c r="KYG65" s="455"/>
      <c r="KYH65" s="455"/>
      <c r="KYI65" s="455"/>
      <c r="KYJ65" s="455"/>
      <c r="KYK65" s="455"/>
      <c r="KYL65" s="455"/>
      <c r="KYM65" s="455"/>
      <c r="KYN65" s="455"/>
      <c r="KYO65" s="455"/>
      <c r="KYP65" s="455"/>
      <c r="KYQ65" s="455"/>
      <c r="KYR65" s="455"/>
      <c r="KYS65" s="455"/>
      <c r="KYT65" s="455"/>
      <c r="KYU65" s="455"/>
      <c r="KYV65" s="455"/>
      <c r="KYW65" s="455"/>
      <c r="KYX65" s="455"/>
      <c r="KYY65" s="455"/>
      <c r="KYZ65" s="455"/>
      <c r="KZA65" s="455"/>
      <c r="KZB65" s="455"/>
      <c r="KZC65" s="455"/>
      <c r="KZD65" s="455"/>
      <c r="KZE65" s="455"/>
      <c r="KZF65" s="455"/>
      <c r="KZG65" s="455"/>
      <c r="KZH65" s="455"/>
      <c r="KZI65" s="455"/>
      <c r="KZJ65" s="455"/>
      <c r="KZK65" s="455"/>
      <c r="KZL65" s="455"/>
      <c r="KZM65" s="455"/>
      <c r="KZN65" s="455"/>
      <c r="KZO65" s="455"/>
      <c r="KZP65" s="455"/>
      <c r="KZQ65" s="455"/>
      <c r="KZR65" s="455"/>
      <c r="KZS65" s="455"/>
      <c r="KZT65" s="455"/>
      <c r="KZU65" s="455"/>
      <c r="KZV65" s="455"/>
      <c r="KZW65" s="455"/>
      <c r="KZX65" s="455"/>
      <c r="KZY65" s="455"/>
      <c r="KZZ65" s="455"/>
      <c r="LAA65" s="455"/>
      <c r="LAB65" s="455"/>
      <c r="LAC65" s="455"/>
      <c r="LAD65" s="455"/>
      <c r="LAE65" s="455"/>
      <c r="LAF65" s="455"/>
      <c r="LAG65" s="455"/>
      <c r="LAH65" s="455"/>
      <c r="LAI65" s="455"/>
      <c r="LAJ65" s="455"/>
      <c r="LAK65" s="455"/>
      <c r="LAL65" s="455"/>
      <c r="LAM65" s="455"/>
      <c r="LAN65" s="455"/>
      <c r="LAO65" s="455"/>
      <c r="LAP65" s="455"/>
      <c r="LAQ65" s="455"/>
      <c r="LAR65" s="455"/>
      <c r="LAS65" s="455"/>
      <c r="LAT65" s="455"/>
      <c r="LAU65" s="455"/>
      <c r="LAV65" s="455"/>
      <c r="LAW65" s="455"/>
      <c r="LAX65" s="455"/>
      <c r="LAY65" s="455"/>
      <c r="LAZ65" s="455"/>
      <c r="LBA65" s="455"/>
      <c r="LBB65" s="455"/>
      <c r="LBC65" s="455"/>
      <c r="LBD65" s="455"/>
      <c r="LBE65" s="455"/>
      <c r="LBF65" s="455"/>
      <c r="LBG65" s="455"/>
      <c r="LBH65" s="455"/>
      <c r="LBI65" s="455"/>
      <c r="LBJ65" s="455"/>
      <c r="LBK65" s="455"/>
      <c r="LBL65" s="455"/>
      <c r="LBM65" s="455"/>
      <c r="LBN65" s="455"/>
      <c r="LBO65" s="455"/>
      <c r="LBP65" s="455"/>
      <c r="LBQ65" s="455"/>
      <c r="LBR65" s="455"/>
      <c r="LBS65" s="455"/>
      <c r="LBT65" s="455"/>
      <c r="LBU65" s="455"/>
      <c r="LBV65" s="455"/>
      <c r="LBW65" s="455"/>
      <c r="LBX65" s="455"/>
      <c r="LBY65" s="455"/>
      <c r="LBZ65" s="455"/>
      <c r="LCA65" s="455"/>
      <c r="LCB65" s="455"/>
      <c r="LCC65" s="455"/>
      <c r="LCD65" s="455"/>
      <c r="LCE65" s="455"/>
      <c r="LCF65" s="455"/>
      <c r="LCG65" s="455"/>
      <c r="LCH65" s="455"/>
      <c r="LCI65" s="455"/>
      <c r="LCJ65" s="455"/>
      <c r="LCK65" s="455"/>
      <c r="LCL65" s="455"/>
      <c r="LCM65" s="455"/>
      <c r="LCN65" s="455"/>
      <c r="LCO65" s="455"/>
      <c r="LCP65" s="455"/>
      <c r="LCQ65" s="455"/>
      <c r="LCR65" s="455"/>
      <c r="LCS65" s="455"/>
      <c r="LCT65" s="455"/>
      <c r="LCU65" s="455"/>
      <c r="LCV65" s="455"/>
      <c r="LCW65" s="455"/>
      <c r="LCX65" s="455"/>
      <c r="LCY65" s="455"/>
      <c r="LCZ65" s="455"/>
      <c r="LDA65" s="455"/>
      <c r="LDB65" s="455"/>
      <c r="LDC65" s="455"/>
      <c r="LDD65" s="455"/>
      <c r="LDE65" s="455"/>
      <c r="LDF65" s="455"/>
      <c r="LDG65" s="455"/>
      <c r="LDH65" s="455"/>
      <c r="LDI65" s="455"/>
      <c r="LDJ65" s="455"/>
      <c r="LDK65" s="455"/>
      <c r="LDL65" s="455"/>
      <c r="LDM65" s="455"/>
      <c r="LDN65" s="455"/>
      <c r="LDO65" s="455"/>
      <c r="LDP65" s="455"/>
      <c r="LDQ65" s="455"/>
      <c r="LDR65" s="455"/>
      <c r="LDS65" s="455"/>
      <c r="LDT65" s="455"/>
      <c r="LDU65" s="455"/>
      <c r="LDV65" s="455"/>
      <c r="LDW65" s="455"/>
      <c r="LDX65" s="455"/>
      <c r="LDY65" s="455"/>
      <c r="LDZ65" s="455"/>
      <c r="LEA65" s="455"/>
      <c r="LEB65" s="455"/>
      <c r="LEC65" s="455"/>
      <c r="LED65" s="455"/>
      <c r="LEE65" s="455"/>
      <c r="LEF65" s="455"/>
      <c r="LEG65" s="455"/>
      <c r="LEH65" s="455"/>
      <c r="LEI65" s="455"/>
      <c r="LEJ65" s="455"/>
      <c r="LEK65" s="455"/>
      <c r="LEL65" s="455"/>
      <c r="LEM65" s="455"/>
      <c r="LEN65" s="455"/>
      <c r="LEO65" s="455"/>
      <c r="LEP65" s="455"/>
      <c r="LEQ65" s="455"/>
      <c r="LER65" s="455"/>
      <c r="LES65" s="455"/>
      <c r="LET65" s="455"/>
      <c r="LEU65" s="455"/>
      <c r="LEV65" s="455"/>
      <c r="LEW65" s="455"/>
      <c r="LEX65" s="455"/>
      <c r="LEY65" s="455"/>
      <c r="LEZ65" s="455"/>
      <c r="LFA65" s="455"/>
      <c r="LFB65" s="455"/>
      <c r="LFC65" s="455"/>
      <c r="LFD65" s="455"/>
      <c r="LFE65" s="455"/>
      <c r="LFF65" s="455"/>
      <c r="LFG65" s="455"/>
      <c r="LFH65" s="455"/>
      <c r="LFI65" s="455"/>
      <c r="LFJ65" s="455"/>
      <c r="LFK65" s="455"/>
      <c r="LFL65" s="455"/>
      <c r="LFM65" s="455"/>
      <c r="LFN65" s="455"/>
      <c r="LFO65" s="455"/>
      <c r="LFP65" s="455"/>
      <c r="LFQ65" s="455"/>
      <c r="LFR65" s="455"/>
      <c r="LFS65" s="455"/>
      <c r="LFT65" s="455"/>
      <c r="LFU65" s="455"/>
      <c r="LFV65" s="455"/>
      <c r="LFW65" s="455"/>
      <c r="LFX65" s="455"/>
      <c r="LFY65" s="455"/>
      <c r="LFZ65" s="455"/>
      <c r="LGA65" s="455"/>
      <c r="LGB65" s="455"/>
      <c r="LGC65" s="455"/>
      <c r="LGD65" s="455"/>
      <c r="LGE65" s="455"/>
      <c r="LGF65" s="455"/>
      <c r="LGG65" s="455"/>
      <c r="LGH65" s="455"/>
      <c r="LGI65" s="455"/>
      <c r="LGJ65" s="455"/>
      <c r="LGK65" s="455"/>
      <c r="LGL65" s="455"/>
      <c r="LGM65" s="455"/>
      <c r="LGN65" s="455"/>
      <c r="LGO65" s="455"/>
      <c r="LGP65" s="455"/>
      <c r="LGQ65" s="455"/>
      <c r="LGR65" s="455"/>
      <c r="LGS65" s="455"/>
      <c r="LGT65" s="455"/>
      <c r="LGU65" s="455"/>
      <c r="LGV65" s="455"/>
      <c r="LGW65" s="455"/>
      <c r="LGX65" s="455"/>
      <c r="LGY65" s="455"/>
      <c r="LGZ65" s="455"/>
      <c r="LHA65" s="455"/>
      <c r="LHB65" s="455"/>
      <c r="LHC65" s="455"/>
      <c r="LHD65" s="455"/>
      <c r="LHE65" s="455"/>
      <c r="LHF65" s="455"/>
      <c r="LHG65" s="455"/>
      <c r="LHH65" s="455"/>
      <c r="LHI65" s="455"/>
      <c r="LHJ65" s="455"/>
      <c r="LHK65" s="455"/>
      <c r="LHL65" s="455"/>
      <c r="LHM65" s="455"/>
      <c r="LHN65" s="455"/>
      <c r="LHO65" s="455"/>
      <c r="LHP65" s="455"/>
      <c r="LHQ65" s="455"/>
      <c r="LHR65" s="455"/>
      <c r="LHS65" s="455"/>
      <c r="LHT65" s="455"/>
      <c r="LHU65" s="455"/>
      <c r="LHV65" s="455"/>
      <c r="LHW65" s="455"/>
      <c r="LHX65" s="455"/>
      <c r="LHY65" s="455"/>
      <c r="LHZ65" s="455"/>
      <c r="LIA65" s="455"/>
      <c r="LIB65" s="455"/>
      <c r="LIC65" s="455"/>
      <c r="LID65" s="455"/>
      <c r="LIE65" s="455"/>
      <c r="LIF65" s="455"/>
      <c r="LIG65" s="455"/>
      <c r="LIH65" s="455"/>
      <c r="LII65" s="455"/>
      <c r="LIJ65" s="455"/>
      <c r="LIK65" s="455"/>
      <c r="LIL65" s="455"/>
      <c r="LIM65" s="455"/>
      <c r="LIN65" s="455"/>
      <c r="LIO65" s="455"/>
      <c r="LIP65" s="455"/>
      <c r="LIQ65" s="455"/>
      <c r="LIR65" s="455"/>
      <c r="LIS65" s="455"/>
      <c r="LIT65" s="455"/>
      <c r="LIU65" s="455"/>
      <c r="LIV65" s="455"/>
      <c r="LIW65" s="455"/>
      <c r="LIX65" s="455"/>
      <c r="LIY65" s="455"/>
      <c r="LIZ65" s="455"/>
      <c r="LJA65" s="455"/>
      <c r="LJB65" s="455"/>
      <c r="LJC65" s="455"/>
      <c r="LJD65" s="455"/>
      <c r="LJE65" s="455"/>
      <c r="LJF65" s="455"/>
      <c r="LJG65" s="455"/>
      <c r="LJH65" s="455"/>
      <c r="LJI65" s="455"/>
      <c r="LJJ65" s="455"/>
      <c r="LJK65" s="455"/>
      <c r="LJL65" s="455"/>
      <c r="LJM65" s="455"/>
      <c r="LJN65" s="455"/>
      <c r="LJO65" s="455"/>
      <c r="LJP65" s="455"/>
      <c r="LJQ65" s="455"/>
      <c r="LJR65" s="455"/>
      <c r="LJS65" s="455"/>
      <c r="LJT65" s="455"/>
      <c r="LJU65" s="455"/>
      <c r="LJV65" s="455"/>
      <c r="LJW65" s="455"/>
      <c r="LJX65" s="455"/>
      <c r="LJY65" s="455"/>
      <c r="LJZ65" s="455"/>
      <c r="LKA65" s="455"/>
      <c r="LKB65" s="455"/>
      <c r="LKC65" s="455"/>
      <c r="LKD65" s="455"/>
      <c r="LKE65" s="455"/>
      <c r="LKF65" s="455"/>
      <c r="LKG65" s="455"/>
      <c r="LKH65" s="455"/>
      <c r="LKI65" s="455"/>
      <c r="LKJ65" s="455"/>
      <c r="LKK65" s="455"/>
      <c r="LKL65" s="455"/>
      <c r="LKM65" s="455"/>
      <c r="LKN65" s="455"/>
      <c r="LKO65" s="455"/>
      <c r="LKP65" s="455"/>
      <c r="LKQ65" s="455"/>
      <c r="LKR65" s="455"/>
      <c r="LKS65" s="455"/>
      <c r="LKT65" s="455"/>
      <c r="LKU65" s="455"/>
      <c r="LKV65" s="455"/>
      <c r="LKW65" s="455"/>
      <c r="LKX65" s="455"/>
      <c r="LKY65" s="455"/>
      <c r="LKZ65" s="455"/>
      <c r="LLA65" s="455"/>
      <c r="LLB65" s="455"/>
      <c r="LLC65" s="455"/>
      <c r="LLD65" s="455"/>
      <c r="LLE65" s="455"/>
      <c r="LLF65" s="455"/>
      <c r="LLG65" s="455"/>
      <c r="LLH65" s="455"/>
      <c r="LLI65" s="455"/>
      <c r="LLJ65" s="455"/>
      <c r="LLK65" s="455"/>
      <c r="LLL65" s="455"/>
      <c r="LLM65" s="455"/>
      <c r="LLN65" s="455"/>
      <c r="LLO65" s="455"/>
      <c r="LLP65" s="455"/>
      <c r="LLQ65" s="455"/>
      <c r="LLR65" s="455"/>
      <c r="LLS65" s="455"/>
      <c r="LLT65" s="455"/>
      <c r="LLU65" s="455"/>
      <c r="LLV65" s="455"/>
      <c r="LLW65" s="455"/>
      <c r="LLX65" s="455"/>
      <c r="LLY65" s="455"/>
      <c r="LLZ65" s="455"/>
      <c r="LMA65" s="455"/>
      <c r="LMB65" s="455"/>
      <c r="LMC65" s="455"/>
      <c r="LMD65" s="455"/>
      <c r="LME65" s="455"/>
      <c r="LMF65" s="455"/>
      <c r="LMG65" s="455"/>
      <c r="LMH65" s="455"/>
      <c r="LMI65" s="455"/>
      <c r="LMJ65" s="455"/>
      <c r="LMK65" s="455"/>
      <c r="LML65" s="455"/>
      <c r="LMM65" s="455"/>
      <c r="LMN65" s="455"/>
      <c r="LMO65" s="455"/>
      <c r="LMP65" s="455"/>
      <c r="LMQ65" s="455"/>
      <c r="LMR65" s="455"/>
      <c r="LMS65" s="455"/>
      <c r="LMT65" s="455"/>
      <c r="LMU65" s="455"/>
      <c r="LMV65" s="455"/>
      <c r="LMW65" s="455"/>
      <c r="LMX65" s="455"/>
      <c r="LMY65" s="455"/>
      <c r="LMZ65" s="455"/>
      <c r="LNA65" s="455"/>
      <c r="LNB65" s="455"/>
      <c r="LNC65" s="455"/>
      <c r="LND65" s="455"/>
      <c r="LNE65" s="455"/>
      <c r="LNF65" s="455"/>
      <c r="LNG65" s="455"/>
      <c r="LNH65" s="455"/>
      <c r="LNI65" s="455"/>
      <c r="LNJ65" s="455"/>
      <c r="LNK65" s="455"/>
      <c r="LNL65" s="455"/>
      <c r="LNM65" s="455"/>
      <c r="LNN65" s="455"/>
      <c r="LNO65" s="455"/>
      <c r="LNP65" s="455"/>
      <c r="LNQ65" s="455"/>
      <c r="LNR65" s="455"/>
      <c r="LNS65" s="455"/>
      <c r="LNT65" s="455"/>
      <c r="LNU65" s="455"/>
      <c r="LNV65" s="455"/>
      <c r="LNW65" s="455"/>
      <c r="LNX65" s="455"/>
      <c r="LNY65" s="455"/>
      <c r="LNZ65" s="455"/>
      <c r="LOA65" s="455"/>
      <c r="LOB65" s="455"/>
      <c r="LOC65" s="455"/>
      <c r="LOD65" s="455"/>
      <c r="LOE65" s="455"/>
      <c r="LOF65" s="455"/>
      <c r="LOG65" s="455"/>
      <c r="LOH65" s="455"/>
      <c r="LOI65" s="455"/>
      <c r="LOJ65" s="455"/>
      <c r="LOK65" s="455"/>
      <c r="LOL65" s="455"/>
      <c r="LOM65" s="455"/>
      <c r="LON65" s="455"/>
      <c r="LOO65" s="455"/>
      <c r="LOP65" s="455"/>
      <c r="LOQ65" s="455"/>
      <c r="LOR65" s="455"/>
      <c r="LOS65" s="455"/>
      <c r="LOT65" s="455"/>
      <c r="LOU65" s="455"/>
      <c r="LOV65" s="455"/>
      <c r="LOW65" s="455"/>
      <c r="LOX65" s="455"/>
      <c r="LOY65" s="455"/>
      <c r="LOZ65" s="455"/>
      <c r="LPA65" s="455"/>
      <c r="LPB65" s="455"/>
      <c r="LPC65" s="455"/>
      <c r="LPD65" s="455"/>
      <c r="LPE65" s="455"/>
      <c r="LPF65" s="455"/>
      <c r="LPG65" s="455"/>
      <c r="LPH65" s="455"/>
      <c r="LPI65" s="455"/>
      <c r="LPJ65" s="455"/>
      <c r="LPK65" s="455"/>
      <c r="LPL65" s="455"/>
      <c r="LPM65" s="455"/>
      <c r="LPN65" s="455"/>
      <c r="LPO65" s="455"/>
      <c r="LPP65" s="455"/>
      <c r="LPQ65" s="455"/>
      <c r="LPR65" s="455"/>
      <c r="LPS65" s="455"/>
      <c r="LPT65" s="455"/>
      <c r="LPU65" s="455"/>
      <c r="LPV65" s="455"/>
      <c r="LPW65" s="455"/>
      <c r="LPX65" s="455"/>
      <c r="LPY65" s="455"/>
      <c r="LPZ65" s="455"/>
      <c r="LQA65" s="455"/>
      <c r="LQB65" s="455"/>
      <c r="LQC65" s="455"/>
      <c r="LQD65" s="455"/>
      <c r="LQE65" s="455"/>
      <c r="LQF65" s="455"/>
      <c r="LQG65" s="455"/>
      <c r="LQH65" s="455"/>
      <c r="LQI65" s="455"/>
      <c r="LQJ65" s="455"/>
      <c r="LQK65" s="455"/>
      <c r="LQL65" s="455"/>
      <c r="LQM65" s="455"/>
      <c r="LQN65" s="455"/>
      <c r="LQO65" s="455"/>
      <c r="LQP65" s="455"/>
      <c r="LQQ65" s="455"/>
      <c r="LQR65" s="455"/>
      <c r="LQS65" s="455"/>
      <c r="LQT65" s="455"/>
      <c r="LQU65" s="455"/>
      <c r="LQV65" s="455"/>
      <c r="LQW65" s="455"/>
      <c r="LQX65" s="455"/>
      <c r="LQY65" s="455"/>
      <c r="LQZ65" s="455"/>
      <c r="LRA65" s="455"/>
      <c r="LRB65" s="455"/>
      <c r="LRC65" s="455"/>
      <c r="LRD65" s="455"/>
      <c r="LRE65" s="455"/>
      <c r="LRF65" s="455"/>
      <c r="LRG65" s="455"/>
      <c r="LRH65" s="455"/>
      <c r="LRI65" s="455"/>
      <c r="LRJ65" s="455"/>
      <c r="LRK65" s="455"/>
      <c r="LRL65" s="455"/>
      <c r="LRM65" s="455"/>
      <c r="LRN65" s="455"/>
      <c r="LRO65" s="455"/>
      <c r="LRP65" s="455"/>
      <c r="LRQ65" s="455"/>
      <c r="LRR65" s="455"/>
      <c r="LRS65" s="455"/>
      <c r="LRT65" s="455"/>
      <c r="LRU65" s="455"/>
      <c r="LRV65" s="455"/>
      <c r="LRW65" s="455"/>
      <c r="LRX65" s="455"/>
      <c r="LRY65" s="455"/>
      <c r="LRZ65" s="455"/>
      <c r="LSA65" s="455"/>
      <c r="LSB65" s="455"/>
      <c r="LSC65" s="455"/>
      <c r="LSD65" s="455"/>
      <c r="LSE65" s="455"/>
      <c r="LSF65" s="455"/>
      <c r="LSG65" s="455"/>
      <c r="LSH65" s="455"/>
      <c r="LSI65" s="455"/>
      <c r="LSJ65" s="455"/>
      <c r="LSK65" s="455"/>
      <c r="LSL65" s="455"/>
      <c r="LSM65" s="455"/>
      <c r="LSN65" s="455"/>
      <c r="LSO65" s="455"/>
      <c r="LSP65" s="455"/>
      <c r="LSQ65" s="455"/>
      <c r="LSR65" s="455"/>
      <c r="LSS65" s="455"/>
      <c r="LST65" s="455"/>
      <c r="LSU65" s="455"/>
      <c r="LSV65" s="455"/>
      <c r="LSW65" s="455"/>
      <c r="LSX65" s="455"/>
      <c r="LSY65" s="455"/>
      <c r="LSZ65" s="455"/>
      <c r="LTA65" s="455"/>
      <c r="LTB65" s="455"/>
      <c r="LTC65" s="455"/>
      <c r="LTD65" s="455"/>
      <c r="LTE65" s="455"/>
      <c r="LTF65" s="455"/>
      <c r="LTG65" s="455"/>
      <c r="LTH65" s="455"/>
      <c r="LTI65" s="455"/>
      <c r="LTJ65" s="455"/>
      <c r="LTK65" s="455"/>
      <c r="LTL65" s="455"/>
      <c r="LTM65" s="455"/>
      <c r="LTN65" s="455"/>
      <c r="LTO65" s="455"/>
      <c r="LTP65" s="455"/>
      <c r="LTQ65" s="455"/>
      <c r="LTR65" s="455"/>
      <c r="LTS65" s="455"/>
      <c r="LTT65" s="455"/>
      <c r="LTU65" s="455"/>
      <c r="LTV65" s="455"/>
      <c r="LTW65" s="455"/>
      <c r="LTX65" s="455"/>
      <c r="LTY65" s="455"/>
      <c r="LTZ65" s="455"/>
      <c r="LUA65" s="455"/>
      <c r="LUB65" s="455"/>
      <c r="LUC65" s="455"/>
      <c r="LUD65" s="455"/>
      <c r="LUE65" s="455"/>
      <c r="LUF65" s="455"/>
      <c r="LUG65" s="455"/>
      <c r="LUH65" s="455"/>
      <c r="LUI65" s="455"/>
      <c r="LUJ65" s="455"/>
      <c r="LUK65" s="455"/>
      <c r="LUL65" s="455"/>
      <c r="LUM65" s="455"/>
      <c r="LUN65" s="455"/>
      <c r="LUO65" s="455"/>
      <c r="LUP65" s="455"/>
      <c r="LUQ65" s="455"/>
      <c r="LUR65" s="455"/>
      <c r="LUS65" s="455"/>
      <c r="LUT65" s="455"/>
      <c r="LUU65" s="455"/>
      <c r="LUV65" s="455"/>
      <c r="LUW65" s="455"/>
      <c r="LUX65" s="455"/>
      <c r="LUY65" s="455"/>
      <c r="LUZ65" s="455"/>
      <c r="LVA65" s="455"/>
      <c r="LVB65" s="455"/>
      <c r="LVC65" s="455"/>
      <c r="LVD65" s="455"/>
      <c r="LVE65" s="455"/>
      <c r="LVF65" s="455"/>
      <c r="LVG65" s="455"/>
      <c r="LVH65" s="455"/>
      <c r="LVI65" s="455"/>
      <c r="LVJ65" s="455"/>
      <c r="LVK65" s="455"/>
      <c r="LVL65" s="455"/>
      <c r="LVM65" s="455"/>
      <c r="LVN65" s="455"/>
      <c r="LVO65" s="455"/>
      <c r="LVP65" s="455"/>
      <c r="LVQ65" s="455"/>
      <c r="LVR65" s="455"/>
      <c r="LVS65" s="455"/>
      <c r="LVT65" s="455"/>
      <c r="LVU65" s="455"/>
      <c r="LVV65" s="455"/>
      <c r="LVW65" s="455"/>
      <c r="LVX65" s="455"/>
      <c r="LVY65" s="455"/>
      <c r="LVZ65" s="455"/>
      <c r="LWA65" s="455"/>
      <c r="LWB65" s="455"/>
      <c r="LWC65" s="455"/>
      <c r="LWD65" s="455"/>
      <c r="LWE65" s="455"/>
      <c r="LWF65" s="455"/>
      <c r="LWG65" s="455"/>
      <c r="LWH65" s="455"/>
      <c r="LWI65" s="455"/>
      <c r="LWJ65" s="455"/>
      <c r="LWK65" s="455"/>
      <c r="LWL65" s="455"/>
      <c r="LWM65" s="455"/>
      <c r="LWN65" s="455"/>
      <c r="LWO65" s="455"/>
      <c r="LWP65" s="455"/>
      <c r="LWQ65" s="455"/>
      <c r="LWR65" s="455"/>
      <c r="LWS65" s="455"/>
      <c r="LWT65" s="455"/>
      <c r="LWU65" s="455"/>
      <c r="LWV65" s="455"/>
      <c r="LWW65" s="455"/>
      <c r="LWX65" s="455"/>
      <c r="LWY65" s="455"/>
      <c r="LWZ65" s="455"/>
      <c r="LXA65" s="455"/>
      <c r="LXB65" s="455"/>
      <c r="LXC65" s="455"/>
      <c r="LXD65" s="455"/>
      <c r="LXE65" s="455"/>
      <c r="LXF65" s="455"/>
      <c r="LXG65" s="455"/>
      <c r="LXH65" s="455"/>
      <c r="LXI65" s="455"/>
      <c r="LXJ65" s="455"/>
      <c r="LXK65" s="455"/>
      <c r="LXL65" s="455"/>
      <c r="LXM65" s="455"/>
      <c r="LXN65" s="455"/>
      <c r="LXO65" s="455"/>
      <c r="LXP65" s="455"/>
      <c r="LXQ65" s="455"/>
      <c r="LXR65" s="455"/>
      <c r="LXS65" s="455"/>
      <c r="LXT65" s="455"/>
      <c r="LXU65" s="455"/>
      <c r="LXV65" s="455"/>
      <c r="LXW65" s="455"/>
      <c r="LXX65" s="455"/>
      <c r="LXY65" s="455"/>
      <c r="LXZ65" s="455"/>
      <c r="LYA65" s="455"/>
      <c r="LYB65" s="455"/>
      <c r="LYC65" s="455"/>
      <c r="LYD65" s="455"/>
      <c r="LYE65" s="455"/>
      <c r="LYF65" s="455"/>
      <c r="LYG65" s="455"/>
      <c r="LYH65" s="455"/>
      <c r="LYI65" s="455"/>
      <c r="LYJ65" s="455"/>
      <c r="LYK65" s="455"/>
      <c r="LYL65" s="455"/>
      <c r="LYM65" s="455"/>
      <c r="LYN65" s="455"/>
      <c r="LYO65" s="455"/>
      <c r="LYP65" s="455"/>
      <c r="LYQ65" s="455"/>
      <c r="LYR65" s="455"/>
      <c r="LYS65" s="455"/>
      <c r="LYT65" s="455"/>
      <c r="LYU65" s="455"/>
      <c r="LYV65" s="455"/>
      <c r="LYW65" s="455"/>
      <c r="LYX65" s="455"/>
      <c r="LYY65" s="455"/>
      <c r="LYZ65" s="455"/>
      <c r="LZA65" s="455"/>
      <c r="LZB65" s="455"/>
      <c r="LZC65" s="455"/>
      <c r="LZD65" s="455"/>
      <c r="LZE65" s="455"/>
      <c r="LZF65" s="455"/>
      <c r="LZG65" s="455"/>
      <c r="LZH65" s="455"/>
      <c r="LZI65" s="455"/>
      <c r="LZJ65" s="455"/>
      <c r="LZK65" s="455"/>
      <c r="LZL65" s="455"/>
      <c r="LZM65" s="455"/>
      <c r="LZN65" s="455"/>
      <c r="LZO65" s="455"/>
      <c r="LZP65" s="455"/>
      <c r="LZQ65" s="455"/>
      <c r="LZR65" s="455"/>
      <c r="LZS65" s="455"/>
      <c r="LZT65" s="455"/>
      <c r="LZU65" s="455"/>
      <c r="LZV65" s="455"/>
      <c r="LZW65" s="455"/>
      <c r="LZX65" s="455"/>
      <c r="LZY65" s="455"/>
      <c r="LZZ65" s="455"/>
      <c r="MAA65" s="455"/>
      <c r="MAB65" s="455"/>
      <c r="MAC65" s="455"/>
      <c r="MAD65" s="455"/>
      <c r="MAE65" s="455"/>
      <c r="MAF65" s="455"/>
      <c r="MAG65" s="455"/>
      <c r="MAH65" s="455"/>
      <c r="MAI65" s="455"/>
      <c r="MAJ65" s="455"/>
      <c r="MAK65" s="455"/>
      <c r="MAL65" s="455"/>
      <c r="MAM65" s="455"/>
      <c r="MAN65" s="455"/>
      <c r="MAO65" s="455"/>
      <c r="MAP65" s="455"/>
      <c r="MAQ65" s="455"/>
      <c r="MAR65" s="455"/>
      <c r="MAS65" s="455"/>
      <c r="MAT65" s="455"/>
      <c r="MAU65" s="455"/>
      <c r="MAV65" s="455"/>
      <c r="MAW65" s="455"/>
      <c r="MAX65" s="455"/>
      <c r="MAY65" s="455"/>
      <c r="MAZ65" s="455"/>
      <c r="MBA65" s="455"/>
      <c r="MBB65" s="455"/>
      <c r="MBC65" s="455"/>
      <c r="MBD65" s="455"/>
      <c r="MBE65" s="455"/>
      <c r="MBF65" s="455"/>
      <c r="MBG65" s="455"/>
      <c r="MBH65" s="455"/>
      <c r="MBI65" s="455"/>
      <c r="MBJ65" s="455"/>
      <c r="MBK65" s="455"/>
      <c r="MBL65" s="455"/>
      <c r="MBM65" s="455"/>
      <c r="MBN65" s="455"/>
      <c r="MBO65" s="455"/>
      <c r="MBP65" s="455"/>
      <c r="MBQ65" s="455"/>
      <c r="MBR65" s="455"/>
      <c r="MBS65" s="455"/>
      <c r="MBT65" s="455"/>
      <c r="MBU65" s="455"/>
      <c r="MBV65" s="455"/>
      <c r="MBW65" s="455"/>
      <c r="MBX65" s="455"/>
      <c r="MBY65" s="455"/>
      <c r="MBZ65" s="455"/>
      <c r="MCA65" s="455"/>
      <c r="MCB65" s="455"/>
      <c r="MCC65" s="455"/>
      <c r="MCD65" s="455"/>
      <c r="MCE65" s="455"/>
      <c r="MCF65" s="455"/>
      <c r="MCG65" s="455"/>
      <c r="MCH65" s="455"/>
      <c r="MCI65" s="455"/>
      <c r="MCJ65" s="455"/>
      <c r="MCK65" s="455"/>
      <c r="MCL65" s="455"/>
      <c r="MCM65" s="455"/>
      <c r="MCN65" s="455"/>
      <c r="MCO65" s="455"/>
      <c r="MCP65" s="455"/>
      <c r="MCQ65" s="455"/>
      <c r="MCR65" s="455"/>
      <c r="MCS65" s="455"/>
      <c r="MCT65" s="455"/>
      <c r="MCU65" s="455"/>
      <c r="MCV65" s="455"/>
      <c r="MCW65" s="455"/>
      <c r="MCX65" s="455"/>
      <c r="MCY65" s="455"/>
      <c r="MCZ65" s="455"/>
      <c r="MDA65" s="455"/>
      <c r="MDB65" s="455"/>
      <c r="MDC65" s="455"/>
      <c r="MDD65" s="455"/>
      <c r="MDE65" s="455"/>
      <c r="MDF65" s="455"/>
      <c r="MDG65" s="455"/>
      <c r="MDH65" s="455"/>
      <c r="MDI65" s="455"/>
      <c r="MDJ65" s="455"/>
      <c r="MDK65" s="455"/>
      <c r="MDL65" s="455"/>
      <c r="MDM65" s="455"/>
      <c r="MDN65" s="455"/>
      <c r="MDO65" s="455"/>
      <c r="MDP65" s="455"/>
      <c r="MDQ65" s="455"/>
      <c r="MDR65" s="455"/>
      <c r="MDS65" s="455"/>
      <c r="MDT65" s="455"/>
      <c r="MDU65" s="455"/>
      <c r="MDV65" s="455"/>
      <c r="MDW65" s="455"/>
      <c r="MDX65" s="455"/>
      <c r="MDY65" s="455"/>
      <c r="MDZ65" s="455"/>
      <c r="MEA65" s="455"/>
      <c r="MEB65" s="455"/>
      <c r="MEC65" s="455"/>
      <c r="MED65" s="455"/>
      <c r="MEE65" s="455"/>
      <c r="MEF65" s="455"/>
      <c r="MEG65" s="455"/>
      <c r="MEH65" s="455"/>
      <c r="MEI65" s="455"/>
      <c r="MEJ65" s="455"/>
      <c r="MEK65" s="455"/>
      <c r="MEL65" s="455"/>
      <c r="MEM65" s="455"/>
      <c r="MEN65" s="455"/>
      <c r="MEO65" s="455"/>
      <c r="MEP65" s="455"/>
      <c r="MEQ65" s="455"/>
      <c r="MER65" s="455"/>
      <c r="MES65" s="455"/>
      <c r="MET65" s="455"/>
      <c r="MEU65" s="455"/>
      <c r="MEV65" s="455"/>
      <c r="MEW65" s="455"/>
      <c r="MEX65" s="455"/>
      <c r="MEY65" s="455"/>
      <c r="MEZ65" s="455"/>
      <c r="MFA65" s="455"/>
      <c r="MFB65" s="455"/>
      <c r="MFC65" s="455"/>
      <c r="MFD65" s="455"/>
      <c r="MFE65" s="455"/>
      <c r="MFF65" s="455"/>
      <c r="MFG65" s="455"/>
      <c r="MFH65" s="455"/>
      <c r="MFI65" s="455"/>
      <c r="MFJ65" s="455"/>
      <c r="MFK65" s="455"/>
      <c r="MFL65" s="455"/>
      <c r="MFM65" s="455"/>
      <c r="MFN65" s="455"/>
      <c r="MFO65" s="455"/>
      <c r="MFP65" s="455"/>
      <c r="MFQ65" s="455"/>
      <c r="MFR65" s="455"/>
      <c r="MFS65" s="455"/>
      <c r="MFT65" s="455"/>
      <c r="MFU65" s="455"/>
      <c r="MFV65" s="455"/>
      <c r="MFW65" s="455"/>
      <c r="MFX65" s="455"/>
      <c r="MFY65" s="455"/>
      <c r="MFZ65" s="455"/>
      <c r="MGA65" s="455"/>
      <c r="MGB65" s="455"/>
      <c r="MGC65" s="455"/>
      <c r="MGD65" s="455"/>
      <c r="MGE65" s="455"/>
      <c r="MGF65" s="455"/>
      <c r="MGG65" s="455"/>
      <c r="MGH65" s="455"/>
      <c r="MGI65" s="455"/>
      <c r="MGJ65" s="455"/>
      <c r="MGK65" s="455"/>
      <c r="MGL65" s="455"/>
      <c r="MGM65" s="455"/>
      <c r="MGN65" s="455"/>
      <c r="MGO65" s="455"/>
      <c r="MGP65" s="455"/>
      <c r="MGQ65" s="455"/>
      <c r="MGR65" s="455"/>
      <c r="MGS65" s="455"/>
      <c r="MGT65" s="455"/>
      <c r="MGU65" s="455"/>
      <c r="MGV65" s="455"/>
      <c r="MGW65" s="455"/>
      <c r="MGX65" s="455"/>
      <c r="MGY65" s="455"/>
      <c r="MGZ65" s="455"/>
      <c r="MHA65" s="455"/>
      <c r="MHB65" s="455"/>
      <c r="MHC65" s="455"/>
      <c r="MHD65" s="455"/>
      <c r="MHE65" s="455"/>
      <c r="MHF65" s="455"/>
      <c r="MHG65" s="455"/>
      <c r="MHH65" s="455"/>
      <c r="MHI65" s="455"/>
      <c r="MHJ65" s="455"/>
      <c r="MHK65" s="455"/>
      <c r="MHL65" s="455"/>
      <c r="MHM65" s="455"/>
      <c r="MHN65" s="455"/>
      <c r="MHO65" s="455"/>
      <c r="MHP65" s="455"/>
      <c r="MHQ65" s="455"/>
      <c r="MHR65" s="455"/>
      <c r="MHS65" s="455"/>
      <c r="MHT65" s="455"/>
      <c r="MHU65" s="455"/>
      <c r="MHV65" s="455"/>
      <c r="MHW65" s="455"/>
      <c r="MHX65" s="455"/>
      <c r="MHY65" s="455"/>
      <c r="MHZ65" s="455"/>
      <c r="MIA65" s="455"/>
      <c r="MIB65" s="455"/>
      <c r="MIC65" s="455"/>
      <c r="MID65" s="455"/>
      <c r="MIE65" s="455"/>
      <c r="MIF65" s="455"/>
      <c r="MIG65" s="455"/>
      <c r="MIH65" s="455"/>
      <c r="MII65" s="455"/>
      <c r="MIJ65" s="455"/>
      <c r="MIK65" s="455"/>
      <c r="MIL65" s="455"/>
      <c r="MIM65" s="455"/>
      <c r="MIN65" s="455"/>
      <c r="MIO65" s="455"/>
      <c r="MIP65" s="455"/>
      <c r="MIQ65" s="455"/>
      <c r="MIR65" s="455"/>
      <c r="MIS65" s="455"/>
      <c r="MIT65" s="455"/>
      <c r="MIU65" s="455"/>
      <c r="MIV65" s="455"/>
      <c r="MIW65" s="455"/>
      <c r="MIX65" s="455"/>
      <c r="MIY65" s="455"/>
      <c r="MIZ65" s="455"/>
      <c r="MJA65" s="455"/>
      <c r="MJB65" s="455"/>
      <c r="MJC65" s="455"/>
      <c r="MJD65" s="455"/>
      <c r="MJE65" s="455"/>
      <c r="MJF65" s="455"/>
      <c r="MJG65" s="455"/>
      <c r="MJH65" s="455"/>
      <c r="MJI65" s="455"/>
      <c r="MJJ65" s="455"/>
      <c r="MJK65" s="455"/>
      <c r="MJL65" s="455"/>
      <c r="MJM65" s="455"/>
      <c r="MJN65" s="455"/>
      <c r="MJO65" s="455"/>
      <c r="MJP65" s="455"/>
      <c r="MJQ65" s="455"/>
      <c r="MJR65" s="455"/>
      <c r="MJS65" s="455"/>
      <c r="MJT65" s="455"/>
      <c r="MJU65" s="455"/>
      <c r="MJV65" s="455"/>
      <c r="MJW65" s="455"/>
      <c r="MJX65" s="455"/>
      <c r="MJY65" s="455"/>
      <c r="MJZ65" s="455"/>
      <c r="MKA65" s="455"/>
      <c r="MKB65" s="455"/>
      <c r="MKC65" s="455"/>
      <c r="MKD65" s="455"/>
      <c r="MKE65" s="455"/>
      <c r="MKF65" s="455"/>
      <c r="MKG65" s="455"/>
      <c r="MKH65" s="455"/>
      <c r="MKI65" s="455"/>
      <c r="MKJ65" s="455"/>
      <c r="MKK65" s="455"/>
      <c r="MKL65" s="455"/>
      <c r="MKM65" s="455"/>
      <c r="MKN65" s="455"/>
      <c r="MKO65" s="455"/>
      <c r="MKP65" s="455"/>
      <c r="MKQ65" s="455"/>
      <c r="MKR65" s="455"/>
      <c r="MKS65" s="455"/>
      <c r="MKT65" s="455"/>
      <c r="MKU65" s="455"/>
      <c r="MKV65" s="455"/>
      <c r="MKW65" s="455"/>
      <c r="MKX65" s="455"/>
      <c r="MKY65" s="455"/>
      <c r="MKZ65" s="455"/>
      <c r="MLA65" s="455"/>
      <c r="MLB65" s="455"/>
      <c r="MLC65" s="455"/>
      <c r="MLD65" s="455"/>
      <c r="MLE65" s="455"/>
      <c r="MLF65" s="455"/>
      <c r="MLG65" s="455"/>
      <c r="MLH65" s="455"/>
      <c r="MLI65" s="455"/>
      <c r="MLJ65" s="455"/>
      <c r="MLK65" s="455"/>
      <c r="MLL65" s="455"/>
      <c r="MLM65" s="455"/>
      <c r="MLN65" s="455"/>
      <c r="MLO65" s="455"/>
      <c r="MLP65" s="455"/>
      <c r="MLQ65" s="455"/>
      <c r="MLR65" s="455"/>
      <c r="MLS65" s="455"/>
      <c r="MLT65" s="455"/>
      <c r="MLU65" s="455"/>
      <c r="MLV65" s="455"/>
      <c r="MLW65" s="455"/>
      <c r="MLX65" s="455"/>
      <c r="MLY65" s="455"/>
      <c r="MLZ65" s="455"/>
      <c r="MMA65" s="455"/>
      <c r="MMB65" s="455"/>
      <c r="MMC65" s="455"/>
      <c r="MMD65" s="455"/>
      <c r="MME65" s="455"/>
      <c r="MMF65" s="455"/>
      <c r="MMG65" s="455"/>
      <c r="MMH65" s="455"/>
      <c r="MMI65" s="455"/>
      <c r="MMJ65" s="455"/>
      <c r="MMK65" s="455"/>
      <c r="MML65" s="455"/>
      <c r="MMM65" s="455"/>
      <c r="MMN65" s="455"/>
      <c r="MMO65" s="455"/>
      <c r="MMP65" s="455"/>
      <c r="MMQ65" s="455"/>
      <c r="MMR65" s="455"/>
      <c r="MMS65" s="455"/>
      <c r="MMT65" s="455"/>
      <c r="MMU65" s="455"/>
      <c r="MMV65" s="455"/>
      <c r="MMW65" s="455"/>
      <c r="MMX65" s="455"/>
      <c r="MMY65" s="455"/>
      <c r="MMZ65" s="455"/>
      <c r="MNA65" s="455"/>
      <c r="MNB65" s="455"/>
      <c r="MNC65" s="455"/>
      <c r="MND65" s="455"/>
      <c r="MNE65" s="455"/>
      <c r="MNF65" s="455"/>
      <c r="MNG65" s="455"/>
      <c r="MNH65" s="455"/>
      <c r="MNI65" s="455"/>
      <c r="MNJ65" s="455"/>
      <c r="MNK65" s="455"/>
      <c r="MNL65" s="455"/>
      <c r="MNM65" s="455"/>
      <c r="MNN65" s="455"/>
      <c r="MNO65" s="455"/>
      <c r="MNP65" s="455"/>
      <c r="MNQ65" s="455"/>
      <c r="MNR65" s="455"/>
      <c r="MNS65" s="455"/>
      <c r="MNT65" s="455"/>
      <c r="MNU65" s="455"/>
      <c r="MNV65" s="455"/>
      <c r="MNW65" s="455"/>
      <c r="MNX65" s="455"/>
      <c r="MNY65" s="455"/>
      <c r="MNZ65" s="455"/>
      <c r="MOA65" s="455"/>
      <c r="MOB65" s="455"/>
      <c r="MOC65" s="455"/>
      <c r="MOD65" s="455"/>
      <c r="MOE65" s="455"/>
      <c r="MOF65" s="455"/>
      <c r="MOG65" s="455"/>
      <c r="MOH65" s="455"/>
      <c r="MOI65" s="455"/>
      <c r="MOJ65" s="455"/>
      <c r="MOK65" s="455"/>
      <c r="MOL65" s="455"/>
      <c r="MOM65" s="455"/>
      <c r="MON65" s="455"/>
      <c r="MOO65" s="455"/>
      <c r="MOP65" s="455"/>
      <c r="MOQ65" s="455"/>
      <c r="MOR65" s="455"/>
      <c r="MOS65" s="455"/>
      <c r="MOT65" s="455"/>
      <c r="MOU65" s="455"/>
      <c r="MOV65" s="455"/>
      <c r="MOW65" s="455"/>
      <c r="MOX65" s="455"/>
      <c r="MOY65" s="455"/>
      <c r="MOZ65" s="455"/>
      <c r="MPA65" s="455"/>
      <c r="MPB65" s="455"/>
      <c r="MPC65" s="455"/>
      <c r="MPD65" s="455"/>
      <c r="MPE65" s="455"/>
      <c r="MPF65" s="455"/>
      <c r="MPG65" s="455"/>
      <c r="MPH65" s="455"/>
      <c r="MPI65" s="455"/>
      <c r="MPJ65" s="455"/>
      <c r="MPK65" s="455"/>
      <c r="MPL65" s="455"/>
      <c r="MPM65" s="455"/>
      <c r="MPN65" s="455"/>
      <c r="MPO65" s="455"/>
      <c r="MPP65" s="455"/>
      <c r="MPQ65" s="455"/>
      <c r="MPR65" s="455"/>
      <c r="MPS65" s="455"/>
      <c r="MPT65" s="455"/>
      <c r="MPU65" s="455"/>
      <c r="MPV65" s="455"/>
      <c r="MPW65" s="455"/>
      <c r="MPX65" s="455"/>
      <c r="MPY65" s="455"/>
      <c r="MPZ65" s="455"/>
      <c r="MQA65" s="455"/>
      <c r="MQB65" s="455"/>
      <c r="MQC65" s="455"/>
      <c r="MQD65" s="455"/>
      <c r="MQE65" s="455"/>
      <c r="MQF65" s="455"/>
      <c r="MQG65" s="455"/>
      <c r="MQH65" s="455"/>
      <c r="MQI65" s="455"/>
      <c r="MQJ65" s="455"/>
      <c r="MQK65" s="455"/>
      <c r="MQL65" s="455"/>
      <c r="MQM65" s="455"/>
      <c r="MQN65" s="455"/>
      <c r="MQO65" s="455"/>
      <c r="MQP65" s="455"/>
      <c r="MQQ65" s="455"/>
      <c r="MQR65" s="455"/>
      <c r="MQS65" s="455"/>
      <c r="MQT65" s="455"/>
      <c r="MQU65" s="455"/>
      <c r="MQV65" s="455"/>
      <c r="MQW65" s="455"/>
      <c r="MQX65" s="455"/>
      <c r="MQY65" s="455"/>
      <c r="MQZ65" s="455"/>
      <c r="MRA65" s="455"/>
      <c r="MRB65" s="455"/>
      <c r="MRC65" s="455"/>
      <c r="MRD65" s="455"/>
      <c r="MRE65" s="455"/>
      <c r="MRF65" s="455"/>
      <c r="MRG65" s="455"/>
      <c r="MRH65" s="455"/>
      <c r="MRI65" s="455"/>
      <c r="MRJ65" s="455"/>
      <c r="MRK65" s="455"/>
      <c r="MRL65" s="455"/>
      <c r="MRM65" s="455"/>
      <c r="MRN65" s="455"/>
      <c r="MRO65" s="455"/>
      <c r="MRP65" s="455"/>
      <c r="MRQ65" s="455"/>
      <c r="MRR65" s="455"/>
      <c r="MRS65" s="455"/>
      <c r="MRT65" s="455"/>
      <c r="MRU65" s="455"/>
      <c r="MRV65" s="455"/>
      <c r="MRW65" s="455"/>
      <c r="MRX65" s="455"/>
      <c r="MRY65" s="455"/>
      <c r="MRZ65" s="455"/>
      <c r="MSA65" s="455"/>
      <c r="MSB65" s="455"/>
      <c r="MSC65" s="455"/>
      <c r="MSD65" s="455"/>
      <c r="MSE65" s="455"/>
      <c r="MSF65" s="455"/>
      <c r="MSG65" s="455"/>
      <c r="MSH65" s="455"/>
      <c r="MSI65" s="455"/>
      <c r="MSJ65" s="455"/>
      <c r="MSK65" s="455"/>
      <c r="MSL65" s="455"/>
      <c r="MSM65" s="455"/>
      <c r="MSN65" s="455"/>
      <c r="MSO65" s="455"/>
      <c r="MSP65" s="455"/>
      <c r="MSQ65" s="455"/>
      <c r="MSR65" s="455"/>
      <c r="MSS65" s="455"/>
      <c r="MST65" s="455"/>
      <c r="MSU65" s="455"/>
      <c r="MSV65" s="455"/>
      <c r="MSW65" s="455"/>
      <c r="MSX65" s="455"/>
      <c r="MSY65" s="455"/>
      <c r="MSZ65" s="455"/>
      <c r="MTA65" s="455"/>
      <c r="MTB65" s="455"/>
      <c r="MTC65" s="455"/>
      <c r="MTD65" s="455"/>
      <c r="MTE65" s="455"/>
      <c r="MTF65" s="455"/>
      <c r="MTG65" s="455"/>
      <c r="MTH65" s="455"/>
      <c r="MTI65" s="455"/>
      <c r="MTJ65" s="455"/>
      <c r="MTK65" s="455"/>
      <c r="MTL65" s="455"/>
      <c r="MTM65" s="455"/>
      <c r="MTN65" s="455"/>
      <c r="MTO65" s="455"/>
      <c r="MTP65" s="455"/>
      <c r="MTQ65" s="455"/>
      <c r="MTR65" s="455"/>
      <c r="MTS65" s="455"/>
      <c r="MTT65" s="455"/>
      <c r="MTU65" s="455"/>
      <c r="MTV65" s="455"/>
      <c r="MTW65" s="455"/>
      <c r="MTX65" s="455"/>
      <c r="MTY65" s="455"/>
      <c r="MTZ65" s="455"/>
      <c r="MUA65" s="455"/>
      <c r="MUB65" s="455"/>
      <c r="MUC65" s="455"/>
      <c r="MUD65" s="455"/>
      <c r="MUE65" s="455"/>
      <c r="MUF65" s="455"/>
      <c r="MUG65" s="455"/>
      <c r="MUH65" s="455"/>
      <c r="MUI65" s="455"/>
      <c r="MUJ65" s="455"/>
      <c r="MUK65" s="455"/>
      <c r="MUL65" s="455"/>
      <c r="MUM65" s="455"/>
      <c r="MUN65" s="455"/>
      <c r="MUO65" s="455"/>
      <c r="MUP65" s="455"/>
      <c r="MUQ65" s="455"/>
      <c r="MUR65" s="455"/>
      <c r="MUS65" s="455"/>
      <c r="MUT65" s="455"/>
      <c r="MUU65" s="455"/>
      <c r="MUV65" s="455"/>
      <c r="MUW65" s="455"/>
      <c r="MUX65" s="455"/>
      <c r="MUY65" s="455"/>
      <c r="MUZ65" s="455"/>
      <c r="MVA65" s="455"/>
      <c r="MVB65" s="455"/>
      <c r="MVC65" s="455"/>
      <c r="MVD65" s="455"/>
      <c r="MVE65" s="455"/>
      <c r="MVF65" s="455"/>
      <c r="MVG65" s="455"/>
      <c r="MVH65" s="455"/>
      <c r="MVI65" s="455"/>
      <c r="MVJ65" s="455"/>
      <c r="MVK65" s="455"/>
      <c r="MVL65" s="455"/>
      <c r="MVM65" s="455"/>
      <c r="MVN65" s="455"/>
      <c r="MVO65" s="455"/>
      <c r="MVP65" s="455"/>
      <c r="MVQ65" s="455"/>
      <c r="MVR65" s="455"/>
      <c r="MVS65" s="455"/>
      <c r="MVT65" s="455"/>
      <c r="MVU65" s="455"/>
      <c r="MVV65" s="455"/>
      <c r="MVW65" s="455"/>
      <c r="MVX65" s="455"/>
      <c r="MVY65" s="455"/>
      <c r="MVZ65" s="455"/>
      <c r="MWA65" s="455"/>
      <c r="MWB65" s="455"/>
      <c r="MWC65" s="455"/>
      <c r="MWD65" s="455"/>
      <c r="MWE65" s="455"/>
      <c r="MWF65" s="455"/>
      <c r="MWG65" s="455"/>
      <c r="MWH65" s="455"/>
      <c r="MWI65" s="455"/>
      <c r="MWJ65" s="455"/>
      <c r="MWK65" s="455"/>
      <c r="MWL65" s="455"/>
      <c r="MWM65" s="455"/>
      <c r="MWN65" s="455"/>
      <c r="MWO65" s="455"/>
      <c r="MWP65" s="455"/>
      <c r="MWQ65" s="455"/>
      <c r="MWR65" s="455"/>
      <c r="MWS65" s="455"/>
      <c r="MWT65" s="455"/>
      <c r="MWU65" s="455"/>
      <c r="MWV65" s="455"/>
      <c r="MWW65" s="455"/>
      <c r="MWX65" s="455"/>
      <c r="MWY65" s="455"/>
      <c r="MWZ65" s="455"/>
      <c r="MXA65" s="455"/>
      <c r="MXB65" s="455"/>
      <c r="MXC65" s="455"/>
      <c r="MXD65" s="455"/>
      <c r="MXE65" s="455"/>
      <c r="MXF65" s="455"/>
      <c r="MXG65" s="455"/>
      <c r="MXH65" s="455"/>
      <c r="MXI65" s="455"/>
      <c r="MXJ65" s="455"/>
      <c r="MXK65" s="455"/>
      <c r="MXL65" s="455"/>
      <c r="MXM65" s="455"/>
      <c r="MXN65" s="455"/>
      <c r="MXO65" s="455"/>
      <c r="MXP65" s="455"/>
      <c r="MXQ65" s="455"/>
      <c r="MXR65" s="455"/>
      <c r="MXS65" s="455"/>
      <c r="MXT65" s="455"/>
      <c r="MXU65" s="455"/>
      <c r="MXV65" s="455"/>
      <c r="MXW65" s="455"/>
      <c r="MXX65" s="455"/>
      <c r="MXY65" s="455"/>
      <c r="MXZ65" s="455"/>
      <c r="MYA65" s="455"/>
      <c r="MYB65" s="455"/>
      <c r="MYC65" s="455"/>
      <c r="MYD65" s="455"/>
      <c r="MYE65" s="455"/>
      <c r="MYF65" s="455"/>
      <c r="MYG65" s="455"/>
      <c r="MYH65" s="455"/>
      <c r="MYI65" s="455"/>
      <c r="MYJ65" s="455"/>
      <c r="MYK65" s="455"/>
      <c r="MYL65" s="455"/>
      <c r="MYM65" s="455"/>
      <c r="MYN65" s="455"/>
      <c r="MYO65" s="455"/>
      <c r="MYP65" s="455"/>
      <c r="MYQ65" s="455"/>
      <c r="MYR65" s="455"/>
      <c r="MYS65" s="455"/>
      <c r="MYT65" s="455"/>
      <c r="MYU65" s="455"/>
      <c r="MYV65" s="455"/>
      <c r="MYW65" s="455"/>
      <c r="MYX65" s="455"/>
      <c r="MYY65" s="455"/>
      <c r="MYZ65" s="455"/>
      <c r="MZA65" s="455"/>
      <c r="MZB65" s="455"/>
      <c r="MZC65" s="455"/>
      <c r="MZD65" s="455"/>
      <c r="MZE65" s="455"/>
      <c r="MZF65" s="455"/>
      <c r="MZG65" s="455"/>
      <c r="MZH65" s="455"/>
      <c r="MZI65" s="455"/>
      <c r="MZJ65" s="455"/>
      <c r="MZK65" s="455"/>
      <c r="MZL65" s="455"/>
      <c r="MZM65" s="455"/>
      <c r="MZN65" s="455"/>
      <c r="MZO65" s="455"/>
      <c r="MZP65" s="455"/>
      <c r="MZQ65" s="455"/>
      <c r="MZR65" s="455"/>
      <c r="MZS65" s="455"/>
      <c r="MZT65" s="455"/>
      <c r="MZU65" s="455"/>
      <c r="MZV65" s="455"/>
      <c r="MZW65" s="455"/>
      <c r="MZX65" s="455"/>
      <c r="MZY65" s="455"/>
      <c r="MZZ65" s="455"/>
      <c r="NAA65" s="455"/>
      <c r="NAB65" s="455"/>
      <c r="NAC65" s="455"/>
      <c r="NAD65" s="455"/>
      <c r="NAE65" s="455"/>
      <c r="NAF65" s="455"/>
      <c r="NAG65" s="455"/>
      <c r="NAH65" s="455"/>
      <c r="NAI65" s="455"/>
      <c r="NAJ65" s="455"/>
      <c r="NAK65" s="455"/>
      <c r="NAL65" s="455"/>
      <c r="NAM65" s="455"/>
      <c r="NAN65" s="455"/>
      <c r="NAO65" s="455"/>
      <c r="NAP65" s="455"/>
      <c r="NAQ65" s="455"/>
      <c r="NAR65" s="455"/>
      <c r="NAS65" s="455"/>
      <c r="NAT65" s="455"/>
      <c r="NAU65" s="455"/>
      <c r="NAV65" s="455"/>
      <c r="NAW65" s="455"/>
      <c r="NAX65" s="455"/>
      <c r="NAY65" s="455"/>
      <c r="NAZ65" s="455"/>
      <c r="NBA65" s="455"/>
      <c r="NBB65" s="455"/>
      <c r="NBC65" s="455"/>
      <c r="NBD65" s="455"/>
      <c r="NBE65" s="455"/>
      <c r="NBF65" s="455"/>
      <c r="NBG65" s="455"/>
      <c r="NBH65" s="455"/>
      <c r="NBI65" s="455"/>
      <c r="NBJ65" s="455"/>
      <c r="NBK65" s="455"/>
      <c r="NBL65" s="455"/>
      <c r="NBM65" s="455"/>
      <c r="NBN65" s="455"/>
      <c r="NBO65" s="455"/>
      <c r="NBP65" s="455"/>
      <c r="NBQ65" s="455"/>
      <c r="NBR65" s="455"/>
      <c r="NBS65" s="455"/>
      <c r="NBT65" s="455"/>
      <c r="NBU65" s="455"/>
      <c r="NBV65" s="455"/>
      <c r="NBW65" s="455"/>
      <c r="NBX65" s="455"/>
      <c r="NBY65" s="455"/>
      <c r="NBZ65" s="455"/>
      <c r="NCA65" s="455"/>
      <c r="NCB65" s="455"/>
      <c r="NCC65" s="455"/>
      <c r="NCD65" s="455"/>
      <c r="NCE65" s="455"/>
      <c r="NCF65" s="455"/>
      <c r="NCG65" s="455"/>
      <c r="NCH65" s="455"/>
      <c r="NCI65" s="455"/>
      <c r="NCJ65" s="455"/>
      <c r="NCK65" s="455"/>
      <c r="NCL65" s="455"/>
      <c r="NCM65" s="455"/>
      <c r="NCN65" s="455"/>
      <c r="NCO65" s="455"/>
      <c r="NCP65" s="455"/>
      <c r="NCQ65" s="455"/>
      <c r="NCR65" s="455"/>
      <c r="NCS65" s="455"/>
      <c r="NCT65" s="455"/>
      <c r="NCU65" s="455"/>
      <c r="NCV65" s="455"/>
      <c r="NCW65" s="455"/>
      <c r="NCX65" s="455"/>
      <c r="NCY65" s="455"/>
      <c r="NCZ65" s="455"/>
      <c r="NDA65" s="455"/>
      <c r="NDB65" s="455"/>
      <c r="NDC65" s="455"/>
      <c r="NDD65" s="455"/>
      <c r="NDE65" s="455"/>
      <c r="NDF65" s="455"/>
      <c r="NDG65" s="455"/>
      <c r="NDH65" s="455"/>
      <c r="NDI65" s="455"/>
      <c r="NDJ65" s="455"/>
      <c r="NDK65" s="455"/>
      <c r="NDL65" s="455"/>
      <c r="NDM65" s="455"/>
      <c r="NDN65" s="455"/>
      <c r="NDO65" s="455"/>
      <c r="NDP65" s="455"/>
      <c r="NDQ65" s="455"/>
      <c r="NDR65" s="455"/>
      <c r="NDS65" s="455"/>
      <c r="NDT65" s="455"/>
      <c r="NDU65" s="455"/>
      <c r="NDV65" s="455"/>
      <c r="NDW65" s="455"/>
      <c r="NDX65" s="455"/>
      <c r="NDY65" s="455"/>
      <c r="NDZ65" s="455"/>
      <c r="NEA65" s="455"/>
      <c r="NEB65" s="455"/>
      <c r="NEC65" s="455"/>
      <c r="NED65" s="455"/>
      <c r="NEE65" s="455"/>
      <c r="NEF65" s="455"/>
      <c r="NEG65" s="455"/>
      <c r="NEH65" s="455"/>
      <c r="NEI65" s="455"/>
      <c r="NEJ65" s="455"/>
      <c r="NEK65" s="455"/>
      <c r="NEL65" s="455"/>
      <c r="NEM65" s="455"/>
      <c r="NEN65" s="455"/>
      <c r="NEO65" s="455"/>
      <c r="NEP65" s="455"/>
      <c r="NEQ65" s="455"/>
      <c r="NER65" s="455"/>
      <c r="NES65" s="455"/>
      <c r="NET65" s="455"/>
      <c r="NEU65" s="455"/>
      <c r="NEV65" s="455"/>
      <c r="NEW65" s="455"/>
      <c r="NEX65" s="455"/>
      <c r="NEY65" s="455"/>
      <c r="NEZ65" s="455"/>
      <c r="NFA65" s="455"/>
      <c r="NFB65" s="455"/>
      <c r="NFC65" s="455"/>
      <c r="NFD65" s="455"/>
      <c r="NFE65" s="455"/>
      <c r="NFF65" s="455"/>
      <c r="NFG65" s="455"/>
      <c r="NFH65" s="455"/>
      <c r="NFI65" s="455"/>
      <c r="NFJ65" s="455"/>
      <c r="NFK65" s="455"/>
      <c r="NFL65" s="455"/>
      <c r="NFM65" s="455"/>
      <c r="NFN65" s="455"/>
      <c r="NFO65" s="455"/>
      <c r="NFP65" s="455"/>
      <c r="NFQ65" s="455"/>
      <c r="NFR65" s="455"/>
      <c r="NFS65" s="455"/>
      <c r="NFT65" s="455"/>
      <c r="NFU65" s="455"/>
      <c r="NFV65" s="455"/>
      <c r="NFW65" s="455"/>
      <c r="NFX65" s="455"/>
      <c r="NFY65" s="455"/>
      <c r="NFZ65" s="455"/>
      <c r="NGA65" s="455"/>
      <c r="NGB65" s="455"/>
      <c r="NGC65" s="455"/>
      <c r="NGD65" s="455"/>
      <c r="NGE65" s="455"/>
      <c r="NGF65" s="455"/>
      <c r="NGG65" s="455"/>
      <c r="NGH65" s="455"/>
      <c r="NGI65" s="455"/>
      <c r="NGJ65" s="455"/>
      <c r="NGK65" s="455"/>
      <c r="NGL65" s="455"/>
      <c r="NGM65" s="455"/>
      <c r="NGN65" s="455"/>
      <c r="NGO65" s="455"/>
      <c r="NGP65" s="455"/>
      <c r="NGQ65" s="455"/>
      <c r="NGR65" s="455"/>
      <c r="NGS65" s="455"/>
      <c r="NGT65" s="455"/>
      <c r="NGU65" s="455"/>
      <c r="NGV65" s="455"/>
      <c r="NGW65" s="455"/>
      <c r="NGX65" s="455"/>
      <c r="NGY65" s="455"/>
      <c r="NGZ65" s="455"/>
      <c r="NHA65" s="455"/>
      <c r="NHB65" s="455"/>
      <c r="NHC65" s="455"/>
      <c r="NHD65" s="455"/>
      <c r="NHE65" s="455"/>
      <c r="NHF65" s="455"/>
      <c r="NHG65" s="455"/>
      <c r="NHH65" s="455"/>
      <c r="NHI65" s="455"/>
      <c r="NHJ65" s="455"/>
      <c r="NHK65" s="455"/>
      <c r="NHL65" s="455"/>
      <c r="NHM65" s="455"/>
      <c r="NHN65" s="455"/>
      <c r="NHO65" s="455"/>
      <c r="NHP65" s="455"/>
      <c r="NHQ65" s="455"/>
      <c r="NHR65" s="455"/>
      <c r="NHS65" s="455"/>
      <c r="NHT65" s="455"/>
      <c r="NHU65" s="455"/>
      <c r="NHV65" s="455"/>
      <c r="NHW65" s="455"/>
      <c r="NHX65" s="455"/>
      <c r="NHY65" s="455"/>
      <c r="NHZ65" s="455"/>
      <c r="NIA65" s="455"/>
      <c r="NIB65" s="455"/>
      <c r="NIC65" s="455"/>
      <c r="NID65" s="455"/>
      <c r="NIE65" s="455"/>
      <c r="NIF65" s="455"/>
      <c r="NIG65" s="455"/>
      <c r="NIH65" s="455"/>
      <c r="NII65" s="455"/>
      <c r="NIJ65" s="455"/>
      <c r="NIK65" s="455"/>
      <c r="NIL65" s="455"/>
      <c r="NIM65" s="455"/>
      <c r="NIN65" s="455"/>
      <c r="NIO65" s="455"/>
      <c r="NIP65" s="455"/>
      <c r="NIQ65" s="455"/>
      <c r="NIR65" s="455"/>
      <c r="NIS65" s="455"/>
      <c r="NIT65" s="455"/>
      <c r="NIU65" s="455"/>
      <c r="NIV65" s="455"/>
      <c r="NIW65" s="455"/>
      <c r="NIX65" s="455"/>
      <c r="NIY65" s="455"/>
      <c r="NIZ65" s="455"/>
      <c r="NJA65" s="455"/>
      <c r="NJB65" s="455"/>
      <c r="NJC65" s="455"/>
      <c r="NJD65" s="455"/>
      <c r="NJE65" s="455"/>
      <c r="NJF65" s="455"/>
      <c r="NJG65" s="455"/>
      <c r="NJH65" s="455"/>
      <c r="NJI65" s="455"/>
      <c r="NJJ65" s="455"/>
      <c r="NJK65" s="455"/>
      <c r="NJL65" s="455"/>
      <c r="NJM65" s="455"/>
      <c r="NJN65" s="455"/>
      <c r="NJO65" s="455"/>
      <c r="NJP65" s="455"/>
      <c r="NJQ65" s="455"/>
      <c r="NJR65" s="455"/>
      <c r="NJS65" s="455"/>
      <c r="NJT65" s="455"/>
      <c r="NJU65" s="455"/>
      <c r="NJV65" s="455"/>
      <c r="NJW65" s="455"/>
      <c r="NJX65" s="455"/>
      <c r="NJY65" s="455"/>
      <c r="NJZ65" s="455"/>
      <c r="NKA65" s="455"/>
      <c r="NKB65" s="455"/>
      <c r="NKC65" s="455"/>
      <c r="NKD65" s="455"/>
      <c r="NKE65" s="455"/>
      <c r="NKF65" s="455"/>
      <c r="NKG65" s="455"/>
      <c r="NKH65" s="455"/>
      <c r="NKI65" s="455"/>
      <c r="NKJ65" s="455"/>
      <c r="NKK65" s="455"/>
      <c r="NKL65" s="455"/>
      <c r="NKM65" s="455"/>
      <c r="NKN65" s="455"/>
      <c r="NKO65" s="455"/>
      <c r="NKP65" s="455"/>
      <c r="NKQ65" s="455"/>
      <c r="NKR65" s="455"/>
      <c r="NKS65" s="455"/>
      <c r="NKT65" s="455"/>
      <c r="NKU65" s="455"/>
      <c r="NKV65" s="455"/>
      <c r="NKW65" s="455"/>
      <c r="NKX65" s="455"/>
      <c r="NKY65" s="455"/>
      <c r="NKZ65" s="455"/>
      <c r="NLA65" s="455"/>
      <c r="NLB65" s="455"/>
      <c r="NLC65" s="455"/>
      <c r="NLD65" s="455"/>
      <c r="NLE65" s="455"/>
      <c r="NLF65" s="455"/>
      <c r="NLG65" s="455"/>
      <c r="NLH65" s="455"/>
      <c r="NLI65" s="455"/>
      <c r="NLJ65" s="455"/>
      <c r="NLK65" s="455"/>
      <c r="NLL65" s="455"/>
      <c r="NLM65" s="455"/>
      <c r="NLN65" s="455"/>
      <c r="NLO65" s="455"/>
      <c r="NLP65" s="455"/>
      <c r="NLQ65" s="455"/>
      <c r="NLR65" s="455"/>
      <c r="NLS65" s="455"/>
      <c r="NLT65" s="455"/>
      <c r="NLU65" s="455"/>
      <c r="NLV65" s="455"/>
      <c r="NLW65" s="455"/>
      <c r="NLX65" s="455"/>
      <c r="NLY65" s="455"/>
      <c r="NLZ65" s="455"/>
      <c r="NMA65" s="455"/>
      <c r="NMB65" s="455"/>
      <c r="NMC65" s="455"/>
      <c r="NMD65" s="455"/>
      <c r="NME65" s="455"/>
      <c r="NMF65" s="455"/>
      <c r="NMG65" s="455"/>
      <c r="NMH65" s="455"/>
      <c r="NMI65" s="455"/>
      <c r="NMJ65" s="455"/>
      <c r="NMK65" s="455"/>
      <c r="NML65" s="455"/>
      <c r="NMM65" s="455"/>
      <c r="NMN65" s="455"/>
      <c r="NMO65" s="455"/>
      <c r="NMP65" s="455"/>
      <c r="NMQ65" s="455"/>
      <c r="NMR65" s="455"/>
      <c r="NMS65" s="455"/>
      <c r="NMT65" s="455"/>
      <c r="NMU65" s="455"/>
      <c r="NMV65" s="455"/>
      <c r="NMW65" s="455"/>
      <c r="NMX65" s="455"/>
      <c r="NMY65" s="455"/>
      <c r="NMZ65" s="455"/>
      <c r="NNA65" s="455"/>
      <c r="NNB65" s="455"/>
      <c r="NNC65" s="455"/>
      <c r="NND65" s="455"/>
      <c r="NNE65" s="455"/>
      <c r="NNF65" s="455"/>
      <c r="NNG65" s="455"/>
      <c r="NNH65" s="455"/>
      <c r="NNI65" s="455"/>
      <c r="NNJ65" s="455"/>
      <c r="NNK65" s="455"/>
      <c r="NNL65" s="455"/>
      <c r="NNM65" s="455"/>
      <c r="NNN65" s="455"/>
      <c r="NNO65" s="455"/>
      <c r="NNP65" s="455"/>
      <c r="NNQ65" s="455"/>
      <c r="NNR65" s="455"/>
      <c r="NNS65" s="455"/>
      <c r="NNT65" s="455"/>
      <c r="NNU65" s="455"/>
      <c r="NNV65" s="455"/>
      <c r="NNW65" s="455"/>
      <c r="NNX65" s="455"/>
      <c r="NNY65" s="455"/>
      <c r="NNZ65" s="455"/>
      <c r="NOA65" s="455"/>
      <c r="NOB65" s="455"/>
      <c r="NOC65" s="455"/>
      <c r="NOD65" s="455"/>
      <c r="NOE65" s="455"/>
      <c r="NOF65" s="455"/>
      <c r="NOG65" s="455"/>
      <c r="NOH65" s="455"/>
      <c r="NOI65" s="455"/>
      <c r="NOJ65" s="455"/>
      <c r="NOK65" s="455"/>
      <c r="NOL65" s="455"/>
      <c r="NOM65" s="455"/>
      <c r="NON65" s="455"/>
      <c r="NOO65" s="455"/>
      <c r="NOP65" s="455"/>
      <c r="NOQ65" s="455"/>
      <c r="NOR65" s="455"/>
      <c r="NOS65" s="455"/>
      <c r="NOT65" s="455"/>
      <c r="NOU65" s="455"/>
      <c r="NOV65" s="455"/>
      <c r="NOW65" s="455"/>
      <c r="NOX65" s="455"/>
      <c r="NOY65" s="455"/>
      <c r="NOZ65" s="455"/>
      <c r="NPA65" s="455"/>
      <c r="NPB65" s="455"/>
      <c r="NPC65" s="455"/>
      <c r="NPD65" s="455"/>
      <c r="NPE65" s="455"/>
      <c r="NPF65" s="455"/>
      <c r="NPG65" s="455"/>
      <c r="NPH65" s="455"/>
      <c r="NPI65" s="455"/>
      <c r="NPJ65" s="455"/>
      <c r="NPK65" s="455"/>
      <c r="NPL65" s="455"/>
      <c r="NPM65" s="455"/>
      <c r="NPN65" s="455"/>
      <c r="NPO65" s="455"/>
      <c r="NPP65" s="455"/>
      <c r="NPQ65" s="455"/>
      <c r="NPR65" s="455"/>
      <c r="NPS65" s="455"/>
      <c r="NPT65" s="455"/>
      <c r="NPU65" s="455"/>
      <c r="NPV65" s="455"/>
      <c r="NPW65" s="455"/>
      <c r="NPX65" s="455"/>
      <c r="NPY65" s="455"/>
      <c r="NPZ65" s="455"/>
      <c r="NQA65" s="455"/>
      <c r="NQB65" s="455"/>
      <c r="NQC65" s="455"/>
      <c r="NQD65" s="455"/>
      <c r="NQE65" s="455"/>
      <c r="NQF65" s="455"/>
      <c r="NQG65" s="455"/>
      <c r="NQH65" s="455"/>
      <c r="NQI65" s="455"/>
      <c r="NQJ65" s="455"/>
      <c r="NQK65" s="455"/>
      <c r="NQL65" s="455"/>
      <c r="NQM65" s="455"/>
      <c r="NQN65" s="455"/>
      <c r="NQO65" s="455"/>
      <c r="NQP65" s="455"/>
      <c r="NQQ65" s="455"/>
      <c r="NQR65" s="455"/>
      <c r="NQS65" s="455"/>
      <c r="NQT65" s="455"/>
      <c r="NQU65" s="455"/>
      <c r="NQV65" s="455"/>
      <c r="NQW65" s="455"/>
      <c r="NQX65" s="455"/>
      <c r="NQY65" s="455"/>
      <c r="NQZ65" s="455"/>
      <c r="NRA65" s="455"/>
      <c r="NRB65" s="455"/>
      <c r="NRC65" s="455"/>
      <c r="NRD65" s="455"/>
      <c r="NRE65" s="455"/>
      <c r="NRF65" s="455"/>
      <c r="NRG65" s="455"/>
      <c r="NRH65" s="455"/>
      <c r="NRI65" s="455"/>
      <c r="NRJ65" s="455"/>
      <c r="NRK65" s="455"/>
      <c r="NRL65" s="455"/>
      <c r="NRM65" s="455"/>
      <c r="NRN65" s="455"/>
      <c r="NRO65" s="455"/>
      <c r="NRP65" s="455"/>
      <c r="NRQ65" s="455"/>
      <c r="NRR65" s="455"/>
      <c r="NRS65" s="455"/>
      <c r="NRT65" s="455"/>
      <c r="NRU65" s="455"/>
      <c r="NRV65" s="455"/>
      <c r="NRW65" s="455"/>
      <c r="NRX65" s="455"/>
      <c r="NRY65" s="455"/>
      <c r="NRZ65" s="455"/>
      <c r="NSA65" s="455"/>
      <c r="NSB65" s="455"/>
      <c r="NSC65" s="455"/>
      <c r="NSD65" s="455"/>
      <c r="NSE65" s="455"/>
      <c r="NSF65" s="455"/>
      <c r="NSG65" s="455"/>
      <c r="NSH65" s="455"/>
      <c r="NSI65" s="455"/>
      <c r="NSJ65" s="455"/>
      <c r="NSK65" s="455"/>
      <c r="NSL65" s="455"/>
      <c r="NSM65" s="455"/>
      <c r="NSN65" s="455"/>
      <c r="NSO65" s="455"/>
      <c r="NSP65" s="455"/>
      <c r="NSQ65" s="455"/>
      <c r="NSR65" s="455"/>
      <c r="NSS65" s="455"/>
      <c r="NST65" s="455"/>
      <c r="NSU65" s="455"/>
      <c r="NSV65" s="455"/>
      <c r="NSW65" s="455"/>
      <c r="NSX65" s="455"/>
      <c r="NSY65" s="455"/>
      <c r="NSZ65" s="455"/>
      <c r="NTA65" s="455"/>
      <c r="NTB65" s="455"/>
      <c r="NTC65" s="455"/>
      <c r="NTD65" s="455"/>
      <c r="NTE65" s="455"/>
      <c r="NTF65" s="455"/>
      <c r="NTG65" s="455"/>
      <c r="NTH65" s="455"/>
      <c r="NTI65" s="455"/>
      <c r="NTJ65" s="455"/>
      <c r="NTK65" s="455"/>
      <c r="NTL65" s="455"/>
      <c r="NTM65" s="455"/>
      <c r="NTN65" s="455"/>
      <c r="NTO65" s="455"/>
      <c r="NTP65" s="455"/>
      <c r="NTQ65" s="455"/>
      <c r="NTR65" s="455"/>
      <c r="NTS65" s="455"/>
      <c r="NTT65" s="455"/>
      <c r="NTU65" s="455"/>
      <c r="NTV65" s="455"/>
      <c r="NTW65" s="455"/>
      <c r="NTX65" s="455"/>
      <c r="NTY65" s="455"/>
      <c r="NTZ65" s="455"/>
      <c r="NUA65" s="455"/>
      <c r="NUB65" s="455"/>
      <c r="NUC65" s="455"/>
      <c r="NUD65" s="455"/>
      <c r="NUE65" s="455"/>
      <c r="NUF65" s="455"/>
      <c r="NUG65" s="455"/>
      <c r="NUH65" s="455"/>
      <c r="NUI65" s="455"/>
      <c r="NUJ65" s="455"/>
      <c r="NUK65" s="455"/>
      <c r="NUL65" s="455"/>
      <c r="NUM65" s="455"/>
      <c r="NUN65" s="455"/>
      <c r="NUO65" s="455"/>
      <c r="NUP65" s="455"/>
      <c r="NUQ65" s="455"/>
      <c r="NUR65" s="455"/>
      <c r="NUS65" s="455"/>
      <c r="NUT65" s="455"/>
      <c r="NUU65" s="455"/>
      <c r="NUV65" s="455"/>
      <c r="NUW65" s="455"/>
      <c r="NUX65" s="455"/>
      <c r="NUY65" s="455"/>
      <c r="NUZ65" s="455"/>
      <c r="NVA65" s="455"/>
      <c r="NVB65" s="455"/>
      <c r="NVC65" s="455"/>
      <c r="NVD65" s="455"/>
      <c r="NVE65" s="455"/>
      <c r="NVF65" s="455"/>
      <c r="NVG65" s="455"/>
      <c r="NVH65" s="455"/>
      <c r="NVI65" s="455"/>
      <c r="NVJ65" s="455"/>
      <c r="NVK65" s="455"/>
      <c r="NVL65" s="455"/>
      <c r="NVM65" s="455"/>
      <c r="NVN65" s="455"/>
      <c r="NVO65" s="455"/>
      <c r="NVP65" s="455"/>
      <c r="NVQ65" s="455"/>
      <c r="NVR65" s="455"/>
      <c r="NVS65" s="455"/>
      <c r="NVT65" s="455"/>
      <c r="NVU65" s="455"/>
      <c r="NVV65" s="455"/>
      <c r="NVW65" s="455"/>
      <c r="NVX65" s="455"/>
      <c r="NVY65" s="455"/>
      <c r="NVZ65" s="455"/>
      <c r="NWA65" s="455"/>
      <c r="NWB65" s="455"/>
      <c r="NWC65" s="455"/>
      <c r="NWD65" s="455"/>
      <c r="NWE65" s="455"/>
      <c r="NWF65" s="455"/>
      <c r="NWG65" s="455"/>
      <c r="NWH65" s="455"/>
      <c r="NWI65" s="455"/>
      <c r="NWJ65" s="455"/>
      <c r="NWK65" s="455"/>
      <c r="NWL65" s="455"/>
      <c r="NWM65" s="455"/>
      <c r="NWN65" s="455"/>
      <c r="NWO65" s="455"/>
      <c r="NWP65" s="455"/>
      <c r="NWQ65" s="455"/>
      <c r="NWR65" s="455"/>
      <c r="NWS65" s="455"/>
      <c r="NWT65" s="455"/>
      <c r="NWU65" s="455"/>
      <c r="NWV65" s="455"/>
      <c r="NWW65" s="455"/>
      <c r="NWX65" s="455"/>
      <c r="NWY65" s="455"/>
      <c r="NWZ65" s="455"/>
      <c r="NXA65" s="455"/>
      <c r="NXB65" s="455"/>
      <c r="NXC65" s="455"/>
      <c r="NXD65" s="455"/>
      <c r="NXE65" s="455"/>
      <c r="NXF65" s="455"/>
      <c r="NXG65" s="455"/>
      <c r="NXH65" s="455"/>
      <c r="NXI65" s="455"/>
      <c r="NXJ65" s="455"/>
      <c r="NXK65" s="455"/>
      <c r="NXL65" s="455"/>
      <c r="NXM65" s="455"/>
      <c r="NXN65" s="455"/>
      <c r="NXO65" s="455"/>
      <c r="NXP65" s="455"/>
      <c r="NXQ65" s="455"/>
      <c r="NXR65" s="455"/>
      <c r="NXS65" s="455"/>
      <c r="NXT65" s="455"/>
      <c r="NXU65" s="455"/>
      <c r="NXV65" s="455"/>
      <c r="NXW65" s="455"/>
      <c r="NXX65" s="455"/>
      <c r="NXY65" s="455"/>
      <c r="NXZ65" s="455"/>
      <c r="NYA65" s="455"/>
      <c r="NYB65" s="455"/>
      <c r="NYC65" s="455"/>
      <c r="NYD65" s="455"/>
      <c r="NYE65" s="455"/>
      <c r="NYF65" s="455"/>
      <c r="NYG65" s="455"/>
      <c r="NYH65" s="455"/>
      <c r="NYI65" s="455"/>
      <c r="NYJ65" s="455"/>
      <c r="NYK65" s="455"/>
      <c r="NYL65" s="455"/>
      <c r="NYM65" s="455"/>
      <c r="NYN65" s="455"/>
      <c r="NYO65" s="455"/>
      <c r="NYP65" s="455"/>
      <c r="NYQ65" s="455"/>
      <c r="NYR65" s="455"/>
      <c r="NYS65" s="455"/>
      <c r="NYT65" s="455"/>
      <c r="NYU65" s="455"/>
      <c r="NYV65" s="455"/>
      <c r="NYW65" s="455"/>
      <c r="NYX65" s="455"/>
      <c r="NYY65" s="455"/>
      <c r="NYZ65" s="455"/>
      <c r="NZA65" s="455"/>
      <c r="NZB65" s="455"/>
      <c r="NZC65" s="455"/>
      <c r="NZD65" s="455"/>
      <c r="NZE65" s="455"/>
      <c r="NZF65" s="455"/>
      <c r="NZG65" s="455"/>
      <c r="NZH65" s="455"/>
      <c r="NZI65" s="455"/>
      <c r="NZJ65" s="455"/>
      <c r="NZK65" s="455"/>
      <c r="NZL65" s="455"/>
      <c r="NZM65" s="455"/>
      <c r="NZN65" s="455"/>
      <c r="NZO65" s="455"/>
      <c r="NZP65" s="455"/>
      <c r="NZQ65" s="455"/>
      <c r="NZR65" s="455"/>
      <c r="NZS65" s="455"/>
      <c r="NZT65" s="455"/>
      <c r="NZU65" s="455"/>
      <c r="NZV65" s="455"/>
      <c r="NZW65" s="455"/>
      <c r="NZX65" s="455"/>
      <c r="NZY65" s="455"/>
      <c r="NZZ65" s="455"/>
      <c r="OAA65" s="455"/>
      <c r="OAB65" s="455"/>
      <c r="OAC65" s="455"/>
      <c r="OAD65" s="455"/>
      <c r="OAE65" s="455"/>
      <c r="OAF65" s="455"/>
      <c r="OAG65" s="455"/>
      <c r="OAH65" s="455"/>
      <c r="OAI65" s="455"/>
      <c r="OAJ65" s="455"/>
      <c r="OAK65" s="455"/>
      <c r="OAL65" s="455"/>
      <c r="OAM65" s="455"/>
      <c r="OAN65" s="455"/>
      <c r="OAO65" s="455"/>
      <c r="OAP65" s="455"/>
      <c r="OAQ65" s="455"/>
      <c r="OAR65" s="455"/>
      <c r="OAS65" s="455"/>
      <c r="OAT65" s="455"/>
      <c r="OAU65" s="455"/>
      <c r="OAV65" s="455"/>
      <c r="OAW65" s="455"/>
      <c r="OAX65" s="455"/>
      <c r="OAY65" s="455"/>
      <c r="OAZ65" s="455"/>
      <c r="OBA65" s="455"/>
      <c r="OBB65" s="455"/>
      <c r="OBC65" s="455"/>
      <c r="OBD65" s="455"/>
      <c r="OBE65" s="455"/>
      <c r="OBF65" s="455"/>
      <c r="OBG65" s="455"/>
      <c r="OBH65" s="455"/>
      <c r="OBI65" s="455"/>
      <c r="OBJ65" s="455"/>
      <c r="OBK65" s="455"/>
      <c r="OBL65" s="455"/>
      <c r="OBM65" s="455"/>
      <c r="OBN65" s="455"/>
      <c r="OBO65" s="455"/>
      <c r="OBP65" s="455"/>
      <c r="OBQ65" s="455"/>
      <c r="OBR65" s="455"/>
      <c r="OBS65" s="455"/>
      <c r="OBT65" s="455"/>
      <c r="OBU65" s="455"/>
      <c r="OBV65" s="455"/>
      <c r="OBW65" s="455"/>
      <c r="OBX65" s="455"/>
      <c r="OBY65" s="455"/>
      <c r="OBZ65" s="455"/>
      <c r="OCA65" s="455"/>
      <c r="OCB65" s="455"/>
      <c r="OCC65" s="455"/>
      <c r="OCD65" s="455"/>
      <c r="OCE65" s="455"/>
      <c r="OCF65" s="455"/>
      <c r="OCG65" s="455"/>
      <c r="OCH65" s="455"/>
      <c r="OCI65" s="455"/>
      <c r="OCJ65" s="455"/>
      <c r="OCK65" s="455"/>
      <c r="OCL65" s="455"/>
      <c r="OCM65" s="455"/>
      <c r="OCN65" s="455"/>
      <c r="OCO65" s="455"/>
      <c r="OCP65" s="455"/>
      <c r="OCQ65" s="455"/>
      <c r="OCR65" s="455"/>
      <c r="OCS65" s="455"/>
      <c r="OCT65" s="455"/>
      <c r="OCU65" s="455"/>
      <c r="OCV65" s="455"/>
      <c r="OCW65" s="455"/>
      <c r="OCX65" s="455"/>
      <c r="OCY65" s="455"/>
      <c r="OCZ65" s="455"/>
      <c r="ODA65" s="455"/>
      <c r="ODB65" s="455"/>
      <c r="ODC65" s="455"/>
      <c r="ODD65" s="455"/>
      <c r="ODE65" s="455"/>
      <c r="ODF65" s="455"/>
      <c r="ODG65" s="455"/>
      <c r="ODH65" s="455"/>
      <c r="ODI65" s="455"/>
      <c r="ODJ65" s="455"/>
      <c r="ODK65" s="455"/>
      <c r="ODL65" s="455"/>
      <c r="ODM65" s="455"/>
      <c r="ODN65" s="455"/>
      <c r="ODO65" s="455"/>
      <c r="ODP65" s="455"/>
      <c r="ODQ65" s="455"/>
      <c r="ODR65" s="455"/>
      <c r="ODS65" s="455"/>
      <c r="ODT65" s="455"/>
      <c r="ODU65" s="455"/>
      <c r="ODV65" s="455"/>
      <c r="ODW65" s="455"/>
      <c r="ODX65" s="455"/>
      <c r="ODY65" s="455"/>
      <c r="ODZ65" s="455"/>
      <c r="OEA65" s="455"/>
      <c r="OEB65" s="455"/>
      <c r="OEC65" s="455"/>
      <c r="OED65" s="455"/>
      <c r="OEE65" s="455"/>
      <c r="OEF65" s="455"/>
      <c r="OEG65" s="455"/>
      <c r="OEH65" s="455"/>
      <c r="OEI65" s="455"/>
      <c r="OEJ65" s="455"/>
      <c r="OEK65" s="455"/>
      <c r="OEL65" s="455"/>
      <c r="OEM65" s="455"/>
      <c r="OEN65" s="455"/>
      <c r="OEO65" s="455"/>
      <c r="OEP65" s="455"/>
      <c r="OEQ65" s="455"/>
      <c r="OER65" s="455"/>
      <c r="OES65" s="455"/>
      <c r="OET65" s="455"/>
      <c r="OEU65" s="455"/>
      <c r="OEV65" s="455"/>
      <c r="OEW65" s="455"/>
      <c r="OEX65" s="455"/>
      <c r="OEY65" s="455"/>
      <c r="OEZ65" s="455"/>
      <c r="OFA65" s="455"/>
      <c r="OFB65" s="455"/>
      <c r="OFC65" s="455"/>
      <c r="OFD65" s="455"/>
      <c r="OFE65" s="455"/>
      <c r="OFF65" s="455"/>
      <c r="OFG65" s="455"/>
      <c r="OFH65" s="455"/>
      <c r="OFI65" s="455"/>
      <c r="OFJ65" s="455"/>
      <c r="OFK65" s="455"/>
      <c r="OFL65" s="455"/>
      <c r="OFM65" s="455"/>
      <c r="OFN65" s="455"/>
      <c r="OFO65" s="455"/>
      <c r="OFP65" s="455"/>
      <c r="OFQ65" s="455"/>
      <c r="OFR65" s="455"/>
      <c r="OFS65" s="455"/>
      <c r="OFT65" s="455"/>
      <c r="OFU65" s="455"/>
      <c r="OFV65" s="455"/>
      <c r="OFW65" s="455"/>
      <c r="OFX65" s="455"/>
      <c r="OFY65" s="455"/>
      <c r="OFZ65" s="455"/>
      <c r="OGA65" s="455"/>
      <c r="OGB65" s="455"/>
      <c r="OGC65" s="455"/>
      <c r="OGD65" s="455"/>
      <c r="OGE65" s="455"/>
      <c r="OGF65" s="455"/>
      <c r="OGG65" s="455"/>
      <c r="OGH65" s="455"/>
      <c r="OGI65" s="455"/>
      <c r="OGJ65" s="455"/>
      <c r="OGK65" s="455"/>
      <c r="OGL65" s="455"/>
      <c r="OGM65" s="455"/>
      <c r="OGN65" s="455"/>
      <c r="OGO65" s="455"/>
      <c r="OGP65" s="455"/>
      <c r="OGQ65" s="455"/>
      <c r="OGR65" s="455"/>
      <c r="OGS65" s="455"/>
      <c r="OGT65" s="455"/>
      <c r="OGU65" s="455"/>
      <c r="OGV65" s="455"/>
      <c r="OGW65" s="455"/>
      <c r="OGX65" s="455"/>
      <c r="OGY65" s="455"/>
      <c r="OGZ65" s="455"/>
      <c r="OHA65" s="455"/>
      <c r="OHB65" s="455"/>
      <c r="OHC65" s="455"/>
      <c r="OHD65" s="455"/>
      <c r="OHE65" s="455"/>
      <c r="OHF65" s="455"/>
      <c r="OHG65" s="455"/>
      <c r="OHH65" s="455"/>
      <c r="OHI65" s="455"/>
      <c r="OHJ65" s="455"/>
      <c r="OHK65" s="455"/>
      <c r="OHL65" s="455"/>
      <c r="OHM65" s="455"/>
      <c r="OHN65" s="455"/>
      <c r="OHO65" s="455"/>
      <c r="OHP65" s="455"/>
      <c r="OHQ65" s="455"/>
      <c r="OHR65" s="455"/>
      <c r="OHS65" s="455"/>
      <c r="OHT65" s="455"/>
      <c r="OHU65" s="455"/>
      <c r="OHV65" s="455"/>
      <c r="OHW65" s="455"/>
      <c r="OHX65" s="455"/>
      <c r="OHY65" s="455"/>
      <c r="OHZ65" s="455"/>
      <c r="OIA65" s="455"/>
      <c r="OIB65" s="455"/>
      <c r="OIC65" s="455"/>
      <c r="OID65" s="455"/>
      <c r="OIE65" s="455"/>
      <c r="OIF65" s="455"/>
      <c r="OIG65" s="455"/>
      <c r="OIH65" s="455"/>
      <c r="OII65" s="455"/>
      <c r="OIJ65" s="455"/>
      <c r="OIK65" s="455"/>
      <c r="OIL65" s="455"/>
      <c r="OIM65" s="455"/>
      <c r="OIN65" s="455"/>
      <c r="OIO65" s="455"/>
      <c r="OIP65" s="455"/>
      <c r="OIQ65" s="455"/>
      <c r="OIR65" s="455"/>
      <c r="OIS65" s="455"/>
      <c r="OIT65" s="455"/>
      <c r="OIU65" s="455"/>
      <c r="OIV65" s="455"/>
      <c r="OIW65" s="455"/>
      <c r="OIX65" s="455"/>
      <c r="OIY65" s="455"/>
      <c r="OIZ65" s="455"/>
      <c r="OJA65" s="455"/>
      <c r="OJB65" s="455"/>
      <c r="OJC65" s="455"/>
      <c r="OJD65" s="455"/>
      <c r="OJE65" s="455"/>
      <c r="OJF65" s="455"/>
      <c r="OJG65" s="455"/>
      <c r="OJH65" s="455"/>
      <c r="OJI65" s="455"/>
      <c r="OJJ65" s="455"/>
      <c r="OJK65" s="455"/>
      <c r="OJL65" s="455"/>
      <c r="OJM65" s="455"/>
      <c r="OJN65" s="455"/>
      <c r="OJO65" s="455"/>
      <c r="OJP65" s="455"/>
      <c r="OJQ65" s="455"/>
      <c r="OJR65" s="455"/>
      <c r="OJS65" s="455"/>
      <c r="OJT65" s="455"/>
      <c r="OJU65" s="455"/>
      <c r="OJV65" s="455"/>
      <c r="OJW65" s="455"/>
      <c r="OJX65" s="455"/>
      <c r="OJY65" s="455"/>
      <c r="OJZ65" s="455"/>
      <c r="OKA65" s="455"/>
      <c r="OKB65" s="455"/>
      <c r="OKC65" s="455"/>
      <c r="OKD65" s="455"/>
      <c r="OKE65" s="455"/>
      <c r="OKF65" s="455"/>
      <c r="OKG65" s="455"/>
      <c r="OKH65" s="455"/>
      <c r="OKI65" s="455"/>
      <c r="OKJ65" s="455"/>
      <c r="OKK65" s="455"/>
      <c r="OKL65" s="455"/>
      <c r="OKM65" s="455"/>
      <c r="OKN65" s="455"/>
      <c r="OKO65" s="455"/>
      <c r="OKP65" s="455"/>
      <c r="OKQ65" s="455"/>
      <c r="OKR65" s="455"/>
      <c r="OKS65" s="455"/>
      <c r="OKT65" s="455"/>
      <c r="OKU65" s="455"/>
      <c r="OKV65" s="455"/>
      <c r="OKW65" s="455"/>
      <c r="OKX65" s="455"/>
      <c r="OKY65" s="455"/>
      <c r="OKZ65" s="455"/>
      <c r="OLA65" s="455"/>
      <c r="OLB65" s="455"/>
      <c r="OLC65" s="455"/>
      <c r="OLD65" s="455"/>
      <c r="OLE65" s="455"/>
      <c r="OLF65" s="455"/>
      <c r="OLG65" s="455"/>
      <c r="OLH65" s="455"/>
      <c r="OLI65" s="455"/>
      <c r="OLJ65" s="455"/>
      <c r="OLK65" s="455"/>
      <c r="OLL65" s="455"/>
      <c r="OLM65" s="455"/>
      <c r="OLN65" s="455"/>
      <c r="OLO65" s="455"/>
      <c r="OLP65" s="455"/>
      <c r="OLQ65" s="455"/>
      <c r="OLR65" s="455"/>
      <c r="OLS65" s="455"/>
      <c r="OLT65" s="455"/>
      <c r="OLU65" s="455"/>
      <c r="OLV65" s="455"/>
      <c r="OLW65" s="455"/>
      <c r="OLX65" s="455"/>
      <c r="OLY65" s="455"/>
      <c r="OLZ65" s="455"/>
      <c r="OMA65" s="455"/>
      <c r="OMB65" s="455"/>
      <c r="OMC65" s="455"/>
      <c r="OMD65" s="455"/>
      <c r="OME65" s="455"/>
      <c r="OMF65" s="455"/>
      <c r="OMG65" s="455"/>
      <c r="OMH65" s="455"/>
      <c r="OMI65" s="455"/>
      <c r="OMJ65" s="455"/>
      <c r="OMK65" s="455"/>
      <c r="OML65" s="455"/>
      <c r="OMM65" s="455"/>
      <c r="OMN65" s="455"/>
      <c r="OMO65" s="455"/>
      <c r="OMP65" s="455"/>
      <c r="OMQ65" s="455"/>
      <c r="OMR65" s="455"/>
      <c r="OMS65" s="455"/>
      <c r="OMT65" s="455"/>
      <c r="OMU65" s="455"/>
      <c r="OMV65" s="455"/>
      <c r="OMW65" s="455"/>
      <c r="OMX65" s="455"/>
      <c r="OMY65" s="455"/>
      <c r="OMZ65" s="455"/>
      <c r="ONA65" s="455"/>
      <c r="ONB65" s="455"/>
      <c r="ONC65" s="455"/>
      <c r="OND65" s="455"/>
      <c r="ONE65" s="455"/>
      <c r="ONF65" s="455"/>
      <c r="ONG65" s="455"/>
      <c r="ONH65" s="455"/>
      <c r="ONI65" s="455"/>
      <c r="ONJ65" s="455"/>
      <c r="ONK65" s="455"/>
      <c r="ONL65" s="455"/>
      <c r="ONM65" s="455"/>
      <c r="ONN65" s="455"/>
      <c r="ONO65" s="455"/>
      <c r="ONP65" s="455"/>
      <c r="ONQ65" s="455"/>
      <c r="ONR65" s="455"/>
      <c r="ONS65" s="455"/>
      <c r="ONT65" s="455"/>
      <c r="ONU65" s="455"/>
      <c r="ONV65" s="455"/>
      <c r="ONW65" s="455"/>
      <c r="ONX65" s="455"/>
      <c r="ONY65" s="455"/>
      <c r="ONZ65" s="455"/>
      <c r="OOA65" s="455"/>
      <c r="OOB65" s="455"/>
      <c r="OOC65" s="455"/>
      <c r="OOD65" s="455"/>
      <c r="OOE65" s="455"/>
      <c r="OOF65" s="455"/>
      <c r="OOG65" s="455"/>
      <c r="OOH65" s="455"/>
      <c r="OOI65" s="455"/>
      <c r="OOJ65" s="455"/>
      <c r="OOK65" s="455"/>
      <c r="OOL65" s="455"/>
      <c r="OOM65" s="455"/>
      <c r="OON65" s="455"/>
      <c r="OOO65" s="455"/>
      <c r="OOP65" s="455"/>
      <c r="OOQ65" s="455"/>
      <c r="OOR65" s="455"/>
      <c r="OOS65" s="455"/>
      <c r="OOT65" s="455"/>
      <c r="OOU65" s="455"/>
      <c r="OOV65" s="455"/>
      <c r="OOW65" s="455"/>
      <c r="OOX65" s="455"/>
      <c r="OOY65" s="455"/>
      <c r="OOZ65" s="455"/>
      <c r="OPA65" s="455"/>
      <c r="OPB65" s="455"/>
      <c r="OPC65" s="455"/>
      <c r="OPD65" s="455"/>
      <c r="OPE65" s="455"/>
      <c r="OPF65" s="455"/>
      <c r="OPG65" s="455"/>
      <c r="OPH65" s="455"/>
      <c r="OPI65" s="455"/>
      <c r="OPJ65" s="455"/>
      <c r="OPK65" s="455"/>
      <c r="OPL65" s="455"/>
      <c r="OPM65" s="455"/>
      <c r="OPN65" s="455"/>
      <c r="OPO65" s="455"/>
      <c r="OPP65" s="455"/>
      <c r="OPQ65" s="455"/>
      <c r="OPR65" s="455"/>
      <c r="OPS65" s="455"/>
      <c r="OPT65" s="455"/>
      <c r="OPU65" s="455"/>
      <c r="OPV65" s="455"/>
      <c r="OPW65" s="455"/>
      <c r="OPX65" s="455"/>
      <c r="OPY65" s="455"/>
      <c r="OPZ65" s="455"/>
      <c r="OQA65" s="455"/>
      <c r="OQB65" s="455"/>
      <c r="OQC65" s="455"/>
      <c r="OQD65" s="455"/>
      <c r="OQE65" s="455"/>
      <c r="OQF65" s="455"/>
      <c r="OQG65" s="455"/>
      <c r="OQH65" s="455"/>
      <c r="OQI65" s="455"/>
      <c r="OQJ65" s="455"/>
      <c r="OQK65" s="455"/>
      <c r="OQL65" s="455"/>
      <c r="OQM65" s="455"/>
      <c r="OQN65" s="455"/>
      <c r="OQO65" s="455"/>
      <c r="OQP65" s="455"/>
      <c r="OQQ65" s="455"/>
      <c r="OQR65" s="455"/>
      <c r="OQS65" s="455"/>
      <c r="OQT65" s="455"/>
      <c r="OQU65" s="455"/>
      <c r="OQV65" s="455"/>
      <c r="OQW65" s="455"/>
      <c r="OQX65" s="455"/>
      <c r="OQY65" s="455"/>
      <c r="OQZ65" s="455"/>
      <c r="ORA65" s="455"/>
      <c r="ORB65" s="455"/>
      <c r="ORC65" s="455"/>
      <c r="ORD65" s="455"/>
      <c r="ORE65" s="455"/>
      <c r="ORF65" s="455"/>
      <c r="ORG65" s="455"/>
      <c r="ORH65" s="455"/>
      <c r="ORI65" s="455"/>
      <c r="ORJ65" s="455"/>
      <c r="ORK65" s="455"/>
      <c r="ORL65" s="455"/>
      <c r="ORM65" s="455"/>
      <c r="ORN65" s="455"/>
      <c r="ORO65" s="455"/>
      <c r="ORP65" s="455"/>
      <c r="ORQ65" s="455"/>
      <c r="ORR65" s="455"/>
      <c r="ORS65" s="455"/>
      <c r="ORT65" s="455"/>
      <c r="ORU65" s="455"/>
      <c r="ORV65" s="455"/>
      <c r="ORW65" s="455"/>
      <c r="ORX65" s="455"/>
      <c r="ORY65" s="455"/>
      <c r="ORZ65" s="455"/>
      <c r="OSA65" s="455"/>
      <c r="OSB65" s="455"/>
      <c r="OSC65" s="455"/>
      <c r="OSD65" s="455"/>
      <c r="OSE65" s="455"/>
      <c r="OSF65" s="455"/>
      <c r="OSG65" s="455"/>
      <c r="OSH65" s="455"/>
      <c r="OSI65" s="455"/>
      <c r="OSJ65" s="455"/>
      <c r="OSK65" s="455"/>
      <c r="OSL65" s="455"/>
      <c r="OSM65" s="455"/>
      <c r="OSN65" s="455"/>
      <c r="OSO65" s="455"/>
      <c r="OSP65" s="455"/>
      <c r="OSQ65" s="455"/>
      <c r="OSR65" s="455"/>
      <c r="OSS65" s="455"/>
      <c r="OST65" s="455"/>
      <c r="OSU65" s="455"/>
      <c r="OSV65" s="455"/>
      <c r="OSW65" s="455"/>
      <c r="OSX65" s="455"/>
      <c r="OSY65" s="455"/>
      <c r="OSZ65" s="455"/>
      <c r="OTA65" s="455"/>
      <c r="OTB65" s="455"/>
      <c r="OTC65" s="455"/>
      <c r="OTD65" s="455"/>
      <c r="OTE65" s="455"/>
      <c r="OTF65" s="455"/>
      <c r="OTG65" s="455"/>
      <c r="OTH65" s="455"/>
      <c r="OTI65" s="455"/>
      <c r="OTJ65" s="455"/>
      <c r="OTK65" s="455"/>
      <c r="OTL65" s="455"/>
      <c r="OTM65" s="455"/>
      <c r="OTN65" s="455"/>
      <c r="OTO65" s="455"/>
      <c r="OTP65" s="455"/>
      <c r="OTQ65" s="455"/>
      <c r="OTR65" s="455"/>
      <c r="OTS65" s="455"/>
      <c r="OTT65" s="455"/>
      <c r="OTU65" s="455"/>
      <c r="OTV65" s="455"/>
      <c r="OTW65" s="455"/>
      <c r="OTX65" s="455"/>
      <c r="OTY65" s="455"/>
      <c r="OTZ65" s="455"/>
      <c r="OUA65" s="455"/>
      <c r="OUB65" s="455"/>
      <c r="OUC65" s="455"/>
      <c r="OUD65" s="455"/>
      <c r="OUE65" s="455"/>
      <c r="OUF65" s="455"/>
      <c r="OUG65" s="455"/>
      <c r="OUH65" s="455"/>
      <c r="OUI65" s="455"/>
      <c r="OUJ65" s="455"/>
      <c r="OUK65" s="455"/>
      <c r="OUL65" s="455"/>
      <c r="OUM65" s="455"/>
      <c r="OUN65" s="455"/>
      <c r="OUO65" s="455"/>
      <c r="OUP65" s="455"/>
      <c r="OUQ65" s="455"/>
      <c r="OUR65" s="455"/>
      <c r="OUS65" s="455"/>
      <c r="OUT65" s="455"/>
      <c r="OUU65" s="455"/>
      <c r="OUV65" s="455"/>
      <c r="OUW65" s="455"/>
      <c r="OUX65" s="455"/>
      <c r="OUY65" s="455"/>
      <c r="OUZ65" s="455"/>
      <c r="OVA65" s="455"/>
      <c r="OVB65" s="455"/>
      <c r="OVC65" s="455"/>
      <c r="OVD65" s="455"/>
      <c r="OVE65" s="455"/>
      <c r="OVF65" s="455"/>
      <c r="OVG65" s="455"/>
      <c r="OVH65" s="455"/>
      <c r="OVI65" s="455"/>
      <c r="OVJ65" s="455"/>
      <c r="OVK65" s="455"/>
      <c r="OVL65" s="455"/>
      <c r="OVM65" s="455"/>
      <c r="OVN65" s="455"/>
      <c r="OVO65" s="455"/>
      <c r="OVP65" s="455"/>
      <c r="OVQ65" s="455"/>
      <c r="OVR65" s="455"/>
      <c r="OVS65" s="455"/>
      <c r="OVT65" s="455"/>
      <c r="OVU65" s="455"/>
      <c r="OVV65" s="455"/>
      <c r="OVW65" s="455"/>
      <c r="OVX65" s="455"/>
      <c r="OVY65" s="455"/>
      <c r="OVZ65" s="455"/>
      <c r="OWA65" s="455"/>
      <c r="OWB65" s="455"/>
      <c r="OWC65" s="455"/>
      <c r="OWD65" s="455"/>
      <c r="OWE65" s="455"/>
      <c r="OWF65" s="455"/>
      <c r="OWG65" s="455"/>
      <c r="OWH65" s="455"/>
      <c r="OWI65" s="455"/>
      <c r="OWJ65" s="455"/>
      <c r="OWK65" s="455"/>
      <c r="OWL65" s="455"/>
      <c r="OWM65" s="455"/>
      <c r="OWN65" s="455"/>
      <c r="OWO65" s="455"/>
      <c r="OWP65" s="455"/>
      <c r="OWQ65" s="455"/>
      <c r="OWR65" s="455"/>
      <c r="OWS65" s="455"/>
      <c r="OWT65" s="455"/>
      <c r="OWU65" s="455"/>
      <c r="OWV65" s="455"/>
      <c r="OWW65" s="455"/>
      <c r="OWX65" s="455"/>
      <c r="OWY65" s="455"/>
      <c r="OWZ65" s="455"/>
      <c r="OXA65" s="455"/>
      <c r="OXB65" s="455"/>
      <c r="OXC65" s="455"/>
      <c r="OXD65" s="455"/>
      <c r="OXE65" s="455"/>
      <c r="OXF65" s="455"/>
      <c r="OXG65" s="455"/>
      <c r="OXH65" s="455"/>
      <c r="OXI65" s="455"/>
      <c r="OXJ65" s="455"/>
      <c r="OXK65" s="455"/>
      <c r="OXL65" s="455"/>
      <c r="OXM65" s="455"/>
      <c r="OXN65" s="455"/>
      <c r="OXO65" s="455"/>
      <c r="OXP65" s="455"/>
      <c r="OXQ65" s="455"/>
      <c r="OXR65" s="455"/>
      <c r="OXS65" s="455"/>
      <c r="OXT65" s="455"/>
      <c r="OXU65" s="455"/>
      <c r="OXV65" s="455"/>
      <c r="OXW65" s="455"/>
      <c r="OXX65" s="455"/>
      <c r="OXY65" s="455"/>
      <c r="OXZ65" s="455"/>
      <c r="OYA65" s="455"/>
      <c r="OYB65" s="455"/>
      <c r="OYC65" s="455"/>
      <c r="OYD65" s="455"/>
      <c r="OYE65" s="455"/>
      <c r="OYF65" s="455"/>
      <c r="OYG65" s="455"/>
      <c r="OYH65" s="455"/>
      <c r="OYI65" s="455"/>
      <c r="OYJ65" s="455"/>
      <c r="OYK65" s="455"/>
      <c r="OYL65" s="455"/>
      <c r="OYM65" s="455"/>
      <c r="OYN65" s="455"/>
      <c r="OYO65" s="455"/>
      <c r="OYP65" s="455"/>
      <c r="OYQ65" s="455"/>
      <c r="OYR65" s="455"/>
      <c r="OYS65" s="455"/>
      <c r="OYT65" s="455"/>
      <c r="OYU65" s="455"/>
      <c r="OYV65" s="455"/>
      <c r="OYW65" s="455"/>
      <c r="OYX65" s="455"/>
      <c r="OYY65" s="455"/>
      <c r="OYZ65" s="455"/>
      <c r="OZA65" s="455"/>
      <c r="OZB65" s="455"/>
      <c r="OZC65" s="455"/>
      <c r="OZD65" s="455"/>
      <c r="OZE65" s="455"/>
      <c r="OZF65" s="455"/>
      <c r="OZG65" s="455"/>
      <c r="OZH65" s="455"/>
      <c r="OZI65" s="455"/>
      <c r="OZJ65" s="455"/>
      <c r="OZK65" s="455"/>
      <c r="OZL65" s="455"/>
      <c r="OZM65" s="455"/>
      <c r="OZN65" s="455"/>
      <c r="OZO65" s="455"/>
      <c r="OZP65" s="455"/>
      <c r="OZQ65" s="455"/>
      <c r="OZR65" s="455"/>
      <c r="OZS65" s="455"/>
      <c r="OZT65" s="455"/>
      <c r="OZU65" s="455"/>
      <c r="OZV65" s="455"/>
      <c r="OZW65" s="455"/>
      <c r="OZX65" s="455"/>
      <c r="OZY65" s="455"/>
      <c r="OZZ65" s="455"/>
      <c r="PAA65" s="455"/>
      <c r="PAB65" s="455"/>
      <c r="PAC65" s="455"/>
      <c r="PAD65" s="455"/>
      <c r="PAE65" s="455"/>
      <c r="PAF65" s="455"/>
      <c r="PAG65" s="455"/>
      <c r="PAH65" s="455"/>
      <c r="PAI65" s="455"/>
      <c r="PAJ65" s="455"/>
      <c r="PAK65" s="455"/>
      <c r="PAL65" s="455"/>
      <c r="PAM65" s="455"/>
      <c r="PAN65" s="455"/>
      <c r="PAO65" s="455"/>
      <c r="PAP65" s="455"/>
      <c r="PAQ65" s="455"/>
      <c r="PAR65" s="455"/>
      <c r="PAS65" s="455"/>
      <c r="PAT65" s="455"/>
      <c r="PAU65" s="455"/>
      <c r="PAV65" s="455"/>
      <c r="PAW65" s="455"/>
      <c r="PAX65" s="455"/>
      <c r="PAY65" s="455"/>
      <c r="PAZ65" s="455"/>
      <c r="PBA65" s="455"/>
      <c r="PBB65" s="455"/>
      <c r="PBC65" s="455"/>
      <c r="PBD65" s="455"/>
      <c r="PBE65" s="455"/>
      <c r="PBF65" s="455"/>
      <c r="PBG65" s="455"/>
      <c r="PBH65" s="455"/>
      <c r="PBI65" s="455"/>
      <c r="PBJ65" s="455"/>
      <c r="PBK65" s="455"/>
      <c r="PBL65" s="455"/>
      <c r="PBM65" s="455"/>
      <c r="PBN65" s="455"/>
      <c r="PBO65" s="455"/>
      <c r="PBP65" s="455"/>
      <c r="PBQ65" s="455"/>
      <c r="PBR65" s="455"/>
      <c r="PBS65" s="455"/>
      <c r="PBT65" s="455"/>
      <c r="PBU65" s="455"/>
      <c r="PBV65" s="455"/>
      <c r="PBW65" s="455"/>
      <c r="PBX65" s="455"/>
      <c r="PBY65" s="455"/>
      <c r="PBZ65" s="455"/>
      <c r="PCA65" s="455"/>
      <c r="PCB65" s="455"/>
      <c r="PCC65" s="455"/>
      <c r="PCD65" s="455"/>
      <c r="PCE65" s="455"/>
      <c r="PCF65" s="455"/>
      <c r="PCG65" s="455"/>
      <c r="PCH65" s="455"/>
      <c r="PCI65" s="455"/>
      <c r="PCJ65" s="455"/>
      <c r="PCK65" s="455"/>
      <c r="PCL65" s="455"/>
      <c r="PCM65" s="455"/>
      <c r="PCN65" s="455"/>
      <c r="PCO65" s="455"/>
      <c r="PCP65" s="455"/>
      <c r="PCQ65" s="455"/>
      <c r="PCR65" s="455"/>
      <c r="PCS65" s="455"/>
      <c r="PCT65" s="455"/>
      <c r="PCU65" s="455"/>
      <c r="PCV65" s="455"/>
      <c r="PCW65" s="455"/>
      <c r="PCX65" s="455"/>
      <c r="PCY65" s="455"/>
      <c r="PCZ65" s="455"/>
      <c r="PDA65" s="455"/>
      <c r="PDB65" s="455"/>
      <c r="PDC65" s="455"/>
      <c r="PDD65" s="455"/>
      <c r="PDE65" s="455"/>
      <c r="PDF65" s="455"/>
      <c r="PDG65" s="455"/>
      <c r="PDH65" s="455"/>
      <c r="PDI65" s="455"/>
      <c r="PDJ65" s="455"/>
      <c r="PDK65" s="455"/>
      <c r="PDL65" s="455"/>
      <c r="PDM65" s="455"/>
      <c r="PDN65" s="455"/>
      <c r="PDO65" s="455"/>
      <c r="PDP65" s="455"/>
      <c r="PDQ65" s="455"/>
      <c r="PDR65" s="455"/>
      <c r="PDS65" s="455"/>
      <c r="PDT65" s="455"/>
      <c r="PDU65" s="455"/>
      <c r="PDV65" s="455"/>
      <c r="PDW65" s="455"/>
      <c r="PDX65" s="455"/>
      <c r="PDY65" s="455"/>
      <c r="PDZ65" s="455"/>
      <c r="PEA65" s="455"/>
      <c r="PEB65" s="455"/>
      <c r="PEC65" s="455"/>
      <c r="PED65" s="455"/>
      <c r="PEE65" s="455"/>
      <c r="PEF65" s="455"/>
      <c r="PEG65" s="455"/>
      <c r="PEH65" s="455"/>
      <c r="PEI65" s="455"/>
      <c r="PEJ65" s="455"/>
      <c r="PEK65" s="455"/>
      <c r="PEL65" s="455"/>
      <c r="PEM65" s="455"/>
      <c r="PEN65" s="455"/>
      <c r="PEO65" s="455"/>
      <c r="PEP65" s="455"/>
      <c r="PEQ65" s="455"/>
      <c r="PER65" s="455"/>
      <c r="PES65" s="455"/>
      <c r="PET65" s="455"/>
      <c r="PEU65" s="455"/>
      <c r="PEV65" s="455"/>
      <c r="PEW65" s="455"/>
      <c r="PEX65" s="455"/>
      <c r="PEY65" s="455"/>
      <c r="PEZ65" s="455"/>
      <c r="PFA65" s="455"/>
      <c r="PFB65" s="455"/>
      <c r="PFC65" s="455"/>
      <c r="PFD65" s="455"/>
      <c r="PFE65" s="455"/>
      <c r="PFF65" s="455"/>
      <c r="PFG65" s="455"/>
      <c r="PFH65" s="455"/>
      <c r="PFI65" s="455"/>
      <c r="PFJ65" s="455"/>
      <c r="PFK65" s="455"/>
      <c r="PFL65" s="455"/>
      <c r="PFM65" s="455"/>
      <c r="PFN65" s="455"/>
      <c r="PFO65" s="455"/>
      <c r="PFP65" s="455"/>
      <c r="PFQ65" s="455"/>
      <c r="PFR65" s="455"/>
      <c r="PFS65" s="455"/>
      <c r="PFT65" s="455"/>
      <c r="PFU65" s="455"/>
      <c r="PFV65" s="455"/>
      <c r="PFW65" s="455"/>
      <c r="PFX65" s="455"/>
      <c r="PFY65" s="455"/>
      <c r="PFZ65" s="455"/>
      <c r="PGA65" s="455"/>
      <c r="PGB65" s="455"/>
      <c r="PGC65" s="455"/>
      <c r="PGD65" s="455"/>
      <c r="PGE65" s="455"/>
      <c r="PGF65" s="455"/>
      <c r="PGG65" s="455"/>
      <c r="PGH65" s="455"/>
      <c r="PGI65" s="455"/>
      <c r="PGJ65" s="455"/>
      <c r="PGK65" s="455"/>
      <c r="PGL65" s="455"/>
      <c r="PGM65" s="455"/>
      <c r="PGN65" s="455"/>
      <c r="PGO65" s="455"/>
      <c r="PGP65" s="455"/>
      <c r="PGQ65" s="455"/>
      <c r="PGR65" s="455"/>
      <c r="PGS65" s="455"/>
      <c r="PGT65" s="455"/>
      <c r="PGU65" s="455"/>
      <c r="PGV65" s="455"/>
      <c r="PGW65" s="455"/>
      <c r="PGX65" s="455"/>
      <c r="PGY65" s="455"/>
      <c r="PGZ65" s="455"/>
      <c r="PHA65" s="455"/>
      <c r="PHB65" s="455"/>
      <c r="PHC65" s="455"/>
      <c r="PHD65" s="455"/>
      <c r="PHE65" s="455"/>
      <c r="PHF65" s="455"/>
      <c r="PHG65" s="455"/>
      <c r="PHH65" s="455"/>
      <c r="PHI65" s="455"/>
      <c r="PHJ65" s="455"/>
      <c r="PHK65" s="455"/>
      <c r="PHL65" s="455"/>
      <c r="PHM65" s="455"/>
      <c r="PHN65" s="455"/>
      <c r="PHO65" s="455"/>
      <c r="PHP65" s="455"/>
      <c r="PHQ65" s="455"/>
      <c r="PHR65" s="455"/>
      <c r="PHS65" s="455"/>
      <c r="PHT65" s="455"/>
      <c r="PHU65" s="455"/>
      <c r="PHV65" s="455"/>
      <c r="PHW65" s="455"/>
      <c r="PHX65" s="455"/>
      <c r="PHY65" s="455"/>
      <c r="PHZ65" s="455"/>
      <c r="PIA65" s="455"/>
      <c r="PIB65" s="455"/>
      <c r="PIC65" s="455"/>
      <c r="PID65" s="455"/>
      <c r="PIE65" s="455"/>
      <c r="PIF65" s="455"/>
      <c r="PIG65" s="455"/>
      <c r="PIH65" s="455"/>
      <c r="PII65" s="455"/>
      <c r="PIJ65" s="455"/>
      <c r="PIK65" s="455"/>
      <c r="PIL65" s="455"/>
      <c r="PIM65" s="455"/>
      <c r="PIN65" s="455"/>
      <c r="PIO65" s="455"/>
      <c r="PIP65" s="455"/>
      <c r="PIQ65" s="455"/>
      <c r="PIR65" s="455"/>
      <c r="PIS65" s="455"/>
      <c r="PIT65" s="455"/>
      <c r="PIU65" s="455"/>
      <c r="PIV65" s="455"/>
      <c r="PIW65" s="455"/>
      <c r="PIX65" s="455"/>
      <c r="PIY65" s="455"/>
      <c r="PIZ65" s="455"/>
      <c r="PJA65" s="455"/>
      <c r="PJB65" s="455"/>
      <c r="PJC65" s="455"/>
      <c r="PJD65" s="455"/>
      <c r="PJE65" s="455"/>
      <c r="PJF65" s="455"/>
      <c r="PJG65" s="455"/>
      <c r="PJH65" s="455"/>
      <c r="PJI65" s="455"/>
      <c r="PJJ65" s="455"/>
      <c r="PJK65" s="455"/>
      <c r="PJL65" s="455"/>
      <c r="PJM65" s="455"/>
      <c r="PJN65" s="455"/>
      <c r="PJO65" s="455"/>
      <c r="PJP65" s="455"/>
      <c r="PJQ65" s="455"/>
      <c r="PJR65" s="455"/>
      <c r="PJS65" s="455"/>
      <c r="PJT65" s="455"/>
      <c r="PJU65" s="455"/>
      <c r="PJV65" s="455"/>
      <c r="PJW65" s="455"/>
      <c r="PJX65" s="455"/>
      <c r="PJY65" s="455"/>
      <c r="PJZ65" s="455"/>
      <c r="PKA65" s="455"/>
      <c r="PKB65" s="455"/>
      <c r="PKC65" s="455"/>
      <c r="PKD65" s="455"/>
      <c r="PKE65" s="455"/>
      <c r="PKF65" s="455"/>
      <c r="PKG65" s="455"/>
      <c r="PKH65" s="455"/>
      <c r="PKI65" s="455"/>
      <c r="PKJ65" s="455"/>
      <c r="PKK65" s="455"/>
      <c r="PKL65" s="455"/>
      <c r="PKM65" s="455"/>
      <c r="PKN65" s="455"/>
      <c r="PKO65" s="455"/>
      <c r="PKP65" s="455"/>
      <c r="PKQ65" s="455"/>
      <c r="PKR65" s="455"/>
      <c r="PKS65" s="455"/>
      <c r="PKT65" s="455"/>
      <c r="PKU65" s="455"/>
      <c r="PKV65" s="455"/>
      <c r="PKW65" s="455"/>
      <c r="PKX65" s="455"/>
      <c r="PKY65" s="455"/>
      <c r="PKZ65" s="455"/>
      <c r="PLA65" s="455"/>
      <c r="PLB65" s="455"/>
      <c r="PLC65" s="455"/>
      <c r="PLD65" s="455"/>
      <c r="PLE65" s="455"/>
      <c r="PLF65" s="455"/>
      <c r="PLG65" s="455"/>
      <c r="PLH65" s="455"/>
      <c r="PLI65" s="455"/>
      <c r="PLJ65" s="455"/>
      <c r="PLK65" s="455"/>
      <c r="PLL65" s="455"/>
      <c r="PLM65" s="455"/>
      <c r="PLN65" s="455"/>
      <c r="PLO65" s="455"/>
      <c r="PLP65" s="455"/>
      <c r="PLQ65" s="455"/>
      <c r="PLR65" s="455"/>
      <c r="PLS65" s="455"/>
      <c r="PLT65" s="455"/>
      <c r="PLU65" s="455"/>
      <c r="PLV65" s="455"/>
      <c r="PLW65" s="455"/>
      <c r="PLX65" s="455"/>
      <c r="PLY65" s="455"/>
      <c r="PLZ65" s="455"/>
      <c r="PMA65" s="455"/>
      <c r="PMB65" s="455"/>
      <c r="PMC65" s="455"/>
      <c r="PMD65" s="455"/>
      <c r="PME65" s="455"/>
      <c r="PMF65" s="455"/>
      <c r="PMG65" s="455"/>
      <c r="PMH65" s="455"/>
      <c r="PMI65" s="455"/>
      <c r="PMJ65" s="455"/>
      <c r="PMK65" s="455"/>
      <c r="PML65" s="455"/>
      <c r="PMM65" s="455"/>
      <c r="PMN65" s="455"/>
      <c r="PMO65" s="455"/>
      <c r="PMP65" s="455"/>
      <c r="PMQ65" s="455"/>
      <c r="PMR65" s="455"/>
      <c r="PMS65" s="455"/>
      <c r="PMT65" s="455"/>
      <c r="PMU65" s="455"/>
      <c r="PMV65" s="455"/>
      <c r="PMW65" s="455"/>
      <c r="PMX65" s="455"/>
      <c r="PMY65" s="455"/>
      <c r="PMZ65" s="455"/>
      <c r="PNA65" s="455"/>
      <c r="PNB65" s="455"/>
      <c r="PNC65" s="455"/>
      <c r="PND65" s="455"/>
      <c r="PNE65" s="455"/>
      <c r="PNF65" s="455"/>
      <c r="PNG65" s="455"/>
      <c r="PNH65" s="455"/>
      <c r="PNI65" s="455"/>
      <c r="PNJ65" s="455"/>
      <c r="PNK65" s="455"/>
      <c r="PNL65" s="455"/>
      <c r="PNM65" s="455"/>
      <c r="PNN65" s="455"/>
      <c r="PNO65" s="455"/>
      <c r="PNP65" s="455"/>
      <c r="PNQ65" s="455"/>
      <c r="PNR65" s="455"/>
      <c r="PNS65" s="455"/>
      <c r="PNT65" s="455"/>
      <c r="PNU65" s="455"/>
      <c r="PNV65" s="455"/>
      <c r="PNW65" s="455"/>
      <c r="PNX65" s="455"/>
      <c r="PNY65" s="455"/>
      <c r="PNZ65" s="455"/>
      <c r="POA65" s="455"/>
      <c r="POB65" s="455"/>
      <c r="POC65" s="455"/>
      <c r="POD65" s="455"/>
      <c r="POE65" s="455"/>
      <c r="POF65" s="455"/>
      <c r="POG65" s="455"/>
      <c r="POH65" s="455"/>
      <c r="POI65" s="455"/>
      <c r="POJ65" s="455"/>
      <c r="POK65" s="455"/>
      <c r="POL65" s="455"/>
      <c r="POM65" s="455"/>
      <c r="PON65" s="455"/>
      <c r="POO65" s="455"/>
      <c r="POP65" s="455"/>
      <c r="POQ65" s="455"/>
      <c r="POR65" s="455"/>
      <c r="POS65" s="455"/>
      <c r="POT65" s="455"/>
      <c r="POU65" s="455"/>
      <c r="POV65" s="455"/>
      <c r="POW65" s="455"/>
      <c r="POX65" s="455"/>
      <c r="POY65" s="455"/>
      <c r="POZ65" s="455"/>
      <c r="PPA65" s="455"/>
      <c r="PPB65" s="455"/>
      <c r="PPC65" s="455"/>
      <c r="PPD65" s="455"/>
      <c r="PPE65" s="455"/>
      <c r="PPF65" s="455"/>
      <c r="PPG65" s="455"/>
      <c r="PPH65" s="455"/>
      <c r="PPI65" s="455"/>
      <c r="PPJ65" s="455"/>
      <c r="PPK65" s="455"/>
      <c r="PPL65" s="455"/>
      <c r="PPM65" s="455"/>
      <c r="PPN65" s="455"/>
      <c r="PPO65" s="455"/>
      <c r="PPP65" s="455"/>
      <c r="PPQ65" s="455"/>
      <c r="PPR65" s="455"/>
      <c r="PPS65" s="455"/>
      <c r="PPT65" s="455"/>
      <c r="PPU65" s="455"/>
      <c r="PPV65" s="455"/>
      <c r="PPW65" s="455"/>
      <c r="PPX65" s="455"/>
      <c r="PPY65" s="455"/>
      <c r="PPZ65" s="455"/>
      <c r="PQA65" s="455"/>
      <c r="PQB65" s="455"/>
      <c r="PQC65" s="455"/>
      <c r="PQD65" s="455"/>
      <c r="PQE65" s="455"/>
      <c r="PQF65" s="455"/>
      <c r="PQG65" s="455"/>
      <c r="PQH65" s="455"/>
      <c r="PQI65" s="455"/>
      <c r="PQJ65" s="455"/>
      <c r="PQK65" s="455"/>
      <c r="PQL65" s="455"/>
      <c r="PQM65" s="455"/>
      <c r="PQN65" s="455"/>
      <c r="PQO65" s="455"/>
      <c r="PQP65" s="455"/>
      <c r="PQQ65" s="455"/>
      <c r="PQR65" s="455"/>
      <c r="PQS65" s="455"/>
      <c r="PQT65" s="455"/>
      <c r="PQU65" s="455"/>
      <c r="PQV65" s="455"/>
      <c r="PQW65" s="455"/>
      <c r="PQX65" s="455"/>
      <c r="PQY65" s="455"/>
      <c r="PQZ65" s="455"/>
      <c r="PRA65" s="455"/>
      <c r="PRB65" s="455"/>
      <c r="PRC65" s="455"/>
      <c r="PRD65" s="455"/>
      <c r="PRE65" s="455"/>
      <c r="PRF65" s="455"/>
      <c r="PRG65" s="455"/>
      <c r="PRH65" s="455"/>
      <c r="PRI65" s="455"/>
      <c r="PRJ65" s="455"/>
      <c r="PRK65" s="455"/>
      <c r="PRL65" s="455"/>
      <c r="PRM65" s="455"/>
      <c r="PRN65" s="455"/>
      <c r="PRO65" s="455"/>
      <c r="PRP65" s="455"/>
      <c r="PRQ65" s="455"/>
      <c r="PRR65" s="455"/>
      <c r="PRS65" s="455"/>
      <c r="PRT65" s="455"/>
      <c r="PRU65" s="455"/>
      <c r="PRV65" s="455"/>
      <c r="PRW65" s="455"/>
      <c r="PRX65" s="455"/>
      <c r="PRY65" s="455"/>
      <c r="PRZ65" s="455"/>
      <c r="PSA65" s="455"/>
      <c r="PSB65" s="455"/>
      <c r="PSC65" s="455"/>
      <c r="PSD65" s="455"/>
      <c r="PSE65" s="455"/>
      <c r="PSF65" s="455"/>
      <c r="PSG65" s="455"/>
      <c r="PSH65" s="455"/>
      <c r="PSI65" s="455"/>
      <c r="PSJ65" s="455"/>
      <c r="PSK65" s="455"/>
      <c r="PSL65" s="455"/>
      <c r="PSM65" s="455"/>
      <c r="PSN65" s="455"/>
      <c r="PSO65" s="455"/>
      <c r="PSP65" s="455"/>
      <c r="PSQ65" s="455"/>
      <c r="PSR65" s="455"/>
      <c r="PSS65" s="455"/>
      <c r="PST65" s="455"/>
      <c r="PSU65" s="455"/>
      <c r="PSV65" s="455"/>
      <c r="PSW65" s="455"/>
      <c r="PSX65" s="455"/>
      <c r="PSY65" s="455"/>
      <c r="PSZ65" s="455"/>
      <c r="PTA65" s="455"/>
      <c r="PTB65" s="455"/>
      <c r="PTC65" s="455"/>
      <c r="PTD65" s="455"/>
      <c r="PTE65" s="455"/>
      <c r="PTF65" s="455"/>
      <c r="PTG65" s="455"/>
      <c r="PTH65" s="455"/>
      <c r="PTI65" s="455"/>
      <c r="PTJ65" s="455"/>
      <c r="PTK65" s="455"/>
      <c r="PTL65" s="455"/>
      <c r="PTM65" s="455"/>
      <c r="PTN65" s="455"/>
      <c r="PTO65" s="455"/>
      <c r="PTP65" s="455"/>
      <c r="PTQ65" s="455"/>
      <c r="PTR65" s="455"/>
      <c r="PTS65" s="455"/>
      <c r="PTT65" s="455"/>
      <c r="PTU65" s="455"/>
      <c r="PTV65" s="455"/>
      <c r="PTW65" s="455"/>
      <c r="PTX65" s="455"/>
      <c r="PTY65" s="455"/>
      <c r="PTZ65" s="455"/>
      <c r="PUA65" s="455"/>
      <c r="PUB65" s="455"/>
      <c r="PUC65" s="455"/>
      <c r="PUD65" s="455"/>
      <c r="PUE65" s="455"/>
      <c r="PUF65" s="455"/>
      <c r="PUG65" s="455"/>
      <c r="PUH65" s="455"/>
      <c r="PUI65" s="455"/>
      <c r="PUJ65" s="455"/>
      <c r="PUK65" s="455"/>
      <c r="PUL65" s="455"/>
      <c r="PUM65" s="455"/>
      <c r="PUN65" s="455"/>
      <c r="PUO65" s="455"/>
      <c r="PUP65" s="455"/>
      <c r="PUQ65" s="455"/>
      <c r="PUR65" s="455"/>
      <c r="PUS65" s="455"/>
      <c r="PUT65" s="455"/>
      <c r="PUU65" s="455"/>
      <c r="PUV65" s="455"/>
      <c r="PUW65" s="455"/>
      <c r="PUX65" s="455"/>
      <c r="PUY65" s="455"/>
      <c r="PUZ65" s="455"/>
      <c r="PVA65" s="455"/>
      <c r="PVB65" s="455"/>
      <c r="PVC65" s="455"/>
      <c r="PVD65" s="455"/>
      <c r="PVE65" s="455"/>
      <c r="PVF65" s="455"/>
      <c r="PVG65" s="455"/>
      <c r="PVH65" s="455"/>
      <c r="PVI65" s="455"/>
      <c r="PVJ65" s="455"/>
      <c r="PVK65" s="455"/>
      <c r="PVL65" s="455"/>
      <c r="PVM65" s="455"/>
      <c r="PVN65" s="455"/>
      <c r="PVO65" s="455"/>
      <c r="PVP65" s="455"/>
      <c r="PVQ65" s="455"/>
      <c r="PVR65" s="455"/>
      <c r="PVS65" s="455"/>
      <c r="PVT65" s="455"/>
      <c r="PVU65" s="455"/>
      <c r="PVV65" s="455"/>
      <c r="PVW65" s="455"/>
      <c r="PVX65" s="455"/>
      <c r="PVY65" s="455"/>
      <c r="PVZ65" s="455"/>
      <c r="PWA65" s="455"/>
      <c r="PWB65" s="455"/>
      <c r="PWC65" s="455"/>
      <c r="PWD65" s="455"/>
      <c r="PWE65" s="455"/>
      <c r="PWF65" s="455"/>
      <c r="PWG65" s="455"/>
      <c r="PWH65" s="455"/>
      <c r="PWI65" s="455"/>
      <c r="PWJ65" s="455"/>
      <c r="PWK65" s="455"/>
      <c r="PWL65" s="455"/>
      <c r="PWM65" s="455"/>
      <c r="PWN65" s="455"/>
      <c r="PWO65" s="455"/>
      <c r="PWP65" s="455"/>
      <c r="PWQ65" s="455"/>
      <c r="PWR65" s="455"/>
      <c r="PWS65" s="455"/>
      <c r="PWT65" s="455"/>
      <c r="PWU65" s="455"/>
      <c r="PWV65" s="455"/>
      <c r="PWW65" s="455"/>
      <c r="PWX65" s="455"/>
      <c r="PWY65" s="455"/>
      <c r="PWZ65" s="455"/>
      <c r="PXA65" s="455"/>
      <c r="PXB65" s="455"/>
      <c r="PXC65" s="455"/>
      <c r="PXD65" s="455"/>
      <c r="PXE65" s="455"/>
      <c r="PXF65" s="455"/>
      <c r="PXG65" s="455"/>
      <c r="PXH65" s="455"/>
      <c r="PXI65" s="455"/>
      <c r="PXJ65" s="455"/>
      <c r="PXK65" s="455"/>
      <c r="PXL65" s="455"/>
      <c r="PXM65" s="455"/>
      <c r="PXN65" s="455"/>
      <c r="PXO65" s="455"/>
      <c r="PXP65" s="455"/>
      <c r="PXQ65" s="455"/>
      <c r="PXR65" s="455"/>
      <c r="PXS65" s="455"/>
      <c r="PXT65" s="455"/>
      <c r="PXU65" s="455"/>
      <c r="PXV65" s="455"/>
      <c r="PXW65" s="455"/>
      <c r="PXX65" s="455"/>
      <c r="PXY65" s="455"/>
      <c r="PXZ65" s="455"/>
      <c r="PYA65" s="455"/>
      <c r="PYB65" s="455"/>
      <c r="PYC65" s="455"/>
      <c r="PYD65" s="455"/>
      <c r="PYE65" s="455"/>
      <c r="PYF65" s="455"/>
      <c r="PYG65" s="455"/>
      <c r="PYH65" s="455"/>
      <c r="PYI65" s="455"/>
      <c r="PYJ65" s="455"/>
      <c r="PYK65" s="455"/>
      <c r="PYL65" s="455"/>
      <c r="PYM65" s="455"/>
      <c r="PYN65" s="455"/>
      <c r="PYO65" s="455"/>
      <c r="PYP65" s="455"/>
      <c r="PYQ65" s="455"/>
      <c r="PYR65" s="455"/>
      <c r="PYS65" s="455"/>
      <c r="PYT65" s="455"/>
      <c r="PYU65" s="455"/>
      <c r="PYV65" s="455"/>
      <c r="PYW65" s="455"/>
      <c r="PYX65" s="455"/>
      <c r="PYY65" s="455"/>
      <c r="PYZ65" s="455"/>
      <c r="PZA65" s="455"/>
      <c r="PZB65" s="455"/>
      <c r="PZC65" s="455"/>
      <c r="PZD65" s="455"/>
      <c r="PZE65" s="455"/>
      <c r="PZF65" s="455"/>
      <c r="PZG65" s="455"/>
      <c r="PZH65" s="455"/>
      <c r="PZI65" s="455"/>
      <c r="PZJ65" s="455"/>
      <c r="PZK65" s="455"/>
      <c r="PZL65" s="455"/>
      <c r="PZM65" s="455"/>
      <c r="PZN65" s="455"/>
      <c r="PZO65" s="455"/>
      <c r="PZP65" s="455"/>
      <c r="PZQ65" s="455"/>
      <c r="PZR65" s="455"/>
      <c r="PZS65" s="455"/>
      <c r="PZT65" s="455"/>
      <c r="PZU65" s="455"/>
      <c r="PZV65" s="455"/>
      <c r="PZW65" s="455"/>
      <c r="PZX65" s="455"/>
      <c r="PZY65" s="455"/>
      <c r="PZZ65" s="455"/>
      <c r="QAA65" s="455"/>
      <c r="QAB65" s="455"/>
      <c r="QAC65" s="455"/>
      <c r="QAD65" s="455"/>
      <c r="QAE65" s="455"/>
      <c r="QAF65" s="455"/>
      <c r="QAG65" s="455"/>
      <c r="QAH65" s="455"/>
      <c r="QAI65" s="455"/>
      <c r="QAJ65" s="455"/>
      <c r="QAK65" s="455"/>
      <c r="QAL65" s="455"/>
      <c r="QAM65" s="455"/>
      <c r="QAN65" s="455"/>
      <c r="QAO65" s="455"/>
      <c r="QAP65" s="455"/>
      <c r="QAQ65" s="455"/>
      <c r="QAR65" s="455"/>
      <c r="QAS65" s="455"/>
      <c r="QAT65" s="455"/>
      <c r="QAU65" s="455"/>
      <c r="QAV65" s="455"/>
      <c r="QAW65" s="455"/>
      <c r="QAX65" s="455"/>
      <c r="QAY65" s="455"/>
      <c r="QAZ65" s="455"/>
      <c r="QBA65" s="455"/>
      <c r="QBB65" s="455"/>
      <c r="QBC65" s="455"/>
      <c r="QBD65" s="455"/>
      <c r="QBE65" s="455"/>
      <c r="QBF65" s="455"/>
      <c r="QBG65" s="455"/>
      <c r="QBH65" s="455"/>
      <c r="QBI65" s="455"/>
      <c r="QBJ65" s="455"/>
      <c r="QBK65" s="455"/>
      <c r="QBL65" s="455"/>
      <c r="QBM65" s="455"/>
      <c r="QBN65" s="455"/>
      <c r="QBO65" s="455"/>
      <c r="QBP65" s="455"/>
      <c r="QBQ65" s="455"/>
      <c r="QBR65" s="455"/>
      <c r="QBS65" s="455"/>
      <c r="QBT65" s="455"/>
      <c r="QBU65" s="455"/>
      <c r="QBV65" s="455"/>
      <c r="QBW65" s="455"/>
      <c r="QBX65" s="455"/>
      <c r="QBY65" s="455"/>
      <c r="QBZ65" s="455"/>
      <c r="QCA65" s="455"/>
      <c r="QCB65" s="455"/>
      <c r="QCC65" s="455"/>
      <c r="QCD65" s="455"/>
      <c r="QCE65" s="455"/>
      <c r="QCF65" s="455"/>
      <c r="QCG65" s="455"/>
      <c r="QCH65" s="455"/>
      <c r="QCI65" s="455"/>
      <c r="QCJ65" s="455"/>
      <c r="QCK65" s="455"/>
      <c r="QCL65" s="455"/>
      <c r="QCM65" s="455"/>
      <c r="QCN65" s="455"/>
      <c r="QCO65" s="455"/>
      <c r="QCP65" s="455"/>
      <c r="QCQ65" s="455"/>
      <c r="QCR65" s="455"/>
      <c r="QCS65" s="455"/>
      <c r="QCT65" s="455"/>
      <c r="QCU65" s="455"/>
      <c r="QCV65" s="455"/>
      <c r="QCW65" s="455"/>
      <c r="QCX65" s="455"/>
      <c r="QCY65" s="455"/>
      <c r="QCZ65" s="455"/>
      <c r="QDA65" s="455"/>
      <c r="QDB65" s="455"/>
      <c r="QDC65" s="455"/>
      <c r="QDD65" s="455"/>
      <c r="QDE65" s="455"/>
      <c r="QDF65" s="455"/>
      <c r="QDG65" s="455"/>
      <c r="QDH65" s="455"/>
      <c r="QDI65" s="455"/>
      <c r="QDJ65" s="455"/>
      <c r="QDK65" s="455"/>
      <c r="QDL65" s="455"/>
      <c r="QDM65" s="455"/>
      <c r="QDN65" s="455"/>
      <c r="QDO65" s="455"/>
      <c r="QDP65" s="455"/>
      <c r="QDQ65" s="455"/>
      <c r="QDR65" s="455"/>
      <c r="QDS65" s="455"/>
      <c r="QDT65" s="455"/>
      <c r="QDU65" s="455"/>
      <c r="QDV65" s="455"/>
      <c r="QDW65" s="455"/>
      <c r="QDX65" s="455"/>
      <c r="QDY65" s="455"/>
      <c r="QDZ65" s="455"/>
      <c r="QEA65" s="455"/>
      <c r="QEB65" s="455"/>
      <c r="QEC65" s="455"/>
      <c r="QED65" s="455"/>
      <c r="QEE65" s="455"/>
      <c r="QEF65" s="455"/>
      <c r="QEG65" s="455"/>
      <c r="QEH65" s="455"/>
      <c r="QEI65" s="455"/>
      <c r="QEJ65" s="455"/>
      <c r="QEK65" s="455"/>
      <c r="QEL65" s="455"/>
      <c r="QEM65" s="455"/>
      <c r="QEN65" s="455"/>
      <c r="QEO65" s="455"/>
      <c r="QEP65" s="455"/>
      <c r="QEQ65" s="455"/>
      <c r="QER65" s="455"/>
      <c r="QES65" s="455"/>
      <c r="QET65" s="455"/>
      <c r="QEU65" s="455"/>
      <c r="QEV65" s="455"/>
      <c r="QEW65" s="455"/>
      <c r="QEX65" s="455"/>
      <c r="QEY65" s="455"/>
      <c r="QEZ65" s="455"/>
      <c r="QFA65" s="455"/>
      <c r="QFB65" s="455"/>
      <c r="QFC65" s="455"/>
      <c r="QFD65" s="455"/>
      <c r="QFE65" s="455"/>
      <c r="QFF65" s="455"/>
      <c r="QFG65" s="455"/>
      <c r="QFH65" s="455"/>
      <c r="QFI65" s="455"/>
      <c r="QFJ65" s="455"/>
      <c r="QFK65" s="455"/>
      <c r="QFL65" s="455"/>
      <c r="QFM65" s="455"/>
      <c r="QFN65" s="455"/>
      <c r="QFO65" s="455"/>
      <c r="QFP65" s="455"/>
      <c r="QFQ65" s="455"/>
      <c r="QFR65" s="455"/>
      <c r="QFS65" s="455"/>
      <c r="QFT65" s="455"/>
      <c r="QFU65" s="455"/>
      <c r="QFV65" s="455"/>
      <c r="QFW65" s="455"/>
      <c r="QFX65" s="455"/>
      <c r="QFY65" s="455"/>
      <c r="QFZ65" s="455"/>
      <c r="QGA65" s="455"/>
      <c r="QGB65" s="455"/>
      <c r="QGC65" s="455"/>
      <c r="QGD65" s="455"/>
      <c r="QGE65" s="455"/>
      <c r="QGF65" s="455"/>
      <c r="QGG65" s="455"/>
      <c r="QGH65" s="455"/>
      <c r="QGI65" s="455"/>
      <c r="QGJ65" s="455"/>
      <c r="QGK65" s="455"/>
      <c r="QGL65" s="455"/>
      <c r="QGM65" s="455"/>
      <c r="QGN65" s="455"/>
      <c r="QGO65" s="455"/>
      <c r="QGP65" s="455"/>
      <c r="QGQ65" s="455"/>
      <c r="QGR65" s="455"/>
      <c r="QGS65" s="455"/>
      <c r="QGT65" s="455"/>
      <c r="QGU65" s="455"/>
      <c r="QGV65" s="455"/>
      <c r="QGW65" s="455"/>
      <c r="QGX65" s="455"/>
      <c r="QGY65" s="455"/>
      <c r="QGZ65" s="455"/>
      <c r="QHA65" s="455"/>
      <c r="QHB65" s="455"/>
      <c r="QHC65" s="455"/>
      <c r="QHD65" s="455"/>
      <c r="QHE65" s="455"/>
      <c r="QHF65" s="455"/>
      <c r="QHG65" s="455"/>
      <c r="QHH65" s="455"/>
      <c r="QHI65" s="455"/>
      <c r="QHJ65" s="455"/>
      <c r="QHK65" s="455"/>
      <c r="QHL65" s="455"/>
      <c r="QHM65" s="455"/>
      <c r="QHN65" s="455"/>
      <c r="QHO65" s="455"/>
      <c r="QHP65" s="455"/>
      <c r="QHQ65" s="455"/>
      <c r="QHR65" s="455"/>
      <c r="QHS65" s="455"/>
      <c r="QHT65" s="455"/>
      <c r="QHU65" s="455"/>
      <c r="QHV65" s="455"/>
      <c r="QHW65" s="455"/>
      <c r="QHX65" s="455"/>
      <c r="QHY65" s="455"/>
      <c r="QHZ65" s="455"/>
      <c r="QIA65" s="455"/>
      <c r="QIB65" s="455"/>
      <c r="QIC65" s="455"/>
      <c r="QID65" s="455"/>
      <c r="QIE65" s="455"/>
      <c r="QIF65" s="455"/>
      <c r="QIG65" s="455"/>
      <c r="QIH65" s="455"/>
      <c r="QII65" s="455"/>
      <c r="QIJ65" s="455"/>
      <c r="QIK65" s="455"/>
      <c r="QIL65" s="455"/>
      <c r="QIM65" s="455"/>
      <c r="QIN65" s="455"/>
      <c r="QIO65" s="455"/>
      <c r="QIP65" s="455"/>
      <c r="QIQ65" s="455"/>
      <c r="QIR65" s="455"/>
      <c r="QIS65" s="455"/>
      <c r="QIT65" s="455"/>
      <c r="QIU65" s="455"/>
      <c r="QIV65" s="455"/>
      <c r="QIW65" s="455"/>
      <c r="QIX65" s="455"/>
      <c r="QIY65" s="455"/>
      <c r="QIZ65" s="455"/>
      <c r="QJA65" s="455"/>
      <c r="QJB65" s="455"/>
      <c r="QJC65" s="455"/>
      <c r="QJD65" s="455"/>
      <c r="QJE65" s="455"/>
      <c r="QJF65" s="455"/>
      <c r="QJG65" s="455"/>
      <c r="QJH65" s="455"/>
      <c r="QJI65" s="455"/>
      <c r="QJJ65" s="455"/>
      <c r="QJK65" s="455"/>
      <c r="QJL65" s="455"/>
      <c r="QJM65" s="455"/>
      <c r="QJN65" s="455"/>
      <c r="QJO65" s="455"/>
      <c r="QJP65" s="455"/>
      <c r="QJQ65" s="455"/>
      <c r="QJR65" s="455"/>
      <c r="QJS65" s="455"/>
      <c r="QJT65" s="455"/>
      <c r="QJU65" s="455"/>
      <c r="QJV65" s="455"/>
      <c r="QJW65" s="455"/>
      <c r="QJX65" s="455"/>
      <c r="QJY65" s="455"/>
      <c r="QJZ65" s="455"/>
      <c r="QKA65" s="455"/>
      <c r="QKB65" s="455"/>
      <c r="QKC65" s="455"/>
      <c r="QKD65" s="455"/>
      <c r="QKE65" s="455"/>
      <c r="QKF65" s="455"/>
      <c r="QKG65" s="455"/>
      <c r="QKH65" s="455"/>
      <c r="QKI65" s="455"/>
      <c r="QKJ65" s="455"/>
      <c r="QKK65" s="455"/>
      <c r="QKL65" s="455"/>
      <c r="QKM65" s="455"/>
      <c r="QKN65" s="455"/>
      <c r="QKO65" s="455"/>
      <c r="QKP65" s="455"/>
      <c r="QKQ65" s="455"/>
      <c r="QKR65" s="455"/>
      <c r="QKS65" s="455"/>
      <c r="QKT65" s="455"/>
      <c r="QKU65" s="455"/>
      <c r="QKV65" s="455"/>
      <c r="QKW65" s="455"/>
      <c r="QKX65" s="455"/>
      <c r="QKY65" s="455"/>
      <c r="QKZ65" s="455"/>
      <c r="QLA65" s="455"/>
      <c r="QLB65" s="455"/>
      <c r="QLC65" s="455"/>
      <c r="QLD65" s="455"/>
      <c r="QLE65" s="455"/>
      <c r="QLF65" s="455"/>
      <c r="QLG65" s="455"/>
      <c r="QLH65" s="455"/>
      <c r="QLI65" s="455"/>
      <c r="QLJ65" s="455"/>
      <c r="QLK65" s="455"/>
      <c r="QLL65" s="455"/>
      <c r="QLM65" s="455"/>
      <c r="QLN65" s="455"/>
      <c r="QLO65" s="455"/>
      <c r="QLP65" s="455"/>
      <c r="QLQ65" s="455"/>
      <c r="QLR65" s="455"/>
      <c r="QLS65" s="455"/>
      <c r="QLT65" s="455"/>
      <c r="QLU65" s="455"/>
      <c r="QLV65" s="455"/>
      <c r="QLW65" s="455"/>
      <c r="QLX65" s="455"/>
      <c r="QLY65" s="455"/>
      <c r="QLZ65" s="455"/>
      <c r="QMA65" s="455"/>
      <c r="QMB65" s="455"/>
      <c r="QMC65" s="455"/>
      <c r="QMD65" s="455"/>
      <c r="QME65" s="455"/>
      <c r="QMF65" s="455"/>
      <c r="QMG65" s="455"/>
      <c r="QMH65" s="455"/>
      <c r="QMI65" s="455"/>
      <c r="QMJ65" s="455"/>
      <c r="QMK65" s="455"/>
      <c r="QML65" s="455"/>
      <c r="QMM65" s="455"/>
      <c r="QMN65" s="455"/>
      <c r="QMO65" s="455"/>
      <c r="QMP65" s="455"/>
      <c r="QMQ65" s="455"/>
      <c r="QMR65" s="455"/>
      <c r="QMS65" s="455"/>
      <c r="QMT65" s="455"/>
      <c r="QMU65" s="455"/>
      <c r="QMV65" s="455"/>
      <c r="QMW65" s="455"/>
      <c r="QMX65" s="455"/>
      <c r="QMY65" s="455"/>
      <c r="QMZ65" s="455"/>
      <c r="QNA65" s="455"/>
      <c r="QNB65" s="455"/>
      <c r="QNC65" s="455"/>
      <c r="QND65" s="455"/>
      <c r="QNE65" s="455"/>
      <c r="QNF65" s="455"/>
      <c r="QNG65" s="455"/>
      <c r="QNH65" s="455"/>
      <c r="QNI65" s="455"/>
      <c r="QNJ65" s="455"/>
      <c r="QNK65" s="455"/>
      <c r="QNL65" s="455"/>
      <c r="QNM65" s="455"/>
      <c r="QNN65" s="455"/>
      <c r="QNO65" s="455"/>
      <c r="QNP65" s="455"/>
      <c r="QNQ65" s="455"/>
      <c r="QNR65" s="455"/>
      <c r="QNS65" s="455"/>
      <c r="QNT65" s="455"/>
      <c r="QNU65" s="455"/>
      <c r="QNV65" s="455"/>
      <c r="QNW65" s="455"/>
      <c r="QNX65" s="455"/>
      <c r="QNY65" s="455"/>
      <c r="QNZ65" s="455"/>
      <c r="QOA65" s="455"/>
      <c r="QOB65" s="455"/>
      <c r="QOC65" s="455"/>
      <c r="QOD65" s="455"/>
      <c r="QOE65" s="455"/>
      <c r="QOF65" s="455"/>
      <c r="QOG65" s="455"/>
      <c r="QOH65" s="455"/>
      <c r="QOI65" s="455"/>
      <c r="QOJ65" s="455"/>
      <c r="QOK65" s="455"/>
      <c r="QOL65" s="455"/>
      <c r="QOM65" s="455"/>
      <c r="QON65" s="455"/>
      <c r="QOO65" s="455"/>
      <c r="QOP65" s="455"/>
      <c r="QOQ65" s="455"/>
      <c r="QOR65" s="455"/>
      <c r="QOS65" s="455"/>
      <c r="QOT65" s="455"/>
      <c r="QOU65" s="455"/>
      <c r="QOV65" s="455"/>
      <c r="QOW65" s="455"/>
      <c r="QOX65" s="455"/>
      <c r="QOY65" s="455"/>
      <c r="QOZ65" s="455"/>
      <c r="QPA65" s="455"/>
      <c r="QPB65" s="455"/>
      <c r="QPC65" s="455"/>
      <c r="QPD65" s="455"/>
      <c r="QPE65" s="455"/>
      <c r="QPF65" s="455"/>
      <c r="QPG65" s="455"/>
      <c r="QPH65" s="455"/>
      <c r="QPI65" s="455"/>
      <c r="QPJ65" s="455"/>
      <c r="QPK65" s="455"/>
      <c r="QPL65" s="455"/>
      <c r="QPM65" s="455"/>
      <c r="QPN65" s="455"/>
      <c r="QPO65" s="455"/>
      <c r="QPP65" s="455"/>
      <c r="QPQ65" s="455"/>
      <c r="QPR65" s="455"/>
      <c r="QPS65" s="455"/>
      <c r="QPT65" s="455"/>
      <c r="QPU65" s="455"/>
      <c r="QPV65" s="455"/>
      <c r="QPW65" s="455"/>
      <c r="QPX65" s="455"/>
      <c r="QPY65" s="455"/>
      <c r="QPZ65" s="455"/>
      <c r="QQA65" s="455"/>
      <c r="QQB65" s="455"/>
      <c r="QQC65" s="455"/>
      <c r="QQD65" s="455"/>
      <c r="QQE65" s="455"/>
      <c r="QQF65" s="455"/>
      <c r="QQG65" s="455"/>
      <c r="QQH65" s="455"/>
      <c r="QQI65" s="455"/>
      <c r="QQJ65" s="455"/>
      <c r="QQK65" s="455"/>
      <c r="QQL65" s="455"/>
      <c r="QQM65" s="455"/>
      <c r="QQN65" s="455"/>
      <c r="QQO65" s="455"/>
      <c r="QQP65" s="455"/>
      <c r="QQQ65" s="455"/>
      <c r="QQR65" s="455"/>
      <c r="QQS65" s="455"/>
      <c r="QQT65" s="455"/>
      <c r="QQU65" s="455"/>
      <c r="QQV65" s="455"/>
      <c r="QQW65" s="455"/>
      <c r="QQX65" s="455"/>
      <c r="QQY65" s="455"/>
      <c r="QQZ65" s="455"/>
      <c r="QRA65" s="455"/>
      <c r="QRB65" s="455"/>
      <c r="QRC65" s="455"/>
      <c r="QRD65" s="455"/>
      <c r="QRE65" s="455"/>
      <c r="QRF65" s="455"/>
      <c r="QRG65" s="455"/>
      <c r="QRH65" s="455"/>
      <c r="QRI65" s="455"/>
      <c r="QRJ65" s="455"/>
      <c r="QRK65" s="455"/>
      <c r="QRL65" s="455"/>
      <c r="QRM65" s="455"/>
      <c r="QRN65" s="455"/>
      <c r="QRO65" s="455"/>
      <c r="QRP65" s="455"/>
      <c r="QRQ65" s="455"/>
      <c r="QRR65" s="455"/>
      <c r="QRS65" s="455"/>
      <c r="QRT65" s="455"/>
      <c r="QRU65" s="455"/>
      <c r="QRV65" s="455"/>
      <c r="QRW65" s="455"/>
      <c r="QRX65" s="455"/>
      <c r="QRY65" s="455"/>
      <c r="QRZ65" s="455"/>
      <c r="QSA65" s="455"/>
      <c r="QSB65" s="455"/>
      <c r="QSC65" s="455"/>
      <c r="QSD65" s="455"/>
      <c r="QSE65" s="455"/>
      <c r="QSF65" s="455"/>
      <c r="QSG65" s="455"/>
      <c r="QSH65" s="455"/>
      <c r="QSI65" s="455"/>
      <c r="QSJ65" s="455"/>
      <c r="QSK65" s="455"/>
      <c r="QSL65" s="455"/>
      <c r="QSM65" s="455"/>
      <c r="QSN65" s="455"/>
      <c r="QSO65" s="455"/>
      <c r="QSP65" s="455"/>
      <c r="QSQ65" s="455"/>
      <c r="QSR65" s="455"/>
      <c r="QSS65" s="455"/>
      <c r="QST65" s="455"/>
      <c r="QSU65" s="455"/>
      <c r="QSV65" s="455"/>
      <c r="QSW65" s="455"/>
      <c r="QSX65" s="455"/>
      <c r="QSY65" s="455"/>
      <c r="QSZ65" s="455"/>
      <c r="QTA65" s="455"/>
      <c r="QTB65" s="455"/>
      <c r="QTC65" s="455"/>
      <c r="QTD65" s="455"/>
      <c r="QTE65" s="455"/>
      <c r="QTF65" s="455"/>
      <c r="QTG65" s="455"/>
      <c r="QTH65" s="455"/>
      <c r="QTI65" s="455"/>
      <c r="QTJ65" s="455"/>
      <c r="QTK65" s="455"/>
      <c r="QTL65" s="455"/>
      <c r="QTM65" s="455"/>
      <c r="QTN65" s="455"/>
      <c r="QTO65" s="455"/>
      <c r="QTP65" s="455"/>
      <c r="QTQ65" s="455"/>
      <c r="QTR65" s="455"/>
      <c r="QTS65" s="455"/>
      <c r="QTT65" s="455"/>
      <c r="QTU65" s="455"/>
      <c r="QTV65" s="455"/>
      <c r="QTW65" s="455"/>
      <c r="QTX65" s="455"/>
      <c r="QTY65" s="455"/>
      <c r="QTZ65" s="455"/>
      <c r="QUA65" s="455"/>
      <c r="QUB65" s="455"/>
      <c r="QUC65" s="455"/>
      <c r="QUD65" s="455"/>
      <c r="QUE65" s="455"/>
      <c r="QUF65" s="455"/>
      <c r="QUG65" s="455"/>
      <c r="QUH65" s="455"/>
      <c r="QUI65" s="455"/>
      <c r="QUJ65" s="455"/>
      <c r="QUK65" s="455"/>
      <c r="QUL65" s="455"/>
      <c r="QUM65" s="455"/>
      <c r="QUN65" s="455"/>
      <c r="QUO65" s="455"/>
      <c r="QUP65" s="455"/>
      <c r="QUQ65" s="455"/>
      <c r="QUR65" s="455"/>
      <c r="QUS65" s="455"/>
      <c r="QUT65" s="455"/>
      <c r="QUU65" s="455"/>
      <c r="QUV65" s="455"/>
      <c r="QUW65" s="455"/>
      <c r="QUX65" s="455"/>
      <c r="QUY65" s="455"/>
      <c r="QUZ65" s="455"/>
      <c r="QVA65" s="455"/>
      <c r="QVB65" s="455"/>
      <c r="QVC65" s="455"/>
      <c r="QVD65" s="455"/>
      <c r="QVE65" s="455"/>
      <c r="QVF65" s="455"/>
      <c r="QVG65" s="455"/>
      <c r="QVH65" s="455"/>
      <c r="QVI65" s="455"/>
      <c r="QVJ65" s="455"/>
      <c r="QVK65" s="455"/>
      <c r="QVL65" s="455"/>
      <c r="QVM65" s="455"/>
      <c r="QVN65" s="455"/>
      <c r="QVO65" s="455"/>
      <c r="QVP65" s="455"/>
      <c r="QVQ65" s="455"/>
      <c r="QVR65" s="455"/>
      <c r="QVS65" s="455"/>
      <c r="QVT65" s="455"/>
      <c r="QVU65" s="455"/>
      <c r="QVV65" s="455"/>
      <c r="QVW65" s="455"/>
      <c r="QVX65" s="455"/>
      <c r="QVY65" s="455"/>
      <c r="QVZ65" s="455"/>
      <c r="QWA65" s="455"/>
      <c r="QWB65" s="455"/>
      <c r="QWC65" s="455"/>
      <c r="QWD65" s="455"/>
      <c r="QWE65" s="455"/>
      <c r="QWF65" s="455"/>
      <c r="QWG65" s="455"/>
      <c r="QWH65" s="455"/>
      <c r="QWI65" s="455"/>
      <c r="QWJ65" s="455"/>
      <c r="QWK65" s="455"/>
      <c r="QWL65" s="455"/>
      <c r="QWM65" s="455"/>
      <c r="QWN65" s="455"/>
      <c r="QWO65" s="455"/>
      <c r="QWP65" s="455"/>
      <c r="QWQ65" s="455"/>
      <c r="QWR65" s="455"/>
      <c r="QWS65" s="455"/>
      <c r="QWT65" s="455"/>
      <c r="QWU65" s="455"/>
      <c r="QWV65" s="455"/>
      <c r="QWW65" s="455"/>
      <c r="QWX65" s="455"/>
      <c r="QWY65" s="455"/>
      <c r="QWZ65" s="455"/>
      <c r="QXA65" s="455"/>
      <c r="QXB65" s="455"/>
      <c r="QXC65" s="455"/>
      <c r="QXD65" s="455"/>
      <c r="QXE65" s="455"/>
      <c r="QXF65" s="455"/>
      <c r="QXG65" s="455"/>
      <c r="QXH65" s="455"/>
      <c r="QXI65" s="455"/>
      <c r="QXJ65" s="455"/>
      <c r="QXK65" s="455"/>
      <c r="QXL65" s="455"/>
      <c r="QXM65" s="455"/>
      <c r="QXN65" s="455"/>
      <c r="QXO65" s="455"/>
      <c r="QXP65" s="455"/>
      <c r="QXQ65" s="455"/>
      <c r="QXR65" s="455"/>
      <c r="QXS65" s="455"/>
      <c r="QXT65" s="455"/>
      <c r="QXU65" s="455"/>
      <c r="QXV65" s="455"/>
      <c r="QXW65" s="455"/>
      <c r="QXX65" s="455"/>
      <c r="QXY65" s="455"/>
      <c r="QXZ65" s="455"/>
      <c r="QYA65" s="455"/>
      <c r="QYB65" s="455"/>
      <c r="QYC65" s="455"/>
      <c r="QYD65" s="455"/>
      <c r="QYE65" s="455"/>
      <c r="QYF65" s="455"/>
      <c r="QYG65" s="455"/>
      <c r="QYH65" s="455"/>
      <c r="QYI65" s="455"/>
      <c r="QYJ65" s="455"/>
      <c r="QYK65" s="455"/>
      <c r="QYL65" s="455"/>
      <c r="QYM65" s="455"/>
      <c r="QYN65" s="455"/>
      <c r="QYO65" s="455"/>
      <c r="QYP65" s="455"/>
      <c r="QYQ65" s="455"/>
      <c r="QYR65" s="455"/>
      <c r="QYS65" s="455"/>
      <c r="QYT65" s="455"/>
      <c r="QYU65" s="455"/>
      <c r="QYV65" s="455"/>
      <c r="QYW65" s="455"/>
      <c r="QYX65" s="455"/>
      <c r="QYY65" s="455"/>
      <c r="QYZ65" s="455"/>
      <c r="QZA65" s="455"/>
      <c r="QZB65" s="455"/>
      <c r="QZC65" s="455"/>
      <c r="QZD65" s="455"/>
      <c r="QZE65" s="455"/>
      <c r="QZF65" s="455"/>
      <c r="QZG65" s="455"/>
      <c r="QZH65" s="455"/>
      <c r="QZI65" s="455"/>
      <c r="QZJ65" s="455"/>
      <c r="QZK65" s="455"/>
      <c r="QZL65" s="455"/>
      <c r="QZM65" s="455"/>
      <c r="QZN65" s="455"/>
      <c r="QZO65" s="455"/>
      <c r="QZP65" s="455"/>
      <c r="QZQ65" s="455"/>
      <c r="QZR65" s="455"/>
      <c r="QZS65" s="455"/>
      <c r="QZT65" s="455"/>
      <c r="QZU65" s="455"/>
      <c r="QZV65" s="455"/>
      <c r="QZW65" s="455"/>
      <c r="QZX65" s="455"/>
      <c r="QZY65" s="455"/>
      <c r="QZZ65" s="455"/>
      <c r="RAA65" s="455"/>
      <c r="RAB65" s="455"/>
      <c r="RAC65" s="455"/>
      <c r="RAD65" s="455"/>
      <c r="RAE65" s="455"/>
      <c r="RAF65" s="455"/>
      <c r="RAG65" s="455"/>
      <c r="RAH65" s="455"/>
      <c r="RAI65" s="455"/>
      <c r="RAJ65" s="455"/>
      <c r="RAK65" s="455"/>
      <c r="RAL65" s="455"/>
      <c r="RAM65" s="455"/>
      <c r="RAN65" s="455"/>
      <c r="RAO65" s="455"/>
      <c r="RAP65" s="455"/>
      <c r="RAQ65" s="455"/>
      <c r="RAR65" s="455"/>
      <c r="RAS65" s="455"/>
      <c r="RAT65" s="455"/>
      <c r="RAU65" s="455"/>
      <c r="RAV65" s="455"/>
      <c r="RAW65" s="455"/>
      <c r="RAX65" s="455"/>
      <c r="RAY65" s="455"/>
      <c r="RAZ65" s="455"/>
      <c r="RBA65" s="455"/>
      <c r="RBB65" s="455"/>
      <c r="RBC65" s="455"/>
      <c r="RBD65" s="455"/>
      <c r="RBE65" s="455"/>
      <c r="RBF65" s="455"/>
      <c r="RBG65" s="455"/>
      <c r="RBH65" s="455"/>
      <c r="RBI65" s="455"/>
      <c r="RBJ65" s="455"/>
      <c r="RBK65" s="455"/>
      <c r="RBL65" s="455"/>
      <c r="RBM65" s="455"/>
      <c r="RBN65" s="455"/>
      <c r="RBO65" s="455"/>
      <c r="RBP65" s="455"/>
      <c r="RBQ65" s="455"/>
      <c r="RBR65" s="455"/>
      <c r="RBS65" s="455"/>
      <c r="RBT65" s="455"/>
      <c r="RBU65" s="455"/>
      <c r="RBV65" s="455"/>
      <c r="RBW65" s="455"/>
      <c r="RBX65" s="455"/>
      <c r="RBY65" s="455"/>
      <c r="RBZ65" s="455"/>
      <c r="RCA65" s="455"/>
      <c r="RCB65" s="455"/>
      <c r="RCC65" s="455"/>
      <c r="RCD65" s="455"/>
      <c r="RCE65" s="455"/>
      <c r="RCF65" s="455"/>
      <c r="RCG65" s="455"/>
      <c r="RCH65" s="455"/>
      <c r="RCI65" s="455"/>
      <c r="RCJ65" s="455"/>
      <c r="RCK65" s="455"/>
      <c r="RCL65" s="455"/>
      <c r="RCM65" s="455"/>
      <c r="RCN65" s="455"/>
      <c r="RCO65" s="455"/>
      <c r="RCP65" s="455"/>
      <c r="RCQ65" s="455"/>
      <c r="RCR65" s="455"/>
      <c r="RCS65" s="455"/>
      <c r="RCT65" s="455"/>
      <c r="RCU65" s="455"/>
      <c r="RCV65" s="455"/>
      <c r="RCW65" s="455"/>
      <c r="RCX65" s="455"/>
      <c r="RCY65" s="455"/>
      <c r="RCZ65" s="455"/>
      <c r="RDA65" s="455"/>
      <c r="RDB65" s="455"/>
      <c r="RDC65" s="455"/>
      <c r="RDD65" s="455"/>
      <c r="RDE65" s="455"/>
      <c r="RDF65" s="455"/>
      <c r="RDG65" s="455"/>
      <c r="RDH65" s="455"/>
      <c r="RDI65" s="455"/>
      <c r="RDJ65" s="455"/>
      <c r="RDK65" s="455"/>
      <c r="RDL65" s="455"/>
      <c r="RDM65" s="455"/>
      <c r="RDN65" s="455"/>
      <c r="RDO65" s="455"/>
      <c r="RDP65" s="455"/>
      <c r="RDQ65" s="455"/>
      <c r="RDR65" s="455"/>
      <c r="RDS65" s="455"/>
      <c r="RDT65" s="455"/>
      <c r="RDU65" s="455"/>
      <c r="RDV65" s="455"/>
      <c r="RDW65" s="455"/>
      <c r="RDX65" s="455"/>
      <c r="RDY65" s="455"/>
      <c r="RDZ65" s="455"/>
      <c r="REA65" s="455"/>
      <c r="REB65" s="455"/>
      <c r="REC65" s="455"/>
      <c r="RED65" s="455"/>
      <c r="REE65" s="455"/>
      <c r="REF65" s="455"/>
      <c r="REG65" s="455"/>
      <c r="REH65" s="455"/>
      <c r="REI65" s="455"/>
      <c r="REJ65" s="455"/>
      <c r="REK65" s="455"/>
      <c r="REL65" s="455"/>
      <c r="REM65" s="455"/>
      <c r="REN65" s="455"/>
      <c r="REO65" s="455"/>
      <c r="REP65" s="455"/>
      <c r="REQ65" s="455"/>
      <c r="RER65" s="455"/>
      <c r="RES65" s="455"/>
      <c r="RET65" s="455"/>
      <c r="REU65" s="455"/>
      <c r="REV65" s="455"/>
      <c r="REW65" s="455"/>
      <c r="REX65" s="455"/>
      <c r="REY65" s="455"/>
      <c r="REZ65" s="455"/>
      <c r="RFA65" s="455"/>
      <c r="RFB65" s="455"/>
      <c r="RFC65" s="455"/>
      <c r="RFD65" s="455"/>
      <c r="RFE65" s="455"/>
      <c r="RFF65" s="455"/>
      <c r="RFG65" s="455"/>
      <c r="RFH65" s="455"/>
      <c r="RFI65" s="455"/>
      <c r="RFJ65" s="455"/>
      <c r="RFK65" s="455"/>
      <c r="RFL65" s="455"/>
      <c r="RFM65" s="455"/>
      <c r="RFN65" s="455"/>
      <c r="RFO65" s="455"/>
      <c r="RFP65" s="455"/>
      <c r="RFQ65" s="455"/>
      <c r="RFR65" s="455"/>
      <c r="RFS65" s="455"/>
      <c r="RFT65" s="455"/>
      <c r="RFU65" s="455"/>
      <c r="RFV65" s="455"/>
      <c r="RFW65" s="455"/>
      <c r="RFX65" s="455"/>
      <c r="RFY65" s="455"/>
      <c r="RFZ65" s="455"/>
      <c r="RGA65" s="455"/>
      <c r="RGB65" s="455"/>
      <c r="RGC65" s="455"/>
      <c r="RGD65" s="455"/>
      <c r="RGE65" s="455"/>
      <c r="RGF65" s="455"/>
      <c r="RGG65" s="455"/>
      <c r="RGH65" s="455"/>
      <c r="RGI65" s="455"/>
      <c r="RGJ65" s="455"/>
      <c r="RGK65" s="455"/>
      <c r="RGL65" s="455"/>
      <c r="RGM65" s="455"/>
      <c r="RGN65" s="455"/>
      <c r="RGO65" s="455"/>
      <c r="RGP65" s="455"/>
      <c r="RGQ65" s="455"/>
      <c r="RGR65" s="455"/>
      <c r="RGS65" s="455"/>
      <c r="RGT65" s="455"/>
      <c r="RGU65" s="455"/>
      <c r="RGV65" s="455"/>
      <c r="RGW65" s="455"/>
      <c r="RGX65" s="455"/>
      <c r="RGY65" s="455"/>
      <c r="RGZ65" s="455"/>
      <c r="RHA65" s="455"/>
      <c r="RHB65" s="455"/>
      <c r="RHC65" s="455"/>
      <c r="RHD65" s="455"/>
      <c r="RHE65" s="455"/>
      <c r="RHF65" s="455"/>
      <c r="RHG65" s="455"/>
      <c r="RHH65" s="455"/>
      <c r="RHI65" s="455"/>
      <c r="RHJ65" s="455"/>
      <c r="RHK65" s="455"/>
      <c r="RHL65" s="455"/>
      <c r="RHM65" s="455"/>
      <c r="RHN65" s="455"/>
      <c r="RHO65" s="455"/>
      <c r="RHP65" s="455"/>
      <c r="RHQ65" s="455"/>
      <c r="RHR65" s="455"/>
      <c r="RHS65" s="455"/>
      <c r="RHT65" s="455"/>
      <c r="RHU65" s="455"/>
      <c r="RHV65" s="455"/>
      <c r="RHW65" s="455"/>
      <c r="RHX65" s="455"/>
      <c r="RHY65" s="455"/>
      <c r="RHZ65" s="455"/>
      <c r="RIA65" s="455"/>
      <c r="RIB65" s="455"/>
      <c r="RIC65" s="455"/>
      <c r="RID65" s="455"/>
      <c r="RIE65" s="455"/>
      <c r="RIF65" s="455"/>
      <c r="RIG65" s="455"/>
      <c r="RIH65" s="455"/>
      <c r="RII65" s="455"/>
      <c r="RIJ65" s="455"/>
      <c r="RIK65" s="455"/>
      <c r="RIL65" s="455"/>
      <c r="RIM65" s="455"/>
      <c r="RIN65" s="455"/>
      <c r="RIO65" s="455"/>
      <c r="RIP65" s="455"/>
      <c r="RIQ65" s="455"/>
      <c r="RIR65" s="455"/>
      <c r="RIS65" s="455"/>
      <c r="RIT65" s="455"/>
      <c r="RIU65" s="455"/>
      <c r="RIV65" s="455"/>
      <c r="RIW65" s="455"/>
      <c r="RIX65" s="455"/>
      <c r="RIY65" s="455"/>
      <c r="RIZ65" s="455"/>
      <c r="RJA65" s="455"/>
      <c r="RJB65" s="455"/>
      <c r="RJC65" s="455"/>
      <c r="RJD65" s="455"/>
      <c r="RJE65" s="455"/>
      <c r="RJF65" s="455"/>
      <c r="RJG65" s="455"/>
      <c r="RJH65" s="455"/>
      <c r="RJI65" s="455"/>
      <c r="RJJ65" s="455"/>
      <c r="RJK65" s="455"/>
      <c r="RJL65" s="455"/>
      <c r="RJM65" s="455"/>
      <c r="RJN65" s="455"/>
      <c r="RJO65" s="455"/>
      <c r="RJP65" s="455"/>
      <c r="RJQ65" s="455"/>
      <c r="RJR65" s="455"/>
      <c r="RJS65" s="455"/>
      <c r="RJT65" s="455"/>
      <c r="RJU65" s="455"/>
      <c r="RJV65" s="455"/>
      <c r="RJW65" s="455"/>
      <c r="RJX65" s="455"/>
      <c r="RJY65" s="455"/>
      <c r="RJZ65" s="455"/>
      <c r="RKA65" s="455"/>
      <c r="RKB65" s="455"/>
      <c r="RKC65" s="455"/>
      <c r="RKD65" s="455"/>
      <c r="RKE65" s="455"/>
      <c r="RKF65" s="455"/>
      <c r="RKG65" s="455"/>
      <c r="RKH65" s="455"/>
      <c r="RKI65" s="455"/>
      <c r="RKJ65" s="455"/>
      <c r="RKK65" s="455"/>
      <c r="RKL65" s="455"/>
      <c r="RKM65" s="455"/>
      <c r="RKN65" s="455"/>
      <c r="RKO65" s="455"/>
      <c r="RKP65" s="455"/>
      <c r="RKQ65" s="455"/>
      <c r="RKR65" s="455"/>
      <c r="RKS65" s="455"/>
      <c r="RKT65" s="455"/>
      <c r="RKU65" s="455"/>
      <c r="RKV65" s="455"/>
      <c r="RKW65" s="455"/>
      <c r="RKX65" s="455"/>
      <c r="RKY65" s="455"/>
      <c r="RKZ65" s="455"/>
      <c r="RLA65" s="455"/>
      <c r="RLB65" s="455"/>
      <c r="RLC65" s="455"/>
      <c r="RLD65" s="455"/>
      <c r="RLE65" s="455"/>
      <c r="RLF65" s="455"/>
      <c r="RLG65" s="455"/>
      <c r="RLH65" s="455"/>
      <c r="RLI65" s="455"/>
      <c r="RLJ65" s="455"/>
      <c r="RLK65" s="455"/>
      <c r="RLL65" s="455"/>
      <c r="RLM65" s="455"/>
      <c r="RLN65" s="455"/>
      <c r="RLO65" s="455"/>
      <c r="RLP65" s="455"/>
      <c r="RLQ65" s="455"/>
      <c r="RLR65" s="455"/>
      <c r="RLS65" s="455"/>
      <c r="RLT65" s="455"/>
      <c r="RLU65" s="455"/>
      <c r="RLV65" s="455"/>
      <c r="RLW65" s="455"/>
      <c r="RLX65" s="455"/>
      <c r="RLY65" s="455"/>
      <c r="RLZ65" s="455"/>
      <c r="RMA65" s="455"/>
      <c r="RMB65" s="455"/>
      <c r="RMC65" s="455"/>
      <c r="RMD65" s="455"/>
      <c r="RME65" s="455"/>
      <c r="RMF65" s="455"/>
      <c r="RMG65" s="455"/>
      <c r="RMH65" s="455"/>
      <c r="RMI65" s="455"/>
      <c r="RMJ65" s="455"/>
      <c r="RMK65" s="455"/>
      <c r="RML65" s="455"/>
      <c r="RMM65" s="455"/>
      <c r="RMN65" s="455"/>
      <c r="RMO65" s="455"/>
      <c r="RMP65" s="455"/>
      <c r="RMQ65" s="455"/>
      <c r="RMR65" s="455"/>
      <c r="RMS65" s="455"/>
      <c r="RMT65" s="455"/>
      <c r="RMU65" s="455"/>
      <c r="RMV65" s="455"/>
      <c r="RMW65" s="455"/>
      <c r="RMX65" s="455"/>
      <c r="RMY65" s="455"/>
      <c r="RMZ65" s="455"/>
      <c r="RNA65" s="455"/>
      <c r="RNB65" s="455"/>
      <c r="RNC65" s="455"/>
      <c r="RND65" s="455"/>
      <c r="RNE65" s="455"/>
      <c r="RNF65" s="455"/>
      <c r="RNG65" s="455"/>
      <c r="RNH65" s="455"/>
      <c r="RNI65" s="455"/>
      <c r="RNJ65" s="455"/>
      <c r="RNK65" s="455"/>
      <c r="RNL65" s="455"/>
      <c r="RNM65" s="455"/>
      <c r="RNN65" s="455"/>
      <c r="RNO65" s="455"/>
      <c r="RNP65" s="455"/>
      <c r="RNQ65" s="455"/>
      <c r="RNR65" s="455"/>
      <c r="RNS65" s="455"/>
      <c r="RNT65" s="455"/>
      <c r="RNU65" s="455"/>
      <c r="RNV65" s="455"/>
      <c r="RNW65" s="455"/>
      <c r="RNX65" s="455"/>
      <c r="RNY65" s="455"/>
      <c r="RNZ65" s="455"/>
      <c r="ROA65" s="455"/>
      <c r="ROB65" s="455"/>
      <c r="ROC65" s="455"/>
      <c r="ROD65" s="455"/>
      <c r="ROE65" s="455"/>
      <c r="ROF65" s="455"/>
      <c r="ROG65" s="455"/>
      <c r="ROH65" s="455"/>
      <c r="ROI65" s="455"/>
      <c r="ROJ65" s="455"/>
      <c r="ROK65" s="455"/>
      <c r="ROL65" s="455"/>
      <c r="ROM65" s="455"/>
      <c r="RON65" s="455"/>
      <c r="ROO65" s="455"/>
      <c r="ROP65" s="455"/>
      <c r="ROQ65" s="455"/>
      <c r="ROR65" s="455"/>
      <c r="ROS65" s="455"/>
      <c r="ROT65" s="455"/>
      <c r="ROU65" s="455"/>
      <c r="ROV65" s="455"/>
      <c r="ROW65" s="455"/>
      <c r="ROX65" s="455"/>
      <c r="ROY65" s="455"/>
      <c r="ROZ65" s="455"/>
      <c r="RPA65" s="455"/>
      <c r="RPB65" s="455"/>
      <c r="RPC65" s="455"/>
      <c r="RPD65" s="455"/>
      <c r="RPE65" s="455"/>
      <c r="RPF65" s="455"/>
      <c r="RPG65" s="455"/>
      <c r="RPH65" s="455"/>
      <c r="RPI65" s="455"/>
      <c r="RPJ65" s="455"/>
      <c r="RPK65" s="455"/>
      <c r="RPL65" s="455"/>
      <c r="RPM65" s="455"/>
      <c r="RPN65" s="455"/>
      <c r="RPO65" s="455"/>
      <c r="RPP65" s="455"/>
      <c r="RPQ65" s="455"/>
      <c r="RPR65" s="455"/>
      <c r="RPS65" s="455"/>
      <c r="RPT65" s="455"/>
      <c r="RPU65" s="455"/>
      <c r="RPV65" s="455"/>
      <c r="RPW65" s="455"/>
      <c r="RPX65" s="455"/>
      <c r="RPY65" s="455"/>
      <c r="RPZ65" s="455"/>
      <c r="RQA65" s="455"/>
      <c r="RQB65" s="455"/>
      <c r="RQC65" s="455"/>
      <c r="RQD65" s="455"/>
      <c r="RQE65" s="455"/>
      <c r="RQF65" s="455"/>
      <c r="RQG65" s="455"/>
      <c r="RQH65" s="455"/>
      <c r="RQI65" s="455"/>
      <c r="RQJ65" s="455"/>
      <c r="RQK65" s="455"/>
      <c r="RQL65" s="455"/>
      <c r="RQM65" s="455"/>
      <c r="RQN65" s="455"/>
      <c r="RQO65" s="455"/>
      <c r="RQP65" s="455"/>
      <c r="RQQ65" s="455"/>
      <c r="RQR65" s="455"/>
      <c r="RQS65" s="455"/>
      <c r="RQT65" s="455"/>
      <c r="RQU65" s="455"/>
      <c r="RQV65" s="455"/>
      <c r="RQW65" s="455"/>
      <c r="RQX65" s="455"/>
      <c r="RQY65" s="455"/>
      <c r="RQZ65" s="455"/>
      <c r="RRA65" s="455"/>
      <c r="RRB65" s="455"/>
      <c r="RRC65" s="455"/>
      <c r="RRD65" s="455"/>
      <c r="RRE65" s="455"/>
      <c r="RRF65" s="455"/>
      <c r="RRG65" s="455"/>
      <c r="RRH65" s="455"/>
      <c r="RRI65" s="455"/>
      <c r="RRJ65" s="455"/>
      <c r="RRK65" s="455"/>
      <c r="RRL65" s="455"/>
      <c r="RRM65" s="455"/>
      <c r="RRN65" s="455"/>
      <c r="RRO65" s="455"/>
      <c r="RRP65" s="455"/>
      <c r="RRQ65" s="455"/>
      <c r="RRR65" s="455"/>
      <c r="RRS65" s="455"/>
      <c r="RRT65" s="455"/>
      <c r="RRU65" s="455"/>
      <c r="RRV65" s="455"/>
      <c r="RRW65" s="455"/>
      <c r="RRX65" s="455"/>
      <c r="RRY65" s="455"/>
      <c r="RRZ65" s="455"/>
      <c r="RSA65" s="455"/>
      <c r="RSB65" s="455"/>
      <c r="RSC65" s="455"/>
      <c r="RSD65" s="455"/>
      <c r="RSE65" s="455"/>
      <c r="RSF65" s="455"/>
      <c r="RSG65" s="455"/>
      <c r="RSH65" s="455"/>
      <c r="RSI65" s="455"/>
      <c r="RSJ65" s="455"/>
      <c r="RSK65" s="455"/>
      <c r="RSL65" s="455"/>
      <c r="RSM65" s="455"/>
      <c r="RSN65" s="455"/>
      <c r="RSO65" s="455"/>
      <c r="RSP65" s="455"/>
      <c r="RSQ65" s="455"/>
      <c r="RSR65" s="455"/>
      <c r="RSS65" s="455"/>
      <c r="RST65" s="455"/>
      <c r="RSU65" s="455"/>
      <c r="RSV65" s="455"/>
      <c r="RSW65" s="455"/>
      <c r="RSX65" s="455"/>
      <c r="RSY65" s="455"/>
      <c r="RSZ65" s="455"/>
      <c r="RTA65" s="455"/>
      <c r="RTB65" s="455"/>
      <c r="RTC65" s="455"/>
      <c r="RTD65" s="455"/>
      <c r="RTE65" s="455"/>
      <c r="RTF65" s="455"/>
      <c r="RTG65" s="455"/>
      <c r="RTH65" s="455"/>
      <c r="RTI65" s="455"/>
      <c r="RTJ65" s="455"/>
      <c r="RTK65" s="455"/>
      <c r="RTL65" s="455"/>
      <c r="RTM65" s="455"/>
      <c r="RTN65" s="455"/>
      <c r="RTO65" s="455"/>
      <c r="RTP65" s="455"/>
      <c r="RTQ65" s="455"/>
      <c r="RTR65" s="455"/>
      <c r="RTS65" s="455"/>
      <c r="RTT65" s="455"/>
      <c r="RTU65" s="455"/>
      <c r="RTV65" s="455"/>
      <c r="RTW65" s="455"/>
      <c r="RTX65" s="455"/>
      <c r="RTY65" s="455"/>
      <c r="RTZ65" s="455"/>
      <c r="RUA65" s="455"/>
      <c r="RUB65" s="455"/>
      <c r="RUC65" s="455"/>
      <c r="RUD65" s="455"/>
      <c r="RUE65" s="455"/>
      <c r="RUF65" s="455"/>
      <c r="RUG65" s="455"/>
      <c r="RUH65" s="455"/>
      <c r="RUI65" s="455"/>
      <c r="RUJ65" s="455"/>
      <c r="RUK65" s="455"/>
      <c r="RUL65" s="455"/>
      <c r="RUM65" s="455"/>
      <c r="RUN65" s="455"/>
      <c r="RUO65" s="455"/>
      <c r="RUP65" s="455"/>
      <c r="RUQ65" s="455"/>
      <c r="RUR65" s="455"/>
      <c r="RUS65" s="455"/>
      <c r="RUT65" s="455"/>
      <c r="RUU65" s="455"/>
      <c r="RUV65" s="455"/>
      <c r="RUW65" s="455"/>
      <c r="RUX65" s="455"/>
      <c r="RUY65" s="455"/>
      <c r="RUZ65" s="455"/>
      <c r="RVA65" s="455"/>
      <c r="RVB65" s="455"/>
      <c r="RVC65" s="455"/>
      <c r="RVD65" s="455"/>
      <c r="RVE65" s="455"/>
      <c r="RVF65" s="455"/>
      <c r="RVG65" s="455"/>
      <c r="RVH65" s="455"/>
      <c r="RVI65" s="455"/>
      <c r="RVJ65" s="455"/>
      <c r="RVK65" s="455"/>
      <c r="RVL65" s="455"/>
      <c r="RVM65" s="455"/>
      <c r="RVN65" s="455"/>
      <c r="RVO65" s="455"/>
      <c r="RVP65" s="455"/>
      <c r="RVQ65" s="455"/>
      <c r="RVR65" s="455"/>
      <c r="RVS65" s="455"/>
      <c r="RVT65" s="455"/>
      <c r="RVU65" s="455"/>
      <c r="RVV65" s="455"/>
      <c r="RVW65" s="455"/>
      <c r="RVX65" s="455"/>
      <c r="RVY65" s="455"/>
      <c r="RVZ65" s="455"/>
      <c r="RWA65" s="455"/>
      <c r="RWB65" s="455"/>
      <c r="RWC65" s="455"/>
      <c r="RWD65" s="455"/>
      <c r="RWE65" s="455"/>
      <c r="RWF65" s="455"/>
      <c r="RWG65" s="455"/>
      <c r="RWH65" s="455"/>
      <c r="RWI65" s="455"/>
      <c r="RWJ65" s="455"/>
      <c r="RWK65" s="455"/>
      <c r="RWL65" s="455"/>
      <c r="RWM65" s="455"/>
      <c r="RWN65" s="455"/>
      <c r="RWO65" s="455"/>
      <c r="RWP65" s="455"/>
      <c r="RWQ65" s="455"/>
      <c r="RWR65" s="455"/>
      <c r="RWS65" s="455"/>
      <c r="RWT65" s="455"/>
      <c r="RWU65" s="455"/>
      <c r="RWV65" s="455"/>
      <c r="RWW65" s="455"/>
      <c r="RWX65" s="455"/>
      <c r="RWY65" s="455"/>
      <c r="RWZ65" s="455"/>
      <c r="RXA65" s="455"/>
      <c r="RXB65" s="455"/>
      <c r="RXC65" s="455"/>
      <c r="RXD65" s="455"/>
      <c r="RXE65" s="455"/>
      <c r="RXF65" s="455"/>
      <c r="RXG65" s="455"/>
      <c r="RXH65" s="455"/>
      <c r="RXI65" s="455"/>
      <c r="RXJ65" s="455"/>
      <c r="RXK65" s="455"/>
      <c r="RXL65" s="455"/>
      <c r="RXM65" s="455"/>
      <c r="RXN65" s="455"/>
      <c r="RXO65" s="455"/>
      <c r="RXP65" s="455"/>
      <c r="RXQ65" s="455"/>
      <c r="RXR65" s="455"/>
      <c r="RXS65" s="455"/>
      <c r="RXT65" s="455"/>
      <c r="RXU65" s="455"/>
      <c r="RXV65" s="455"/>
      <c r="RXW65" s="455"/>
      <c r="RXX65" s="455"/>
      <c r="RXY65" s="455"/>
      <c r="RXZ65" s="455"/>
      <c r="RYA65" s="455"/>
      <c r="RYB65" s="455"/>
      <c r="RYC65" s="455"/>
      <c r="RYD65" s="455"/>
      <c r="RYE65" s="455"/>
      <c r="RYF65" s="455"/>
      <c r="RYG65" s="455"/>
      <c r="RYH65" s="455"/>
      <c r="RYI65" s="455"/>
      <c r="RYJ65" s="455"/>
      <c r="RYK65" s="455"/>
      <c r="RYL65" s="455"/>
      <c r="RYM65" s="455"/>
      <c r="RYN65" s="455"/>
      <c r="RYO65" s="455"/>
      <c r="RYP65" s="455"/>
      <c r="RYQ65" s="455"/>
      <c r="RYR65" s="455"/>
      <c r="RYS65" s="455"/>
      <c r="RYT65" s="455"/>
      <c r="RYU65" s="455"/>
      <c r="RYV65" s="455"/>
      <c r="RYW65" s="455"/>
      <c r="RYX65" s="455"/>
      <c r="RYY65" s="455"/>
      <c r="RYZ65" s="455"/>
      <c r="RZA65" s="455"/>
      <c r="RZB65" s="455"/>
      <c r="RZC65" s="455"/>
      <c r="RZD65" s="455"/>
      <c r="RZE65" s="455"/>
      <c r="RZF65" s="455"/>
      <c r="RZG65" s="455"/>
      <c r="RZH65" s="455"/>
      <c r="RZI65" s="455"/>
      <c r="RZJ65" s="455"/>
      <c r="RZK65" s="455"/>
      <c r="RZL65" s="455"/>
      <c r="RZM65" s="455"/>
      <c r="RZN65" s="455"/>
      <c r="RZO65" s="455"/>
      <c r="RZP65" s="455"/>
      <c r="RZQ65" s="455"/>
      <c r="RZR65" s="455"/>
      <c r="RZS65" s="455"/>
      <c r="RZT65" s="455"/>
      <c r="RZU65" s="455"/>
      <c r="RZV65" s="455"/>
      <c r="RZW65" s="455"/>
      <c r="RZX65" s="455"/>
      <c r="RZY65" s="455"/>
      <c r="RZZ65" s="455"/>
      <c r="SAA65" s="455"/>
      <c r="SAB65" s="455"/>
      <c r="SAC65" s="455"/>
      <c r="SAD65" s="455"/>
      <c r="SAE65" s="455"/>
      <c r="SAF65" s="455"/>
      <c r="SAG65" s="455"/>
      <c r="SAH65" s="455"/>
      <c r="SAI65" s="455"/>
      <c r="SAJ65" s="455"/>
      <c r="SAK65" s="455"/>
      <c r="SAL65" s="455"/>
      <c r="SAM65" s="455"/>
      <c r="SAN65" s="455"/>
      <c r="SAO65" s="455"/>
      <c r="SAP65" s="455"/>
      <c r="SAQ65" s="455"/>
      <c r="SAR65" s="455"/>
      <c r="SAS65" s="455"/>
      <c r="SAT65" s="455"/>
      <c r="SAU65" s="455"/>
      <c r="SAV65" s="455"/>
      <c r="SAW65" s="455"/>
      <c r="SAX65" s="455"/>
      <c r="SAY65" s="455"/>
      <c r="SAZ65" s="455"/>
      <c r="SBA65" s="455"/>
      <c r="SBB65" s="455"/>
      <c r="SBC65" s="455"/>
      <c r="SBD65" s="455"/>
      <c r="SBE65" s="455"/>
      <c r="SBF65" s="455"/>
      <c r="SBG65" s="455"/>
      <c r="SBH65" s="455"/>
      <c r="SBI65" s="455"/>
      <c r="SBJ65" s="455"/>
      <c r="SBK65" s="455"/>
      <c r="SBL65" s="455"/>
      <c r="SBM65" s="455"/>
      <c r="SBN65" s="455"/>
      <c r="SBO65" s="455"/>
      <c r="SBP65" s="455"/>
      <c r="SBQ65" s="455"/>
      <c r="SBR65" s="455"/>
      <c r="SBS65" s="455"/>
      <c r="SBT65" s="455"/>
      <c r="SBU65" s="455"/>
      <c r="SBV65" s="455"/>
      <c r="SBW65" s="455"/>
      <c r="SBX65" s="455"/>
      <c r="SBY65" s="455"/>
      <c r="SBZ65" s="455"/>
      <c r="SCA65" s="455"/>
      <c r="SCB65" s="455"/>
      <c r="SCC65" s="455"/>
      <c r="SCD65" s="455"/>
      <c r="SCE65" s="455"/>
      <c r="SCF65" s="455"/>
      <c r="SCG65" s="455"/>
      <c r="SCH65" s="455"/>
      <c r="SCI65" s="455"/>
      <c r="SCJ65" s="455"/>
      <c r="SCK65" s="455"/>
      <c r="SCL65" s="455"/>
      <c r="SCM65" s="455"/>
      <c r="SCN65" s="455"/>
      <c r="SCO65" s="455"/>
      <c r="SCP65" s="455"/>
      <c r="SCQ65" s="455"/>
      <c r="SCR65" s="455"/>
      <c r="SCS65" s="455"/>
      <c r="SCT65" s="455"/>
      <c r="SCU65" s="455"/>
      <c r="SCV65" s="455"/>
      <c r="SCW65" s="455"/>
      <c r="SCX65" s="455"/>
      <c r="SCY65" s="455"/>
      <c r="SCZ65" s="455"/>
      <c r="SDA65" s="455"/>
      <c r="SDB65" s="455"/>
      <c r="SDC65" s="455"/>
      <c r="SDD65" s="455"/>
      <c r="SDE65" s="455"/>
      <c r="SDF65" s="455"/>
      <c r="SDG65" s="455"/>
      <c r="SDH65" s="455"/>
      <c r="SDI65" s="455"/>
      <c r="SDJ65" s="455"/>
      <c r="SDK65" s="455"/>
      <c r="SDL65" s="455"/>
      <c r="SDM65" s="455"/>
      <c r="SDN65" s="455"/>
      <c r="SDO65" s="455"/>
      <c r="SDP65" s="455"/>
      <c r="SDQ65" s="455"/>
      <c r="SDR65" s="455"/>
      <c r="SDS65" s="455"/>
      <c r="SDT65" s="455"/>
      <c r="SDU65" s="455"/>
      <c r="SDV65" s="455"/>
      <c r="SDW65" s="455"/>
      <c r="SDX65" s="455"/>
      <c r="SDY65" s="455"/>
      <c r="SDZ65" s="455"/>
      <c r="SEA65" s="455"/>
      <c r="SEB65" s="455"/>
      <c r="SEC65" s="455"/>
      <c r="SED65" s="455"/>
      <c r="SEE65" s="455"/>
      <c r="SEF65" s="455"/>
      <c r="SEG65" s="455"/>
      <c r="SEH65" s="455"/>
      <c r="SEI65" s="455"/>
      <c r="SEJ65" s="455"/>
      <c r="SEK65" s="455"/>
      <c r="SEL65" s="455"/>
      <c r="SEM65" s="455"/>
      <c r="SEN65" s="455"/>
      <c r="SEO65" s="455"/>
      <c r="SEP65" s="455"/>
      <c r="SEQ65" s="455"/>
      <c r="SER65" s="455"/>
      <c r="SES65" s="455"/>
      <c r="SET65" s="455"/>
      <c r="SEU65" s="455"/>
      <c r="SEV65" s="455"/>
      <c r="SEW65" s="455"/>
      <c r="SEX65" s="455"/>
      <c r="SEY65" s="455"/>
      <c r="SEZ65" s="455"/>
      <c r="SFA65" s="455"/>
      <c r="SFB65" s="455"/>
      <c r="SFC65" s="455"/>
      <c r="SFD65" s="455"/>
      <c r="SFE65" s="455"/>
      <c r="SFF65" s="455"/>
      <c r="SFG65" s="455"/>
      <c r="SFH65" s="455"/>
      <c r="SFI65" s="455"/>
      <c r="SFJ65" s="455"/>
      <c r="SFK65" s="455"/>
      <c r="SFL65" s="455"/>
      <c r="SFM65" s="455"/>
      <c r="SFN65" s="455"/>
      <c r="SFO65" s="455"/>
      <c r="SFP65" s="455"/>
      <c r="SFQ65" s="455"/>
      <c r="SFR65" s="455"/>
      <c r="SFS65" s="455"/>
      <c r="SFT65" s="455"/>
      <c r="SFU65" s="455"/>
      <c r="SFV65" s="455"/>
      <c r="SFW65" s="455"/>
      <c r="SFX65" s="455"/>
      <c r="SFY65" s="455"/>
      <c r="SFZ65" s="455"/>
      <c r="SGA65" s="455"/>
      <c r="SGB65" s="455"/>
      <c r="SGC65" s="455"/>
      <c r="SGD65" s="455"/>
      <c r="SGE65" s="455"/>
      <c r="SGF65" s="455"/>
      <c r="SGG65" s="455"/>
      <c r="SGH65" s="455"/>
      <c r="SGI65" s="455"/>
      <c r="SGJ65" s="455"/>
      <c r="SGK65" s="455"/>
      <c r="SGL65" s="455"/>
      <c r="SGM65" s="455"/>
      <c r="SGN65" s="455"/>
      <c r="SGO65" s="455"/>
      <c r="SGP65" s="455"/>
      <c r="SGQ65" s="455"/>
      <c r="SGR65" s="455"/>
      <c r="SGS65" s="455"/>
      <c r="SGT65" s="455"/>
      <c r="SGU65" s="455"/>
      <c r="SGV65" s="455"/>
      <c r="SGW65" s="455"/>
      <c r="SGX65" s="455"/>
      <c r="SGY65" s="455"/>
      <c r="SGZ65" s="455"/>
      <c r="SHA65" s="455"/>
      <c r="SHB65" s="455"/>
      <c r="SHC65" s="455"/>
      <c r="SHD65" s="455"/>
      <c r="SHE65" s="455"/>
      <c r="SHF65" s="455"/>
      <c r="SHG65" s="455"/>
      <c r="SHH65" s="455"/>
      <c r="SHI65" s="455"/>
      <c r="SHJ65" s="455"/>
      <c r="SHK65" s="455"/>
      <c r="SHL65" s="455"/>
      <c r="SHM65" s="455"/>
      <c r="SHN65" s="455"/>
      <c r="SHO65" s="455"/>
      <c r="SHP65" s="455"/>
      <c r="SHQ65" s="455"/>
      <c r="SHR65" s="455"/>
      <c r="SHS65" s="455"/>
      <c r="SHT65" s="455"/>
      <c r="SHU65" s="455"/>
      <c r="SHV65" s="455"/>
      <c r="SHW65" s="455"/>
      <c r="SHX65" s="455"/>
      <c r="SHY65" s="455"/>
      <c r="SHZ65" s="455"/>
      <c r="SIA65" s="455"/>
      <c r="SIB65" s="455"/>
      <c r="SIC65" s="455"/>
      <c r="SID65" s="455"/>
      <c r="SIE65" s="455"/>
      <c r="SIF65" s="455"/>
      <c r="SIG65" s="455"/>
      <c r="SIH65" s="455"/>
      <c r="SII65" s="455"/>
      <c r="SIJ65" s="455"/>
      <c r="SIK65" s="455"/>
      <c r="SIL65" s="455"/>
      <c r="SIM65" s="455"/>
      <c r="SIN65" s="455"/>
      <c r="SIO65" s="455"/>
      <c r="SIP65" s="455"/>
      <c r="SIQ65" s="455"/>
      <c r="SIR65" s="455"/>
      <c r="SIS65" s="455"/>
      <c r="SIT65" s="455"/>
      <c r="SIU65" s="455"/>
      <c r="SIV65" s="455"/>
      <c r="SIW65" s="455"/>
      <c r="SIX65" s="455"/>
      <c r="SIY65" s="455"/>
      <c r="SIZ65" s="455"/>
      <c r="SJA65" s="455"/>
      <c r="SJB65" s="455"/>
      <c r="SJC65" s="455"/>
      <c r="SJD65" s="455"/>
      <c r="SJE65" s="455"/>
      <c r="SJF65" s="455"/>
      <c r="SJG65" s="455"/>
      <c r="SJH65" s="455"/>
      <c r="SJI65" s="455"/>
      <c r="SJJ65" s="455"/>
      <c r="SJK65" s="455"/>
      <c r="SJL65" s="455"/>
      <c r="SJM65" s="455"/>
      <c r="SJN65" s="455"/>
      <c r="SJO65" s="455"/>
      <c r="SJP65" s="455"/>
      <c r="SJQ65" s="455"/>
      <c r="SJR65" s="455"/>
      <c r="SJS65" s="455"/>
      <c r="SJT65" s="455"/>
      <c r="SJU65" s="455"/>
      <c r="SJV65" s="455"/>
      <c r="SJW65" s="455"/>
      <c r="SJX65" s="455"/>
      <c r="SJY65" s="455"/>
      <c r="SJZ65" s="455"/>
      <c r="SKA65" s="455"/>
      <c r="SKB65" s="455"/>
      <c r="SKC65" s="455"/>
      <c r="SKD65" s="455"/>
      <c r="SKE65" s="455"/>
      <c r="SKF65" s="455"/>
      <c r="SKG65" s="455"/>
      <c r="SKH65" s="455"/>
      <c r="SKI65" s="455"/>
      <c r="SKJ65" s="455"/>
      <c r="SKK65" s="455"/>
      <c r="SKL65" s="455"/>
      <c r="SKM65" s="455"/>
      <c r="SKN65" s="455"/>
      <c r="SKO65" s="455"/>
      <c r="SKP65" s="455"/>
      <c r="SKQ65" s="455"/>
      <c r="SKR65" s="455"/>
      <c r="SKS65" s="455"/>
      <c r="SKT65" s="455"/>
      <c r="SKU65" s="455"/>
      <c r="SKV65" s="455"/>
      <c r="SKW65" s="455"/>
      <c r="SKX65" s="455"/>
      <c r="SKY65" s="455"/>
      <c r="SKZ65" s="455"/>
      <c r="SLA65" s="455"/>
      <c r="SLB65" s="455"/>
      <c r="SLC65" s="455"/>
      <c r="SLD65" s="455"/>
      <c r="SLE65" s="455"/>
      <c r="SLF65" s="455"/>
      <c r="SLG65" s="455"/>
      <c r="SLH65" s="455"/>
      <c r="SLI65" s="455"/>
      <c r="SLJ65" s="455"/>
      <c r="SLK65" s="455"/>
      <c r="SLL65" s="455"/>
      <c r="SLM65" s="455"/>
      <c r="SLN65" s="455"/>
      <c r="SLO65" s="455"/>
      <c r="SLP65" s="455"/>
      <c r="SLQ65" s="455"/>
      <c r="SLR65" s="455"/>
      <c r="SLS65" s="455"/>
      <c r="SLT65" s="455"/>
      <c r="SLU65" s="455"/>
      <c r="SLV65" s="455"/>
      <c r="SLW65" s="455"/>
      <c r="SLX65" s="455"/>
      <c r="SLY65" s="455"/>
      <c r="SLZ65" s="455"/>
      <c r="SMA65" s="455"/>
      <c r="SMB65" s="455"/>
      <c r="SMC65" s="455"/>
      <c r="SMD65" s="455"/>
      <c r="SME65" s="455"/>
      <c r="SMF65" s="455"/>
      <c r="SMG65" s="455"/>
      <c r="SMH65" s="455"/>
      <c r="SMI65" s="455"/>
      <c r="SMJ65" s="455"/>
      <c r="SMK65" s="455"/>
      <c r="SML65" s="455"/>
      <c r="SMM65" s="455"/>
      <c r="SMN65" s="455"/>
      <c r="SMO65" s="455"/>
      <c r="SMP65" s="455"/>
      <c r="SMQ65" s="455"/>
      <c r="SMR65" s="455"/>
      <c r="SMS65" s="455"/>
      <c r="SMT65" s="455"/>
      <c r="SMU65" s="455"/>
      <c r="SMV65" s="455"/>
      <c r="SMW65" s="455"/>
      <c r="SMX65" s="455"/>
      <c r="SMY65" s="455"/>
      <c r="SMZ65" s="455"/>
      <c r="SNA65" s="455"/>
      <c r="SNB65" s="455"/>
      <c r="SNC65" s="455"/>
      <c r="SND65" s="455"/>
      <c r="SNE65" s="455"/>
      <c r="SNF65" s="455"/>
      <c r="SNG65" s="455"/>
      <c r="SNH65" s="455"/>
      <c r="SNI65" s="455"/>
      <c r="SNJ65" s="455"/>
      <c r="SNK65" s="455"/>
      <c r="SNL65" s="455"/>
      <c r="SNM65" s="455"/>
      <c r="SNN65" s="455"/>
      <c r="SNO65" s="455"/>
      <c r="SNP65" s="455"/>
      <c r="SNQ65" s="455"/>
      <c r="SNR65" s="455"/>
      <c r="SNS65" s="455"/>
      <c r="SNT65" s="455"/>
      <c r="SNU65" s="455"/>
      <c r="SNV65" s="455"/>
      <c r="SNW65" s="455"/>
      <c r="SNX65" s="455"/>
      <c r="SNY65" s="455"/>
      <c r="SNZ65" s="455"/>
      <c r="SOA65" s="455"/>
      <c r="SOB65" s="455"/>
      <c r="SOC65" s="455"/>
      <c r="SOD65" s="455"/>
      <c r="SOE65" s="455"/>
      <c r="SOF65" s="455"/>
      <c r="SOG65" s="455"/>
      <c r="SOH65" s="455"/>
      <c r="SOI65" s="455"/>
      <c r="SOJ65" s="455"/>
      <c r="SOK65" s="455"/>
      <c r="SOL65" s="455"/>
      <c r="SOM65" s="455"/>
      <c r="SON65" s="455"/>
      <c r="SOO65" s="455"/>
      <c r="SOP65" s="455"/>
      <c r="SOQ65" s="455"/>
      <c r="SOR65" s="455"/>
      <c r="SOS65" s="455"/>
      <c r="SOT65" s="455"/>
      <c r="SOU65" s="455"/>
      <c r="SOV65" s="455"/>
      <c r="SOW65" s="455"/>
      <c r="SOX65" s="455"/>
      <c r="SOY65" s="455"/>
      <c r="SOZ65" s="455"/>
      <c r="SPA65" s="455"/>
      <c r="SPB65" s="455"/>
      <c r="SPC65" s="455"/>
      <c r="SPD65" s="455"/>
      <c r="SPE65" s="455"/>
      <c r="SPF65" s="455"/>
      <c r="SPG65" s="455"/>
      <c r="SPH65" s="455"/>
      <c r="SPI65" s="455"/>
      <c r="SPJ65" s="455"/>
      <c r="SPK65" s="455"/>
      <c r="SPL65" s="455"/>
      <c r="SPM65" s="455"/>
      <c r="SPN65" s="455"/>
      <c r="SPO65" s="455"/>
      <c r="SPP65" s="455"/>
      <c r="SPQ65" s="455"/>
      <c r="SPR65" s="455"/>
      <c r="SPS65" s="455"/>
      <c r="SPT65" s="455"/>
      <c r="SPU65" s="455"/>
      <c r="SPV65" s="455"/>
      <c r="SPW65" s="455"/>
      <c r="SPX65" s="455"/>
      <c r="SPY65" s="455"/>
      <c r="SPZ65" s="455"/>
      <c r="SQA65" s="455"/>
      <c r="SQB65" s="455"/>
      <c r="SQC65" s="455"/>
      <c r="SQD65" s="455"/>
      <c r="SQE65" s="455"/>
      <c r="SQF65" s="455"/>
      <c r="SQG65" s="455"/>
      <c r="SQH65" s="455"/>
      <c r="SQI65" s="455"/>
      <c r="SQJ65" s="455"/>
      <c r="SQK65" s="455"/>
      <c r="SQL65" s="455"/>
      <c r="SQM65" s="455"/>
      <c r="SQN65" s="455"/>
      <c r="SQO65" s="455"/>
      <c r="SQP65" s="455"/>
      <c r="SQQ65" s="455"/>
      <c r="SQR65" s="455"/>
      <c r="SQS65" s="455"/>
      <c r="SQT65" s="455"/>
      <c r="SQU65" s="455"/>
      <c r="SQV65" s="455"/>
      <c r="SQW65" s="455"/>
      <c r="SQX65" s="455"/>
      <c r="SQY65" s="455"/>
      <c r="SQZ65" s="455"/>
      <c r="SRA65" s="455"/>
      <c r="SRB65" s="455"/>
      <c r="SRC65" s="455"/>
      <c r="SRD65" s="455"/>
      <c r="SRE65" s="455"/>
      <c r="SRF65" s="455"/>
      <c r="SRG65" s="455"/>
      <c r="SRH65" s="455"/>
      <c r="SRI65" s="455"/>
      <c r="SRJ65" s="455"/>
      <c r="SRK65" s="455"/>
      <c r="SRL65" s="455"/>
      <c r="SRM65" s="455"/>
      <c r="SRN65" s="455"/>
      <c r="SRO65" s="455"/>
      <c r="SRP65" s="455"/>
      <c r="SRQ65" s="455"/>
      <c r="SRR65" s="455"/>
      <c r="SRS65" s="455"/>
      <c r="SRT65" s="455"/>
      <c r="SRU65" s="455"/>
      <c r="SRV65" s="455"/>
      <c r="SRW65" s="455"/>
      <c r="SRX65" s="455"/>
      <c r="SRY65" s="455"/>
      <c r="SRZ65" s="455"/>
      <c r="SSA65" s="455"/>
      <c r="SSB65" s="455"/>
      <c r="SSC65" s="455"/>
      <c r="SSD65" s="455"/>
      <c r="SSE65" s="455"/>
      <c r="SSF65" s="455"/>
      <c r="SSG65" s="455"/>
      <c r="SSH65" s="455"/>
      <c r="SSI65" s="455"/>
      <c r="SSJ65" s="455"/>
      <c r="SSK65" s="455"/>
      <c r="SSL65" s="455"/>
      <c r="SSM65" s="455"/>
      <c r="SSN65" s="455"/>
      <c r="SSO65" s="455"/>
      <c r="SSP65" s="455"/>
      <c r="SSQ65" s="455"/>
      <c r="SSR65" s="455"/>
      <c r="SSS65" s="455"/>
      <c r="SST65" s="455"/>
      <c r="SSU65" s="455"/>
      <c r="SSV65" s="455"/>
      <c r="SSW65" s="455"/>
      <c r="SSX65" s="455"/>
      <c r="SSY65" s="455"/>
      <c r="SSZ65" s="455"/>
      <c r="STA65" s="455"/>
      <c r="STB65" s="455"/>
      <c r="STC65" s="455"/>
      <c r="STD65" s="455"/>
      <c r="STE65" s="455"/>
      <c r="STF65" s="455"/>
      <c r="STG65" s="455"/>
      <c r="STH65" s="455"/>
      <c r="STI65" s="455"/>
      <c r="STJ65" s="455"/>
      <c r="STK65" s="455"/>
      <c r="STL65" s="455"/>
      <c r="STM65" s="455"/>
      <c r="STN65" s="455"/>
      <c r="STO65" s="455"/>
      <c r="STP65" s="455"/>
      <c r="STQ65" s="455"/>
      <c r="STR65" s="455"/>
      <c r="STS65" s="455"/>
      <c r="STT65" s="455"/>
      <c r="STU65" s="455"/>
      <c r="STV65" s="455"/>
      <c r="STW65" s="455"/>
      <c r="STX65" s="455"/>
      <c r="STY65" s="455"/>
      <c r="STZ65" s="455"/>
      <c r="SUA65" s="455"/>
      <c r="SUB65" s="455"/>
      <c r="SUC65" s="455"/>
      <c r="SUD65" s="455"/>
      <c r="SUE65" s="455"/>
      <c r="SUF65" s="455"/>
      <c r="SUG65" s="455"/>
      <c r="SUH65" s="455"/>
      <c r="SUI65" s="455"/>
      <c r="SUJ65" s="455"/>
      <c r="SUK65" s="455"/>
      <c r="SUL65" s="455"/>
      <c r="SUM65" s="455"/>
      <c r="SUN65" s="455"/>
      <c r="SUO65" s="455"/>
      <c r="SUP65" s="455"/>
      <c r="SUQ65" s="455"/>
      <c r="SUR65" s="455"/>
      <c r="SUS65" s="455"/>
      <c r="SUT65" s="455"/>
      <c r="SUU65" s="455"/>
      <c r="SUV65" s="455"/>
      <c r="SUW65" s="455"/>
      <c r="SUX65" s="455"/>
      <c r="SUY65" s="455"/>
      <c r="SUZ65" s="455"/>
      <c r="SVA65" s="455"/>
      <c r="SVB65" s="455"/>
      <c r="SVC65" s="455"/>
      <c r="SVD65" s="455"/>
      <c r="SVE65" s="455"/>
      <c r="SVF65" s="455"/>
      <c r="SVG65" s="455"/>
      <c r="SVH65" s="455"/>
      <c r="SVI65" s="455"/>
      <c r="SVJ65" s="455"/>
      <c r="SVK65" s="455"/>
      <c r="SVL65" s="455"/>
      <c r="SVM65" s="455"/>
      <c r="SVN65" s="455"/>
      <c r="SVO65" s="455"/>
      <c r="SVP65" s="455"/>
      <c r="SVQ65" s="455"/>
      <c r="SVR65" s="455"/>
      <c r="SVS65" s="455"/>
      <c r="SVT65" s="455"/>
      <c r="SVU65" s="455"/>
      <c r="SVV65" s="455"/>
      <c r="SVW65" s="455"/>
      <c r="SVX65" s="455"/>
      <c r="SVY65" s="455"/>
      <c r="SVZ65" s="455"/>
      <c r="SWA65" s="455"/>
      <c r="SWB65" s="455"/>
      <c r="SWC65" s="455"/>
      <c r="SWD65" s="455"/>
      <c r="SWE65" s="455"/>
      <c r="SWF65" s="455"/>
      <c r="SWG65" s="455"/>
      <c r="SWH65" s="455"/>
      <c r="SWI65" s="455"/>
      <c r="SWJ65" s="455"/>
      <c r="SWK65" s="455"/>
      <c r="SWL65" s="455"/>
      <c r="SWM65" s="455"/>
      <c r="SWN65" s="455"/>
      <c r="SWO65" s="455"/>
      <c r="SWP65" s="455"/>
      <c r="SWQ65" s="455"/>
      <c r="SWR65" s="455"/>
      <c r="SWS65" s="455"/>
      <c r="SWT65" s="455"/>
      <c r="SWU65" s="455"/>
      <c r="SWV65" s="455"/>
      <c r="SWW65" s="455"/>
      <c r="SWX65" s="455"/>
      <c r="SWY65" s="455"/>
      <c r="SWZ65" s="455"/>
      <c r="SXA65" s="455"/>
      <c r="SXB65" s="455"/>
      <c r="SXC65" s="455"/>
      <c r="SXD65" s="455"/>
      <c r="SXE65" s="455"/>
      <c r="SXF65" s="455"/>
      <c r="SXG65" s="455"/>
      <c r="SXH65" s="455"/>
      <c r="SXI65" s="455"/>
      <c r="SXJ65" s="455"/>
      <c r="SXK65" s="455"/>
      <c r="SXL65" s="455"/>
      <c r="SXM65" s="455"/>
      <c r="SXN65" s="455"/>
      <c r="SXO65" s="455"/>
      <c r="SXP65" s="455"/>
      <c r="SXQ65" s="455"/>
      <c r="SXR65" s="455"/>
      <c r="SXS65" s="455"/>
      <c r="SXT65" s="455"/>
      <c r="SXU65" s="455"/>
      <c r="SXV65" s="455"/>
      <c r="SXW65" s="455"/>
      <c r="SXX65" s="455"/>
      <c r="SXY65" s="455"/>
      <c r="SXZ65" s="455"/>
      <c r="SYA65" s="455"/>
      <c r="SYB65" s="455"/>
      <c r="SYC65" s="455"/>
      <c r="SYD65" s="455"/>
      <c r="SYE65" s="455"/>
      <c r="SYF65" s="455"/>
      <c r="SYG65" s="455"/>
      <c r="SYH65" s="455"/>
      <c r="SYI65" s="455"/>
      <c r="SYJ65" s="455"/>
      <c r="SYK65" s="455"/>
      <c r="SYL65" s="455"/>
      <c r="SYM65" s="455"/>
      <c r="SYN65" s="455"/>
      <c r="SYO65" s="455"/>
      <c r="SYP65" s="455"/>
      <c r="SYQ65" s="455"/>
      <c r="SYR65" s="455"/>
      <c r="SYS65" s="455"/>
      <c r="SYT65" s="455"/>
      <c r="SYU65" s="455"/>
      <c r="SYV65" s="455"/>
      <c r="SYW65" s="455"/>
      <c r="SYX65" s="455"/>
      <c r="SYY65" s="455"/>
      <c r="SYZ65" s="455"/>
      <c r="SZA65" s="455"/>
      <c r="SZB65" s="455"/>
      <c r="SZC65" s="455"/>
      <c r="SZD65" s="455"/>
      <c r="SZE65" s="455"/>
      <c r="SZF65" s="455"/>
      <c r="SZG65" s="455"/>
      <c r="SZH65" s="455"/>
      <c r="SZI65" s="455"/>
      <c r="SZJ65" s="455"/>
      <c r="SZK65" s="455"/>
      <c r="SZL65" s="455"/>
      <c r="SZM65" s="455"/>
      <c r="SZN65" s="455"/>
      <c r="SZO65" s="455"/>
      <c r="SZP65" s="455"/>
      <c r="SZQ65" s="455"/>
      <c r="SZR65" s="455"/>
      <c r="SZS65" s="455"/>
      <c r="SZT65" s="455"/>
      <c r="SZU65" s="455"/>
      <c r="SZV65" s="455"/>
      <c r="SZW65" s="455"/>
      <c r="SZX65" s="455"/>
      <c r="SZY65" s="455"/>
      <c r="SZZ65" s="455"/>
      <c r="TAA65" s="455"/>
      <c r="TAB65" s="455"/>
      <c r="TAC65" s="455"/>
      <c r="TAD65" s="455"/>
      <c r="TAE65" s="455"/>
      <c r="TAF65" s="455"/>
      <c r="TAG65" s="455"/>
      <c r="TAH65" s="455"/>
      <c r="TAI65" s="455"/>
      <c r="TAJ65" s="455"/>
      <c r="TAK65" s="455"/>
      <c r="TAL65" s="455"/>
      <c r="TAM65" s="455"/>
      <c r="TAN65" s="455"/>
      <c r="TAO65" s="455"/>
      <c r="TAP65" s="455"/>
      <c r="TAQ65" s="455"/>
      <c r="TAR65" s="455"/>
      <c r="TAS65" s="455"/>
      <c r="TAT65" s="455"/>
      <c r="TAU65" s="455"/>
      <c r="TAV65" s="455"/>
      <c r="TAW65" s="455"/>
      <c r="TAX65" s="455"/>
      <c r="TAY65" s="455"/>
      <c r="TAZ65" s="455"/>
      <c r="TBA65" s="455"/>
      <c r="TBB65" s="455"/>
      <c r="TBC65" s="455"/>
      <c r="TBD65" s="455"/>
      <c r="TBE65" s="455"/>
      <c r="TBF65" s="455"/>
      <c r="TBG65" s="455"/>
      <c r="TBH65" s="455"/>
      <c r="TBI65" s="455"/>
      <c r="TBJ65" s="455"/>
      <c r="TBK65" s="455"/>
      <c r="TBL65" s="455"/>
      <c r="TBM65" s="455"/>
      <c r="TBN65" s="455"/>
      <c r="TBO65" s="455"/>
      <c r="TBP65" s="455"/>
      <c r="TBQ65" s="455"/>
      <c r="TBR65" s="455"/>
      <c r="TBS65" s="455"/>
      <c r="TBT65" s="455"/>
      <c r="TBU65" s="455"/>
      <c r="TBV65" s="455"/>
      <c r="TBW65" s="455"/>
      <c r="TBX65" s="455"/>
      <c r="TBY65" s="455"/>
      <c r="TBZ65" s="455"/>
      <c r="TCA65" s="455"/>
      <c r="TCB65" s="455"/>
      <c r="TCC65" s="455"/>
      <c r="TCD65" s="455"/>
      <c r="TCE65" s="455"/>
      <c r="TCF65" s="455"/>
      <c r="TCG65" s="455"/>
      <c r="TCH65" s="455"/>
      <c r="TCI65" s="455"/>
      <c r="TCJ65" s="455"/>
      <c r="TCK65" s="455"/>
      <c r="TCL65" s="455"/>
      <c r="TCM65" s="455"/>
      <c r="TCN65" s="455"/>
      <c r="TCO65" s="455"/>
      <c r="TCP65" s="455"/>
      <c r="TCQ65" s="455"/>
      <c r="TCR65" s="455"/>
      <c r="TCS65" s="455"/>
      <c r="TCT65" s="455"/>
      <c r="TCU65" s="455"/>
      <c r="TCV65" s="455"/>
      <c r="TCW65" s="455"/>
      <c r="TCX65" s="455"/>
      <c r="TCY65" s="455"/>
      <c r="TCZ65" s="455"/>
      <c r="TDA65" s="455"/>
      <c r="TDB65" s="455"/>
      <c r="TDC65" s="455"/>
      <c r="TDD65" s="455"/>
      <c r="TDE65" s="455"/>
      <c r="TDF65" s="455"/>
      <c r="TDG65" s="455"/>
      <c r="TDH65" s="455"/>
      <c r="TDI65" s="455"/>
      <c r="TDJ65" s="455"/>
      <c r="TDK65" s="455"/>
      <c r="TDL65" s="455"/>
      <c r="TDM65" s="455"/>
      <c r="TDN65" s="455"/>
      <c r="TDO65" s="455"/>
      <c r="TDP65" s="455"/>
      <c r="TDQ65" s="455"/>
      <c r="TDR65" s="455"/>
      <c r="TDS65" s="455"/>
      <c r="TDT65" s="455"/>
      <c r="TDU65" s="455"/>
      <c r="TDV65" s="455"/>
      <c r="TDW65" s="455"/>
      <c r="TDX65" s="455"/>
      <c r="TDY65" s="455"/>
      <c r="TDZ65" s="455"/>
      <c r="TEA65" s="455"/>
      <c r="TEB65" s="455"/>
      <c r="TEC65" s="455"/>
      <c r="TED65" s="455"/>
      <c r="TEE65" s="455"/>
      <c r="TEF65" s="455"/>
      <c r="TEG65" s="455"/>
      <c r="TEH65" s="455"/>
      <c r="TEI65" s="455"/>
      <c r="TEJ65" s="455"/>
      <c r="TEK65" s="455"/>
      <c r="TEL65" s="455"/>
      <c r="TEM65" s="455"/>
      <c r="TEN65" s="455"/>
      <c r="TEO65" s="455"/>
      <c r="TEP65" s="455"/>
      <c r="TEQ65" s="455"/>
      <c r="TER65" s="455"/>
      <c r="TES65" s="455"/>
      <c r="TET65" s="455"/>
      <c r="TEU65" s="455"/>
      <c r="TEV65" s="455"/>
      <c r="TEW65" s="455"/>
      <c r="TEX65" s="455"/>
      <c r="TEY65" s="455"/>
      <c r="TEZ65" s="455"/>
      <c r="TFA65" s="455"/>
      <c r="TFB65" s="455"/>
      <c r="TFC65" s="455"/>
      <c r="TFD65" s="455"/>
      <c r="TFE65" s="455"/>
      <c r="TFF65" s="455"/>
      <c r="TFG65" s="455"/>
      <c r="TFH65" s="455"/>
      <c r="TFI65" s="455"/>
      <c r="TFJ65" s="455"/>
      <c r="TFK65" s="455"/>
      <c r="TFL65" s="455"/>
      <c r="TFM65" s="455"/>
      <c r="TFN65" s="455"/>
      <c r="TFO65" s="455"/>
      <c r="TFP65" s="455"/>
      <c r="TFQ65" s="455"/>
      <c r="TFR65" s="455"/>
      <c r="TFS65" s="455"/>
      <c r="TFT65" s="455"/>
      <c r="TFU65" s="455"/>
      <c r="TFV65" s="455"/>
      <c r="TFW65" s="455"/>
      <c r="TFX65" s="455"/>
      <c r="TFY65" s="455"/>
      <c r="TFZ65" s="455"/>
      <c r="TGA65" s="455"/>
      <c r="TGB65" s="455"/>
      <c r="TGC65" s="455"/>
      <c r="TGD65" s="455"/>
      <c r="TGE65" s="455"/>
      <c r="TGF65" s="455"/>
      <c r="TGG65" s="455"/>
      <c r="TGH65" s="455"/>
      <c r="TGI65" s="455"/>
      <c r="TGJ65" s="455"/>
      <c r="TGK65" s="455"/>
      <c r="TGL65" s="455"/>
      <c r="TGM65" s="455"/>
      <c r="TGN65" s="455"/>
      <c r="TGO65" s="455"/>
      <c r="TGP65" s="455"/>
      <c r="TGQ65" s="455"/>
      <c r="TGR65" s="455"/>
      <c r="TGS65" s="455"/>
      <c r="TGT65" s="455"/>
      <c r="TGU65" s="455"/>
      <c r="TGV65" s="455"/>
      <c r="TGW65" s="455"/>
      <c r="TGX65" s="455"/>
      <c r="TGY65" s="455"/>
      <c r="TGZ65" s="455"/>
      <c r="THA65" s="455"/>
      <c r="THB65" s="455"/>
      <c r="THC65" s="455"/>
      <c r="THD65" s="455"/>
      <c r="THE65" s="455"/>
      <c r="THF65" s="455"/>
      <c r="THG65" s="455"/>
      <c r="THH65" s="455"/>
      <c r="THI65" s="455"/>
      <c r="THJ65" s="455"/>
      <c r="THK65" s="455"/>
      <c r="THL65" s="455"/>
      <c r="THM65" s="455"/>
      <c r="THN65" s="455"/>
      <c r="THO65" s="455"/>
      <c r="THP65" s="455"/>
      <c r="THQ65" s="455"/>
      <c r="THR65" s="455"/>
      <c r="THS65" s="455"/>
      <c r="THT65" s="455"/>
      <c r="THU65" s="455"/>
      <c r="THV65" s="455"/>
      <c r="THW65" s="455"/>
      <c r="THX65" s="455"/>
      <c r="THY65" s="455"/>
      <c r="THZ65" s="455"/>
      <c r="TIA65" s="455"/>
      <c r="TIB65" s="455"/>
      <c r="TIC65" s="455"/>
      <c r="TID65" s="455"/>
      <c r="TIE65" s="455"/>
      <c r="TIF65" s="455"/>
      <c r="TIG65" s="455"/>
      <c r="TIH65" s="455"/>
      <c r="TII65" s="455"/>
      <c r="TIJ65" s="455"/>
      <c r="TIK65" s="455"/>
      <c r="TIL65" s="455"/>
      <c r="TIM65" s="455"/>
      <c r="TIN65" s="455"/>
      <c r="TIO65" s="455"/>
      <c r="TIP65" s="455"/>
      <c r="TIQ65" s="455"/>
      <c r="TIR65" s="455"/>
      <c r="TIS65" s="455"/>
      <c r="TIT65" s="455"/>
      <c r="TIU65" s="455"/>
      <c r="TIV65" s="455"/>
      <c r="TIW65" s="455"/>
      <c r="TIX65" s="455"/>
      <c r="TIY65" s="455"/>
      <c r="TIZ65" s="455"/>
      <c r="TJA65" s="455"/>
      <c r="TJB65" s="455"/>
      <c r="TJC65" s="455"/>
      <c r="TJD65" s="455"/>
      <c r="TJE65" s="455"/>
      <c r="TJF65" s="455"/>
      <c r="TJG65" s="455"/>
      <c r="TJH65" s="455"/>
      <c r="TJI65" s="455"/>
      <c r="TJJ65" s="455"/>
      <c r="TJK65" s="455"/>
      <c r="TJL65" s="455"/>
      <c r="TJM65" s="455"/>
      <c r="TJN65" s="455"/>
      <c r="TJO65" s="455"/>
      <c r="TJP65" s="455"/>
      <c r="TJQ65" s="455"/>
      <c r="TJR65" s="455"/>
      <c r="TJS65" s="455"/>
      <c r="TJT65" s="455"/>
      <c r="TJU65" s="455"/>
      <c r="TJV65" s="455"/>
      <c r="TJW65" s="455"/>
      <c r="TJX65" s="455"/>
      <c r="TJY65" s="455"/>
      <c r="TJZ65" s="455"/>
      <c r="TKA65" s="455"/>
      <c r="TKB65" s="455"/>
      <c r="TKC65" s="455"/>
      <c r="TKD65" s="455"/>
      <c r="TKE65" s="455"/>
      <c r="TKF65" s="455"/>
      <c r="TKG65" s="455"/>
      <c r="TKH65" s="455"/>
      <c r="TKI65" s="455"/>
      <c r="TKJ65" s="455"/>
      <c r="TKK65" s="455"/>
      <c r="TKL65" s="455"/>
      <c r="TKM65" s="455"/>
      <c r="TKN65" s="455"/>
      <c r="TKO65" s="455"/>
      <c r="TKP65" s="455"/>
      <c r="TKQ65" s="455"/>
      <c r="TKR65" s="455"/>
      <c r="TKS65" s="455"/>
      <c r="TKT65" s="455"/>
      <c r="TKU65" s="455"/>
      <c r="TKV65" s="455"/>
      <c r="TKW65" s="455"/>
      <c r="TKX65" s="455"/>
      <c r="TKY65" s="455"/>
      <c r="TKZ65" s="455"/>
      <c r="TLA65" s="455"/>
      <c r="TLB65" s="455"/>
      <c r="TLC65" s="455"/>
      <c r="TLD65" s="455"/>
      <c r="TLE65" s="455"/>
      <c r="TLF65" s="455"/>
      <c r="TLG65" s="455"/>
      <c r="TLH65" s="455"/>
      <c r="TLI65" s="455"/>
      <c r="TLJ65" s="455"/>
      <c r="TLK65" s="455"/>
      <c r="TLL65" s="455"/>
      <c r="TLM65" s="455"/>
      <c r="TLN65" s="455"/>
      <c r="TLO65" s="455"/>
      <c r="TLP65" s="455"/>
      <c r="TLQ65" s="455"/>
      <c r="TLR65" s="455"/>
      <c r="TLS65" s="455"/>
      <c r="TLT65" s="455"/>
      <c r="TLU65" s="455"/>
      <c r="TLV65" s="455"/>
      <c r="TLW65" s="455"/>
      <c r="TLX65" s="455"/>
      <c r="TLY65" s="455"/>
      <c r="TLZ65" s="455"/>
      <c r="TMA65" s="455"/>
      <c r="TMB65" s="455"/>
      <c r="TMC65" s="455"/>
      <c r="TMD65" s="455"/>
      <c r="TME65" s="455"/>
      <c r="TMF65" s="455"/>
      <c r="TMG65" s="455"/>
      <c r="TMH65" s="455"/>
      <c r="TMI65" s="455"/>
      <c r="TMJ65" s="455"/>
      <c r="TMK65" s="455"/>
      <c r="TML65" s="455"/>
      <c r="TMM65" s="455"/>
      <c r="TMN65" s="455"/>
      <c r="TMO65" s="455"/>
      <c r="TMP65" s="455"/>
      <c r="TMQ65" s="455"/>
      <c r="TMR65" s="455"/>
      <c r="TMS65" s="455"/>
      <c r="TMT65" s="455"/>
      <c r="TMU65" s="455"/>
      <c r="TMV65" s="455"/>
      <c r="TMW65" s="455"/>
      <c r="TMX65" s="455"/>
      <c r="TMY65" s="455"/>
      <c r="TMZ65" s="455"/>
      <c r="TNA65" s="455"/>
      <c r="TNB65" s="455"/>
      <c r="TNC65" s="455"/>
      <c r="TND65" s="455"/>
      <c r="TNE65" s="455"/>
      <c r="TNF65" s="455"/>
      <c r="TNG65" s="455"/>
      <c r="TNH65" s="455"/>
      <c r="TNI65" s="455"/>
      <c r="TNJ65" s="455"/>
      <c r="TNK65" s="455"/>
      <c r="TNL65" s="455"/>
      <c r="TNM65" s="455"/>
      <c r="TNN65" s="455"/>
      <c r="TNO65" s="455"/>
      <c r="TNP65" s="455"/>
      <c r="TNQ65" s="455"/>
      <c r="TNR65" s="455"/>
      <c r="TNS65" s="455"/>
      <c r="TNT65" s="455"/>
      <c r="TNU65" s="455"/>
      <c r="TNV65" s="455"/>
      <c r="TNW65" s="455"/>
      <c r="TNX65" s="455"/>
      <c r="TNY65" s="455"/>
      <c r="TNZ65" s="455"/>
      <c r="TOA65" s="455"/>
      <c r="TOB65" s="455"/>
      <c r="TOC65" s="455"/>
      <c r="TOD65" s="455"/>
      <c r="TOE65" s="455"/>
      <c r="TOF65" s="455"/>
      <c r="TOG65" s="455"/>
      <c r="TOH65" s="455"/>
      <c r="TOI65" s="455"/>
      <c r="TOJ65" s="455"/>
      <c r="TOK65" s="455"/>
      <c r="TOL65" s="455"/>
      <c r="TOM65" s="455"/>
      <c r="TON65" s="455"/>
      <c r="TOO65" s="455"/>
      <c r="TOP65" s="455"/>
      <c r="TOQ65" s="455"/>
      <c r="TOR65" s="455"/>
      <c r="TOS65" s="455"/>
      <c r="TOT65" s="455"/>
      <c r="TOU65" s="455"/>
      <c r="TOV65" s="455"/>
      <c r="TOW65" s="455"/>
      <c r="TOX65" s="455"/>
      <c r="TOY65" s="455"/>
      <c r="TOZ65" s="455"/>
      <c r="TPA65" s="455"/>
      <c r="TPB65" s="455"/>
      <c r="TPC65" s="455"/>
      <c r="TPD65" s="455"/>
      <c r="TPE65" s="455"/>
      <c r="TPF65" s="455"/>
      <c r="TPG65" s="455"/>
      <c r="TPH65" s="455"/>
      <c r="TPI65" s="455"/>
      <c r="TPJ65" s="455"/>
      <c r="TPK65" s="455"/>
      <c r="TPL65" s="455"/>
      <c r="TPM65" s="455"/>
      <c r="TPN65" s="455"/>
      <c r="TPO65" s="455"/>
      <c r="TPP65" s="455"/>
      <c r="TPQ65" s="455"/>
      <c r="TPR65" s="455"/>
      <c r="TPS65" s="455"/>
      <c r="TPT65" s="455"/>
      <c r="TPU65" s="455"/>
      <c r="TPV65" s="455"/>
      <c r="TPW65" s="455"/>
      <c r="TPX65" s="455"/>
      <c r="TPY65" s="455"/>
      <c r="TPZ65" s="455"/>
      <c r="TQA65" s="455"/>
      <c r="TQB65" s="455"/>
      <c r="TQC65" s="455"/>
      <c r="TQD65" s="455"/>
      <c r="TQE65" s="455"/>
      <c r="TQF65" s="455"/>
      <c r="TQG65" s="455"/>
      <c r="TQH65" s="455"/>
      <c r="TQI65" s="455"/>
      <c r="TQJ65" s="455"/>
      <c r="TQK65" s="455"/>
      <c r="TQL65" s="455"/>
      <c r="TQM65" s="455"/>
      <c r="TQN65" s="455"/>
      <c r="TQO65" s="455"/>
      <c r="TQP65" s="455"/>
      <c r="TQQ65" s="455"/>
      <c r="TQR65" s="455"/>
      <c r="TQS65" s="455"/>
      <c r="TQT65" s="455"/>
      <c r="TQU65" s="455"/>
      <c r="TQV65" s="455"/>
      <c r="TQW65" s="455"/>
      <c r="TQX65" s="455"/>
      <c r="TQY65" s="455"/>
      <c r="TQZ65" s="455"/>
      <c r="TRA65" s="455"/>
      <c r="TRB65" s="455"/>
      <c r="TRC65" s="455"/>
      <c r="TRD65" s="455"/>
      <c r="TRE65" s="455"/>
      <c r="TRF65" s="455"/>
      <c r="TRG65" s="455"/>
      <c r="TRH65" s="455"/>
      <c r="TRI65" s="455"/>
      <c r="TRJ65" s="455"/>
      <c r="TRK65" s="455"/>
      <c r="TRL65" s="455"/>
      <c r="TRM65" s="455"/>
      <c r="TRN65" s="455"/>
      <c r="TRO65" s="455"/>
      <c r="TRP65" s="455"/>
      <c r="TRQ65" s="455"/>
      <c r="TRR65" s="455"/>
      <c r="TRS65" s="455"/>
      <c r="TRT65" s="455"/>
      <c r="TRU65" s="455"/>
      <c r="TRV65" s="455"/>
      <c r="TRW65" s="455"/>
      <c r="TRX65" s="455"/>
      <c r="TRY65" s="455"/>
      <c r="TRZ65" s="455"/>
      <c r="TSA65" s="455"/>
      <c r="TSB65" s="455"/>
      <c r="TSC65" s="455"/>
      <c r="TSD65" s="455"/>
      <c r="TSE65" s="455"/>
      <c r="TSF65" s="455"/>
      <c r="TSG65" s="455"/>
      <c r="TSH65" s="455"/>
      <c r="TSI65" s="455"/>
      <c r="TSJ65" s="455"/>
      <c r="TSK65" s="455"/>
      <c r="TSL65" s="455"/>
      <c r="TSM65" s="455"/>
      <c r="TSN65" s="455"/>
      <c r="TSO65" s="455"/>
      <c r="TSP65" s="455"/>
      <c r="TSQ65" s="455"/>
      <c r="TSR65" s="455"/>
      <c r="TSS65" s="455"/>
      <c r="TST65" s="455"/>
      <c r="TSU65" s="455"/>
      <c r="TSV65" s="455"/>
      <c r="TSW65" s="455"/>
      <c r="TSX65" s="455"/>
      <c r="TSY65" s="455"/>
      <c r="TSZ65" s="455"/>
      <c r="TTA65" s="455"/>
      <c r="TTB65" s="455"/>
      <c r="TTC65" s="455"/>
      <c r="TTD65" s="455"/>
      <c r="TTE65" s="455"/>
      <c r="TTF65" s="455"/>
      <c r="TTG65" s="455"/>
      <c r="TTH65" s="455"/>
      <c r="TTI65" s="455"/>
      <c r="TTJ65" s="455"/>
      <c r="TTK65" s="455"/>
      <c r="TTL65" s="455"/>
      <c r="TTM65" s="455"/>
      <c r="TTN65" s="455"/>
      <c r="TTO65" s="455"/>
      <c r="TTP65" s="455"/>
      <c r="TTQ65" s="455"/>
      <c r="TTR65" s="455"/>
      <c r="TTS65" s="455"/>
      <c r="TTT65" s="455"/>
      <c r="TTU65" s="455"/>
      <c r="TTV65" s="455"/>
      <c r="TTW65" s="455"/>
      <c r="TTX65" s="455"/>
      <c r="TTY65" s="455"/>
      <c r="TTZ65" s="455"/>
      <c r="TUA65" s="455"/>
      <c r="TUB65" s="455"/>
      <c r="TUC65" s="455"/>
      <c r="TUD65" s="455"/>
      <c r="TUE65" s="455"/>
      <c r="TUF65" s="455"/>
      <c r="TUG65" s="455"/>
      <c r="TUH65" s="455"/>
      <c r="TUI65" s="455"/>
      <c r="TUJ65" s="455"/>
      <c r="TUK65" s="455"/>
      <c r="TUL65" s="455"/>
      <c r="TUM65" s="455"/>
      <c r="TUN65" s="455"/>
      <c r="TUO65" s="455"/>
      <c r="TUP65" s="455"/>
      <c r="TUQ65" s="455"/>
      <c r="TUR65" s="455"/>
      <c r="TUS65" s="455"/>
      <c r="TUT65" s="455"/>
      <c r="TUU65" s="455"/>
      <c r="TUV65" s="455"/>
      <c r="TUW65" s="455"/>
      <c r="TUX65" s="455"/>
      <c r="TUY65" s="455"/>
      <c r="TUZ65" s="455"/>
      <c r="TVA65" s="455"/>
      <c r="TVB65" s="455"/>
      <c r="TVC65" s="455"/>
      <c r="TVD65" s="455"/>
      <c r="TVE65" s="455"/>
      <c r="TVF65" s="455"/>
      <c r="TVG65" s="455"/>
      <c r="TVH65" s="455"/>
      <c r="TVI65" s="455"/>
      <c r="TVJ65" s="455"/>
      <c r="TVK65" s="455"/>
      <c r="TVL65" s="455"/>
      <c r="TVM65" s="455"/>
      <c r="TVN65" s="455"/>
      <c r="TVO65" s="455"/>
      <c r="TVP65" s="455"/>
      <c r="TVQ65" s="455"/>
      <c r="TVR65" s="455"/>
      <c r="TVS65" s="455"/>
      <c r="TVT65" s="455"/>
      <c r="TVU65" s="455"/>
      <c r="TVV65" s="455"/>
      <c r="TVW65" s="455"/>
      <c r="TVX65" s="455"/>
      <c r="TVY65" s="455"/>
      <c r="TVZ65" s="455"/>
      <c r="TWA65" s="455"/>
      <c r="TWB65" s="455"/>
      <c r="TWC65" s="455"/>
      <c r="TWD65" s="455"/>
      <c r="TWE65" s="455"/>
      <c r="TWF65" s="455"/>
      <c r="TWG65" s="455"/>
      <c r="TWH65" s="455"/>
      <c r="TWI65" s="455"/>
      <c r="TWJ65" s="455"/>
      <c r="TWK65" s="455"/>
      <c r="TWL65" s="455"/>
      <c r="TWM65" s="455"/>
      <c r="TWN65" s="455"/>
      <c r="TWO65" s="455"/>
      <c r="TWP65" s="455"/>
      <c r="TWQ65" s="455"/>
      <c r="TWR65" s="455"/>
      <c r="TWS65" s="455"/>
      <c r="TWT65" s="455"/>
      <c r="TWU65" s="455"/>
      <c r="TWV65" s="455"/>
      <c r="TWW65" s="455"/>
      <c r="TWX65" s="455"/>
      <c r="TWY65" s="455"/>
      <c r="TWZ65" s="455"/>
      <c r="TXA65" s="455"/>
      <c r="TXB65" s="455"/>
      <c r="TXC65" s="455"/>
      <c r="TXD65" s="455"/>
      <c r="TXE65" s="455"/>
      <c r="TXF65" s="455"/>
      <c r="TXG65" s="455"/>
      <c r="TXH65" s="455"/>
      <c r="TXI65" s="455"/>
      <c r="TXJ65" s="455"/>
      <c r="TXK65" s="455"/>
      <c r="TXL65" s="455"/>
      <c r="TXM65" s="455"/>
      <c r="TXN65" s="455"/>
      <c r="TXO65" s="455"/>
      <c r="TXP65" s="455"/>
      <c r="TXQ65" s="455"/>
      <c r="TXR65" s="455"/>
      <c r="TXS65" s="455"/>
      <c r="TXT65" s="455"/>
      <c r="TXU65" s="455"/>
      <c r="TXV65" s="455"/>
      <c r="TXW65" s="455"/>
      <c r="TXX65" s="455"/>
      <c r="TXY65" s="455"/>
      <c r="TXZ65" s="455"/>
      <c r="TYA65" s="455"/>
      <c r="TYB65" s="455"/>
      <c r="TYC65" s="455"/>
      <c r="TYD65" s="455"/>
      <c r="TYE65" s="455"/>
      <c r="TYF65" s="455"/>
      <c r="TYG65" s="455"/>
      <c r="TYH65" s="455"/>
      <c r="TYI65" s="455"/>
      <c r="TYJ65" s="455"/>
      <c r="TYK65" s="455"/>
      <c r="TYL65" s="455"/>
      <c r="TYM65" s="455"/>
      <c r="TYN65" s="455"/>
      <c r="TYO65" s="455"/>
      <c r="TYP65" s="455"/>
      <c r="TYQ65" s="455"/>
      <c r="TYR65" s="455"/>
      <c r="TYS65" s="455"/>
      <c r="TYT65" s="455"/>
      <c r="TYU65" s="455"/>
      <c r="TYV65" s="455"/>
      <c r="TYW65" s="455"/>
      <c r="TYX65" s="455"/>
      <c r="TYY65" s="455"/>
      <c r="TYZ65" s="455"/>
      <c r="TZA65" s="455"/>
      <c r="TZB65" s="455"/>
      <c r="TZC65" s="455"/>
      <c r="TZD65" s="455"/>
      <c r="TZE65" s="455"/>
      <c r="TZF65" s="455"/>
      <c r="TZG65" s="455"/>
      <c r="TZH65" s="455"/>
      <c r="TZI65" s="455"/>
      <c r="TZJ65" s="455"/>
      <c r="TZK65" s="455"/>
      <c r="TZL65" s="455"/>
      <c r="TZM65" s="455"/>
      <c r="TZN65" s="455"/>
      <c r="TZO65" s="455"/>
      <c r="TZP65" s="455"/>
      <c r="TZQ65" s="455"/>
      <c r="TZR65" s="455"/>
      <c r="TZS65" s="455"/>
      <c r="TZT65" s="455"/>
      <c r="TZU65" s="455"/>
      <c r="TZV65" s="455"/>
      <c r="TZW65" s="455"/>
      <c r="TZX65" s="455"/>
      <c r="TZY65" s="455"/>
      <c r="TZZ65" s="455"/>
      <c r="UAA65" s="455"/>
      <c r="UAB65" s="455"/>
      <c r="UAC65" s="455"/>
      <c r="UAD65" s="455"/>
      <c r="UAE65" s="455"/>
      <c r="UAF65" s="455"/>
      <c r="UAG65" s="455"/>
      <c r="UAH65" s="455"/>
      <c r="UAI65" s="455"/>
      <c r="UAJ65" s="455"/>
      <c r="UAK65" s="455"/>
      <c r="UAL65" s="455"/>
      <c r="UAM65" s="455"/>
      <c r="UAN65" s="455"/>
      <c r="UAO65" s="455"/>
      <c r="UAP65" s="455"/>
      <c r="UAQ65" s="455"/>
      <c r="UAR65" s="455"/>
      <c r="UAS65" s="455"/>
      <c r="UAT65" s="455"/>
      <c r="UAU65" s="455"/>
      <c r="UAV65" s="455"/>
      <c r="UAW65" s="455"/>
      <c r="UAX65" s="455"/>
      <c r="UAY65" s="455"/>
      <c r="UAZ65" s="455"/>
      <c r="UBA65" s="455"/>
      <c r="UBB65" s="455"/>
      <c r="UBC65" s="455"/>
      <c r="UBD65" s="455"/>
      <c r="UBE65" s="455"/>
      <c r="UBF65" s="455"/>
      <c r="UBG65" s="455"/>
      <c r="UBH65" s="455"/>
      <c r="UBI65" s="455"/>
      <c r="UBJ65" s="455"/>
      <c r="UBK65" s="455"/>
      <c r="UBL65" s="455"/>
      <c r="UBM65" s="455"/>
      <c r="UBN65" s="455"/>
      <c r="UBO65" s="455"/>
      <c r="UBP65" s="455"/>
      <c r="UBQ65" s="455"/>
      <c r="UBR65" s="455"/>
      <c r="UBS65" s="455"/>
      <c r="UBT65" s="455"/>
      <c r="UBU65" s="455"/>
      <c r="UBV65" s="455"/>
      <c r="UBW65" s="455"/>
      <c r="UBX65" s="455"/>
      <c r="UBY65" s="455"/>
      <c r="UBZ65" s="455"/>
      <c r="UCA65" s="455"/>
      <c r="UCB65" s="455"/>
      <c r="UCC65" s="455"/>
      <c r="UCD65" s="455"/>
      <c r="UCE65" s="455"/>
      <c r="UCF65" s="455"/>
      <c r="UCG65" s="455"/>
      <c r="UCH65" s="455"/>
      <c r="UCI65" s="455"/>
      <c r="UCJ65" s="455"/>
      <c r="UCK65" s="455"/>
      <c r="UCL65" s="455"/>
      <c r="UCM65" s="455"/>
      <c r="UCN65" s="455"/>
      <c r="UCO65" s="455"/>
      <c r="UCP65" s="455"/>
      <c r="UCQ65" s="455"/>
      <c r="UCR65" s="455"/>
      <c r="UCS65" s="455"/>
      <c r="UCT65" s="455"/>
      <c r="UCU65" s="455"/>
      <c r="UCV65" s="455"/>
      <c r="UCW65" s="455"/>
      <c r="UCX65" s="455"/>
      <c r="UCY65" s="455"/>
      <c r="UCZ65" s="455"/>
      <c r="UDA65" s="455"/>
      <c r="UDB65" s="455"/>
      <c r="UDC65" s="455"/>
      <c r="UDD65" s="455"/>
      <c r="UDE65" s="455"/>
      <c r="UDF65" s="455"/>
      <c r="UDG65" s="455"/>
      <c r="UDH65" s="455"/>
      <c r="UDI65" s="455"/>
      <c r="UDJ65" s="455"/>
      <c r="UDK65" s="455"/>
      <c r="UDL65" s="455"/>
      <c r="UDM65" s="455"/>
      <c r="UDN65" s="455"/>
      <c r="UDO65" s="455"/>
      <c r="UDP65" s="455"/>
      <c r="UDQ65" s="455"/>
      <c r="UDR65" s="455"/>
      <c r="UDS65" s="455"/>
      <c r="UDT65" s="455"/>
      <c r="UDU65" s="455"/>
      <c r="UDV65" s="455"/>
      <c r="UDW65" s="455"/>
      <c r="UDX65" s="455"/>
      <c r="UDY65" s="455"/>
      <c r="UDZ65" s="455"/>
      <c r="UEA65" s="455"/>
      <c r="UEB65" s="455"/>
      <c r="UEC65" s="455"/>
      <c r="UED65" s="455"/>
      <c r="UEE65" s="455"/>
      <c r="UEF65" s="455"/>
      <c r="UEG65" s="455"/>
      <c r="UEH65" s="455"/>
      <c r="UEI65" s="455"/>
      <c r="UEJ65" s="455"/>
      <c r="UEK65" s="455"/>
      <c r="UEL65" s="455"/>
      <c r="UEM65" s="455"/>
      <c r="UEN65" s="455"/>
      <c r="UEO65" s="455"/>
      <c r="UEP65" s="455"/>
      <c r="UEQ65" s="455"/>
      <c r="UER65" s="455"/>
      <c r="UES65" s="455"/>
      <c r="UET65" s="455"/>
      <c r="UEU65" s="455"/>
      <c r="UEV65" s="455"/>
      <c r="UEW65" s="455"/>
      <c r="UEX65" s="455"/>
      <c r="UEY65" s="455"/>
      <c r="UEZ65" s="455"/>
      <c r="UFA65" s="455"/>
      <c r="UFB65" s="455"/>
      <c r="UFC65" s="455"/>
      <c r="UFD65" s="455"/>
      <c r="UFE65" s="455"/>
      <c r="UFF65" s="455"/>
      <c r="UFG65" s="455"/>
      <c r="UFH65" s="455"/>
      <c r="UFI65" s="455"/>
      <c r="UFJ65" s="455"/>
      <c r="UFK65" s="455"/>
      <c r="UFL65" s="455"/>
      <c r="UFM65" s="455"/>
      <c r="UFN65" s="455"/>
      <c r="UFO65" s="455"/>
      <c r="UFP65" s="455"/>
      <c r="UFQ65" s="455"/>
      <c r="UFR65" s="455"/>
      <c r="UFS65" s="455"/>
      <c r="UFT65" s="455"/>
      <c r="UFU65" s="455"/>
      <c r="UFV65" s="455"/>
      <c r="UFW65" s="455"/>
      <c r="UFX65" s="455"/>
      <c r="UFY65" s="455"/>
      <c r="UFZ65" s="455"/>
      <c r="UGA65" s="455"/>
      <c r="UGB65" s="455"/>
      <c r="UGC65" s="455"/>
      <c r="UGD65" s="455"/>
      <c r="UGE65" s="455"/>
      <c r="UGF65" s="455"/>
      <c r="UGG65" s="455"/>
      <c r="UGH65" s="455"/>
      <c r="UGI65" s="455"/>
      <c r="UGJ65" s="455"/>
      <c r="UGK65" s="455"/>
      <c r="UGL65" s="455"/>
      <c r="UGM65" s="455"/>
      <c r="UGN65" s="455"/>
      <c r="UGO65" s="455"/>
      <c r="UGP65" s="455"/>
      <c r="UGQ65" s="455"/>
      <c r="UGR65" s="455"/>
      <c r="UGS65" s="455"/>
      <c r="UGT65" s="455"/>
      <c r="UGU65" s="455"/>
      <c r="UGV65" s="455"/>
      <c r="UGW65" s="455"/>
      <c r="UGX65" s="455"/>
      <c r="UGY65" s="455"/>
      <c r="UGZ65" s="455"/>
      <c r="UHA65" s="455"/>
      <c r="UHB65" s="455"/>
      <c r="UHC65" s="455"/>
      <c r="UHD65" s="455"/>
      <c r="UHE65" s="455"/>
      <c r="UHF65" s="455"/>
      <c r="UHG65" s="455"/>
      <c r="UHH65" s="455"/>
      <c r="UHI65" s="455"/>
      <c r="UHJ65" s="455"/>
      <c r="UHK65" s="455"/>
      <c r="UHL65" s="455"/>
      <c r="UHM65" s="455"/>
      <c r="UHN65" s="455"/>
      <c r="UHO65" s="455"/>
      <c r="UHP65" s="455"/>
      <c r="UHQ65" s="455"/>
      <c r="UHR65" s="455"/>
      <c r="UHS65" s="455"/>
      <c r="UHT65" s="455"/>
      <c r="UHU65" s="455"/>
      <c r="UHV65" s="455"/>
      <c r="UHW65" s="455"/>
      <c r="UHX65" s="455"/>
      <c r="UHY65" s="455"/>
      <c r="UHZ65" s="455"/>
      <c r="UIA65" s="455"/>
      <c r="UIB65" s="455"/>
      <c r="UIC65" s="455"/>
      <c r="UID65" s="455"/>
      <c r="UIE65" s="455"/>
      <c r="UIF65" s="455"/>
      <c r="UIG65" s="455"/>
      <c r="UIH65" s="455"/>
      <c r="UII65" s="455"/>
      <c r="UIJ65" s="455"/>
      <c r="UIK65" s="455"/>
      <c r="UIL65" s="455"/>
      <c r="UIM65" s="455"/>
      <c r="UIN65" s="455"/>
      <c r="UIO65" s="455"/>
      <c r="UIP65" s="455"/>
      <c r="UIQ65" s="455"/>
      <c r="UIR65" s="455"/>
      <c r="UIS65" s="455"/>
      <c r="UIT65" s="455"/>
      <c r="UIU65" s="455"/>
      <c r="UIV65" s="455"/>
      <c r="UIW65" s="455"/>
      <c r="UIX65" s="455"/>
      <c r="UIY65" s="455"/>
      <c r="UIZ65" s="455"/>
      <c r="UJA65" s="455"/>
      <c r="UJB65" s="455"/>
      <c r="UJC65" s="455"/>
      <c r="UJD65" s="455"/>
      <c r="UJE65" s="455"/>
      <c r="UJF65" s="455"/>
      <c r="UJG65" s="455"/>
      <c r="UJH65" s="455"/>
      <c r="UJI65" s="455"/>
      <c r="UJJ65" s="455"/>
      <c r="UJK65" s="455"/>
      <c r="UJL65" s="455"/>
      <c r="UJM65" s="455"/>
      <c r="UJN65" s="455"/>
      <c r="UJO65" s="455"/>
      <c r="UJP65" s="455"/>
      <c r="UJQ65" s="455"/>
      <c r="UJR65" s="455"/>
      <c r="UJS65" s="455"/>
      <c r="UJT65" s="455"/>
      <c r="UJU65" s="455"/>
      <c r="UJV65" s="455"/>
      <c r="UJW65" s="455"/>
      <c r="UJX65" s="455"/>
      <c r="UJY65" s="455"/>
      <c r="UJZ65" s="455"/>
      <c r="UKA65" s="455"/>
      <c r="UKB65" s="455"/>
      <c r="UKC65" s="455"/>
      <c r="UKD65" s="455"/>
      <c r="UKE65" s="455"/>
      <c r="UKF65" s="455"/>
      <c r="UKG65" s="455"/>
      <c r="UKH65" s="455"/>
      <c r="UKI65" s="455"/>
      <c r="UKJ65" s="455"/>
      <c r="UKK65" s="455"/>
      <c r="UKL65" s="455"/>
      <c r="UKM65" s="455"/>
      <c r="UKN65" s="455"/>
      <c r="UKO65" s="455"/>
      <c r="UKP65" s="455"/>
      <c r="UKQ65" s="455"/>
      <c r="UKR65" s="455"/>
      <c r="UKS65" s="455"/>
      <c r="UKT65" s="455"/>
      <c r="UKU65" s="455"/>
      <c r="UKV65" s="455"/>
      <c r="UKW65" s="455"/>
      <c r="UKX65" s="455"/>
      <c r="UKY65" s="455"/>
      <c r="UKZ65" s="455"/>
      <c r="ULA65" s="455"/>
      <c r="ULB65" s="455"/>
      <c r="ULC65" s="455"/>
      <c r="ULD65" s="455"/>
      <c r="ULE65" s="455"/>
      <c r="ULF65" s="455"/>
      <c r="ULG65" s="455"/>
      <c r="ULH65" s="455"/>
      <c r="ULI65" s="455"/>
      <c r="ULJ65" s="455"/>
      <c r="ULK65" s="455"/>
      <c r="ULL65" s="455"/>
      <c r="ULM65" s="455"/>
      <c r="ULN65" s="455"/>
      <c r="ULO65" s="455"/>
      <c r="ULP65" s="455"/>
      <c r="ULQ65" s="455"/>
      <c r="ULR65" s="455"/>
      <c r="ULS65" s="455"/>
      <c r="ULT65" s="455"/>
      <c r="ULU65" s="455"/>
      <c r="ULV65" s="455"/>
      <c r="ULW65" s="455"/>
      <c r="ULX65" s="455"/>
      <c r="ULY65" s="455"/>
      <c r="ULZ65" s="455"/>
      <c r="UMA65" s="455"/>
      <c r="UMB65" s="455"/>
      <c r="UMC65" s="455"/>
      <c r="UMD65" s="455"/>
      <c r="UME65" s="455"/>
      <c r="UMF65" s="455"/>
      <c r="UMG65" s="455"/>
      <c r="UMH65" s="455"/>
      <c r="UMI65" s="455"/>
      <c r="UMJ65" s="455"/>
      <c r="UMK65" s="455"/>
      <c r="UML65" s="455"/>
      <c r="UMM65" s="455"/>
      <c r="UMN65" s="455"/>
      <c r="UMO65" s="455"/>
      <c r="UMP65" s="455"/>
      <c r="UMQ65" s="455"/>
      <c r="UMR65" s="455"/>
      <c r="UMS65" s="455"/>
      <c r="UMT65" s="455"/>
      <c r="UMU65" s="455"/>
      <c r="UMV65" s="455"/>
      <c r="UMW65" s="455"/>
      <c r="UMX65" s="455"/>
      <c r="UMY65" s="455"/>
      <c r="UMZ65" s="455"/>
      <c r="UNA65" s="455"/>
      <c r="UNB65" s="455"/>
      <c r="UNC65" s="455"/>
      <c r="UND65" s="455"/>
      <c r="UNE65" s="455"/>
      <c r="UNF65" s="455"/>
      <c r="UNG65" s="455"/>
      <c r="UNH65" s="455"/>
      <c r="UNI65" s="455"/>
      <c r="UNJ65" s="455"/>
      <c r="UNK65" s="455"/>
      <c r="UNL65" s="455"/>
      <c r="UNM65" s="455"/>
      <c r="UNN65" s="455"/>
      <c r="UNO65" s="455"/>
      <c r="UNP65" s="455"/>
      <c r="UNQ65" s="455"/>
      <c r="UNR65" s="455"/>
      <c r="UNS65" s="455"/>
      <c r="UNT65" s="455"/>
      <c r="UNU65" s="455"/>
      <c r="UNV65" s="455"/>
      <c r="UNW65" s="455"/>
      <c r="UNX65" s="455"/>
      <c r="UNY65" s="455"/>
      <c r="UNZ65" s="455"/>
      <c r="UOA65" s="455"/>
      <c r="UOB65" s="455"/>
      <c r="UOC65" s="455"/>
      <c r="UOD65" s="455"/>
      <c r="UOE65" s="455"/>
      <c r="UOF65" s="455"/>
      <c r="UOG65" s="455"/>
      <c r="UOH65" s="455"/>
      <c r="UOI65" s="455"/>
      <c r="UOJ65" s="455"/>
      <c r="UOK65" s="455"/>
      <c r="UOL65" s="455"/>
      <c r="UOM65" s="455"/>
      <c r="UON65" s="455"/>
      <c r="UOO65" s="455"/>
      <c r="UOP65" s="455"/>
      <c r="UOQ65" s="455"/>
      <c r="UOR65" s="455"/>
      <c r="UOS65" s="455"/>
      <c r="UOT65" s="455"/>
      <c r="UOU65" s="455"/>
      <c r="UOV65" s="455"/>
      <c r="UOW65" s="455"/>
      <c r="UOX65" s="455"/>
      <c r="UOY65" s="455"/>
      <c r="UOZ65" s="455"/>
      <c r="UPA65" s="455"/>
      <c r="UPB65" s="455"/>
      <c r="UPC65" s="455"/>
      <c r="UPD65" s="455"/>
      <c r="UPE65" s="455"/>
      <c r="UPF65" s="455"/>
      <c r="UPG65" s="455"/>
      <c r="UPH65" s="455"/>
      <c r="UPI65" s="455"/>
      <c r="UPJ65" s="455"/>
      <c r="UPK65" s="455"/>
      <c r="UPL65" s="455"/>
      <c r="UPM65" s="455"/>
      <c r="UPN65" s="455"/>
      <c r="UPO65" s="455"/>
      <c r="UPP65" s="455"/>
      <c r="UPQ65" s="455"/>
      <c r="UPR65" s="455"/>
      <c r="UPS65" s="455"/>
      <c r="UPT65" s="455"/>
      <c r="UPU65" s="455"/>
      <c r="UPV65" s="455"/>
      <c r="UPW65" s="455"/>
      <c r="UPX65" s="455"/>
      <c r="UPY65" s="455"/>
      <c r="UPZ65" s="455"/>
      <c r="UQA65" s="455"/>
      <c r="UQB65" s="455"/>
      <c r="UQC65" s="455"/>
      <c r="UQD65" s="455"/>
      <c r="UQE65" s="455"/>
      <c r="UQF65" s="455"/>
      <c r="UQG65" s="455"/>
      <c r="UQH65" s="455"/>
      <c r="UQI65" s="455"/>
      <c r="UQJ65" s="455"/>
      <c r="UQK65" s="455"/>
      <c r="UQL65" s="455"/>
      <c r="UQM65" s="455"/>
      <c r="UQN65" s="455"/>
      <c r="UQO65" s="455"/>
      <c r="UQP65" s="455"/>
      <c r="UQQ65" s="455"/>
      <c r="UQR65" s="455"/>
      <c r="UQS65" s="455"/>
      <c r="UQT65" s="455"/>
      <c r="UQU65" s="455"/>
      <c r="UQV65" s="455"/>
      <c r="UQW65" s="455"/>
      <c r="UQX65" s="455"/>
      <c r="UQY65" s="455"/>
      <c r="UQZ65" s="455"/>
      <c r="URA65" s="455"/>
      <c r="URB65" s="455"/>
      <c r="URC65" s="455"/>
      <c r="URD65" s="455"/>
      <c r="URE65" s="455"/>
      <c r="URF65" s="455"/>
      <c r="URG65" s="455"/>
      <c r="URH65" s="455"/>
      <c r="URI65" s="455"/>
      <c r="URJ65" s="455"/>
      <c r="URK65" s="455"/>
      <c r="URL65" s="455"/>
      <c r="URM65" s="455"/>
      <c r="URN65" s="455"/>
      <c r="URO65" s="455"/>
      <c r="URP65" s="455"/>
      <c r="URQ65" s="455"/>
      <c r="URR65" s="455"/>
      <c r="URS65" s="455"/>
      <c r="URT65" s="455"/>
      <c r="URU65" s="455"/>
      <c r="URV65" s="455"/>
      <c r="URW65" s="455"/>
      <c r="URX65" s="455"/>
      <c r="URY65" s="455"/>
      <c r="URZ65" s="455"/>
      <c r="USA65" s="455"/>
      <c r="USB65" s="455"/>
      <c r="USC65" s="455"/>
      <c r="USD65" s="455"/>
      <c r="USE65" s="455"/>
      <c r="USF65" s="455"/>
      <c r="USG65" s="455"/>
      <c r="USH65" s="455"/>
      <c r="USI65" s="455"/>
      <c r="USJ65" s="455"/>
      <c r="USK65" s="455"/>
      <c r="USL65" s="455"/>
      <c r="USM65" s="455"/>
      <c r="USN65" s="455"/>
      <c r="USO65" s="455"/>
      <c r="USP65" s="455"/>
      <c r="USQ65" s="455"/>
      <c r="USR65" s="455"/>
      <c r="USS65" s="455"/>
      <c r="UST65" s="455"/>
      <c r="USU65" s="455"/>
      <c r="USV65" s="455"/>
      <c r="USW65" s="455"/>
      <c r="USX65" s="455"/>
      <c r="USY65" s="455"/>
      <c r="USZ65" s="455"/>
      <c r="UTA65" s="455"/>
      <c r="UTB65" s="455"/>
      <c r="UTC65" s="455"/>
      <c r="UTD65" s="455"/>
      <c r="UTE65" s="455"/>
      <c r="UTF65" s="455"/>
      <c r="UTG65" s="455"/>
      <c r="UTH65" s="455"/>
      <c r="UTI65" s="455"/>
      <c r="UTJ65" s="455"/>
      <c r="UTK65" s="455"/>
      <c r="UTL65" s="455"/>
      <c r="UTM65" s="455"/>
      <c r="UTN65" s="455"/>
      <c r="UTO65" s="455"/>
      <c r="UTP65" s="455"/>
      <c r="UTQ65" s="455"/>
      <c r="UTR65" s="455"/>
      <c r="UTS65" s="455"/>
      <c r="UTT65" s="455"/>
      <c r="UTU65" s="455"/>
      <c r="UTV65" s="455"/>
      <c r="UTW65" s="455"/>
      <c r="UTX65" s="455"/>
      <c r="UTY65" s="455"/>
      <c r="UTZ65" s="455"/>
      <c r="UUA65" s="455"/>
      <c r="UUB65" s="455"/>
      <c r="UUC65" s="455"/>
      <c r="UUD65" s="455"/>
      <c r="UUE65" s="455"/>
      <c r="UUF65" s="455"/>
      <c r="UUG65" s="455"/>
      <c r="UUH65" s="455"/>
      <c r="UUI65" s="455"/>
      <c r="UUJ65" s="455"/>
      <c r="UUK65" s="455"/>
      <c r="UUL65" s="455"/>
      <c r="UUM65" s="455"/>
      <c r="UUN65" s="455"/>
      <c r="UUO65" s="455"/>
      <c r="UUP65" s="455"/>
      <c r="UUQ65" s="455"/>
      <c r="UUR65" s="455"/>
      <c r="UUS65" s="455"/>
      <c r="UUT65" s="455"/>
      <c r="UUU65" s="455"/>
      <c r="UUV65" s="455"/>
      <c r="UUW65" s="455"/>
      <c r="UUX65" s="455"/>
      <c r="UUY65" s="455"/>
      <c r="UUZ65" s="455"/>
      <c r="UVA65" s="455"/>
      <c r="UVB65" s="455"/>
      <c r="UVC65" s="455"/>
      <c r="UVD65" s="455"/>
      <c r="UVE65" s="455"/>
      <c r="UVF65" s="455"/>
      <c r="UVG65" s="455"/>
      <c r="UVH65" s="455"/>
      <c r="UVI65" s="455"/>
      <c r="UVJ65" s="455"/>
      <c r="UVK65" s="455"/>
      <c r="UVL65" s="455"/>
      <c r="UVM65" s="455"/>
      <c r="UVN65" s="455"/>
      <c r="UVO65" s="455"/>
      <c r="UVP65" s="455"/>
      <c r="UVQ65" s="455"/>
      <c r="UVR65" s="455"/>
      <c r="UVS65" s="455"/>
      <c r="UVT65" s="455"/>
      <c r="UVU65" s="455"/>
      <c r="UVV65" s="455"/>
      <c r="UVW65" s="455"/>
      <c r="UVX65" s="455"/>
      <c r="UVY65" s="455"/>
      <c r="UVZ65" s="455"/>
      <c r="UWA65" s="455"/>
      <c r="UWB65" s="455"/>
      <c r="UWC65" s="455"/>
      <c r="UWD65" s="455"/>
      <c r="UWE65" s="455"/>
      <c r="UWF65" s="455"/>
      <c r="UWG65" s="455"/>
      <c r="UWH65" s="455"/>
      <c r="UWI65" s="455"/>
      <c r="UWJ65" s="455"/>
      <c r="UWK65" s="455"/>
      <c r="UWL65" s="455"/>
      <c r="UWM65" s="455"/>
      <c r="UWN65" s="455"/>
      <c r="UWO65" s="455"/>
      <c r="UWP65" s="455"/>
      <c r="UWQ65" s="455"/>
      <c r="UWR65" s="455"/>
      <c r="UWS65" s="455"/>
      <c r="UWT65" s="455"/>
      <c r="UWU65" s="455"/>
      <c r="UWV65" s="455"/>
      <c r="UWW65" s="455"/>
      <c r="UWX65" s="455"/>
      <c r="UWY65" s="455"/>
      <c r="UWZ65" s="455"/>
      <c r="UXA65" s="455"/>
      <c r="UXB65" s="455"/>
      <c r="UXC65" s="455"/>
      <c r="UXD65" s="455"/>
      <c r="UXE65" s="455"/>
      <c r="UXF65" s="455"/>
      <c r="UXG65" s="455"/>
      <c r="UXH65" s="455"/>
      <c r="UXI65" s="455"/>
      <c r="UXJ65" s="455"/>
      <c r="UXK65" s="455"/>
      <c r="UXL65" s="455"/>
      <c r="UXM65" s="455"/>
      <c r="UXN65" s="455"/>
      <c r="UXO65" s="455"/>
      <c r="UXP65" s="455"/>
      <c r="UXQ65" s="455"/>
      <c r="UXR65" s="455"/>
      <c r="UXS65" s="455"/>
      <c r="UXT65" s="455"/>
      <c r="UXU65" s="455"/>
      <c r="UXV65" s="455"/>
      <c r="UXW65" s="455"/>
      <c r="UXX65" s="455"/>
      <c r="UXY65" s="455"/>
      <c r="UXZ65" s="455"/>
      <c r="UYA65" s="455"/>
      <c r="UYB65" s="455"/>
      <c r="UYC65" s="455"/>
      <c r="UYD65" s="455"/>
      <c r="UYE65" s="455"/>
      <c r="UYF65" s="455"/>
      <c r="UYG65" s="455"/>
      <c r="UYH65" s="455"/>
      <c r="UYI65" s="455"/>
      <c r="UYJ65" s="455"/>
      <c r="UYK65" s="455"/>
      <c r="UYL65" s="455"/>
      <c r="UYM65" s="455"/>
      <c r="UYN65" s="455"/>
      <c r="UYO65" s="455"/>
      <c r="UYP65" s="455"/>
      <c r="UYQ65" s="455"/>
      <c r="UYR65" s="455"/>
      <c r="UYS65" s="455"/>
      <c r="UYT65" s="455"/>
      <c r="UYU65" s="455"/>
      <c r="UYV65" s="455"/>
      <c r="UYW65" s="455"/>
      <c r="UYX65" s="455"/>
      <c r="UYY65" s="455"/>
      <c r="UYZ65" s="455"/>
      <c r="UZA65" s="455"/>
      <c r="UZB65" s="455"/>
      <c r="UZC65" s="455"/>
      <c r="UZD65" s="455"/>
      <c r="UZE65" s="455"/>
      <c r="UZF65" s="455"/>
      <c r="UZG65" s="455"/>
      <c r="UZH65" s="455"/>
      <c r="UZI65" s="455"/>
      <c r="UZJ65" s="455"/>
      <c r="UZK65" s="455"/>
      <c r="UZL65" s="455"/>
      <c r="UZM65" s="455"/>
      <c r="UZN65" s="455"/>
      <c r="UZO65" s="455"/>
      <c r="UZP65" s="455"/>
      <c r="UZQ65" s="455"/>
      <c r="UZR65" s="455"/>
      <c r="UZS65" s="455"/>
      <c r="UZT65" s="455"/>
      <c r="UZU65" s="455"/>
      <c r="UZV65" s="455"/>
      <c r="UZW65" s="455"/>
      <c r="UZX65" s="455"/>
      <c r="UZY65" s="455"/>
      <c r="UZZ65" s="455"/>
      <c r="VAA65" s="455"/>
      <c r="VAB65" s="455"/>
      <c r="VAC65" s="455"/>
      <c r="VAD65" s="455"/>
      <c r="VAE65" s="455"/>
      <c r="VAF65" s="455"/>
      <c r="VAG65" s="455"/>
      <c r="VAH65" s="455"/>
      <c r="VAI65" s="455"/>
      <c r="VAJ65" s="455"/>
      <c r="VAK65" s="455"/>
      <c r="VAL65" s="455"/>
      <c r="VAM65" s="455"/>
      <c r="VAN65" s="455"/>
      <c r="VAO65" s="455"/>
      <c r="VAP65" s="455"/>
      <c r="VAQ65" s="455"/>
      <c r="VAR65" s="455"/>
      <c r="VAS65" s="455"/>
      <c r="VAT65" s="455"/>
      <c r="VAU65" s="455"/>
      <c r="VAV65" s="455"/>
      <c r="VAW65" s="455"/>
      <c r="VAX65" s="455"/>
      <c r="VAY65" s="455"/>
      <c r="VAZ65" s="455"/>
      <c r="VBA65" s="455"/>
      <c r="VBB65" s="455"/>
      <c r="VBC65" s="455"/>
      <c r="VBD65" s="455"/>
      <c r="VBE65" s="455"/>
      <c r="VBF65" s="455"/>
      <c r="VBG65" s="455"/>
      <c r="VBH65" s="455"/>
      <c r="VBI65" s="455"/>
      <c r="VBJ65" s="455"/>
      <c r="VBK65" s="455"/>
      <c r="VBL65" s="455"/>
      <c r="VBM65" s="455"/>
      <c r="VBN65" s="455"/>
      <c r="VBO65" s="455"/>
      <c r="VBP65" s="455"/>
      <c r="VBQ65" s="455"/>
      <c r="VBR65" s="455"/>
      <c r="VBS65" s="455"/>
      <c r="VBT65" s="455"/>
      <c r="VBU65" s="455"/>
      <c r="VBV65" s="455"/>
      <c r="VBW65" s="455"/>
      <c r="VBX65" s="455"/>
      <c r="VBY65" s="455"/>
      <c r="VBZ65" s="455"/>
      <c r="VCA65" s="455"/>
      <c r="VCB65" s="455"/>
      <c r="VCC65" s="455"/>
      <c r="VCD65" s="455"/>
      <c r="VCE65" s="455"/>
      <c r="VCF65" s="455"/>
      <c r="VCG65" s="455"/>
      <c r="VCH65" s="455"/>
      <c r="VCI65" s="455"/>
      <c r="VCJ65" s="455"/>
      <c r="VCK65" s="455"/>
      <c r="VCL65" s="455"/>
      <c r="VCM65" s="455"/>
      <c r="VCN65" s="455"/>
      <c r="VCO65" s="455"/>
      <c r="VCP65" s="455"/>
      <c r="VCQ65" s="455"/>
      <c r="VCR65" s="455"/>
      <c r="VCS65" s="455"/>
      <c r="VCT65" s="455"/>
      <c r="VCU65" s="455"/>
      <c r="VCV65" s="455"/>
      <c r="VCW65" s="455"/>
      <c r="VCX65" s="455"/>
      <c r="VCY65" s="455"/>
      <c r="VCZ65" s="455"/>
      <c r="VDA65" s="455"/>
      <c r="VDB65" s="455"/>
      <c r="VDC65" s="455"/>
      <c r="VDD65" s="455"/>
      <c r="VDE65" s="455"/>
      <c r="VDF65" s="455"/>
      <c r="VDG65" s="455"/>
      <c r="VDH65" s="455"/>
      <c r="VDI65" s="455"/>
      <c r="VDJ65" s="455"/>
      <c r="VDK65" s="455"/>
      <c r="VDL65" s="455"/>
      <c r="VDM65" s="455"/>
      <c r="VDN65" s="455"/>
      <c r="VDO65" s="455"/>
      <c r="VDP65" s="455"/>
      <c r="VDQ65" s="455"/>
      <c r="VDR65" s="455"/>
      <c r="VDS65" s="455"/>
      <c r="VDT65" s="455"/>
      <c r="VDU65" s="455"/>
      <c r="VDV65" s="455"/>
      <c r="VDW65" s="455"/>
      <c r="VDX65" s="455"/>
      <c r="VDY65" s="455"/>
      <c r="VDZ65" s="455"/>
      <c r="VEA65" s="455"/>
      <c r="VEB65" s="455"/>
      <c r="VEC65" s="455"/>
      <c r="VED65" s="455"/>
      <c r="VEE65" s="455"/>
      <c r="VEF65" s="455"/>
      <c r="VEG65" s="455"/>
      <c r="VEH65" s="455"/>
      <c r="VEI65" s="455"/>
      <c r="VEJ65" s="455"/>
      <c r="VEK65" s="455"/>
      <c r="VEL65" s="455"/>
      <c r="VEM65" s="455"/>
      <c r="VEN65" s="455"/>
      <c r="VEO65" s="455"/>
      <c r="VEP65" s="455"/>
      <c r="VEQ65" s="455"/>
      <c r="VER65" s="455"/>
      <c r="VES65" s="455"/>
      <c r="VET65" s="455"/>
      <c r="VEU65" s="455"/>
      <c r="VEV65" s="455"/>
      <c r="VEW65" s="455"/>
      <c r="VEX65" s="455"/>
      <c r="VEY65" s="455"/>
      <c r="VEZ65" s="455"/>
      <c r="VFA65" s="455"/>
      <c r="VFB65" s="455"/>
      <c r="VFC65" s="455"/>
      <c r="VFD65" s="455"/>
      <c r="VFE65" s="455"/>
      <c r="VFF65" s="455"/>
      <c r="VFG65" s="455"/>
      <c r="VFH65" s="455"/>
      <c r="VFI65" s="455"/>
      <c r="VFJ65" s="455"/>
      <c r="VFK65" s="455"/>
      <c r="VFL65" s="455"/>
      <c r="VFM65" s="455"/>
      <c r="VFN65" s="455"/>
      <c r="VFO65" s="455"/>
      <c r="VFP65" s="455"/>
      <c r="VFQ65" s="455"/>
      <c r="VFR65" s="455"/>
      <c r="VFS65" s="455"/>
      <c r="VFT65" s="455"/>
      <c r="VFU65" s="455"/>
      <c r="VFV65" s="455"/>
      <c r="VFW65" s="455"/>
      <c r="VFX65" s="455"/>
      <c r="VFY65" s="455"/>
      <c r="VFZ65" s="455"/>
      <c r="VGA65" s="455"/>
      <c r="VGB65" s="455"/>
      <c r="VGC65" s="455"/>
      <c r="VGD65" s="455"/>
      <c r="VGE65" s="455"/>
      <c r="VGF65" s="455"/>
      <c r="VGG65" s="455"/>
      <c r="VGH65" s="455"/>
      <c r="VGI65" s="455"/>
      <c r="VGJ65" s="455"/>
      <c r="VGK65" s="455"/>
      <c r="VGL65" s="455"/>
      <c r="VGM65" s="455"/>
      <c r="VGN65" s="455"/>
      <c r="VGO65" s="455"/>
      <c r="VGP65" s="455"/>
      <c r="VGQ65" s="455"/>
      <c r="VGR65" s="455"/>
      <c r="VGS65" s="455"/>
      <c r="VGT65" s="455"/>
      <c r="VGU65" s="455"/>
      <c r="VGV65" s="455"/>
      <c r="VGW65" s="455"/>
      <c r="VGX65" s="455"/>
      <c r="VGY65" s="455"/>
      <c r="VGZ65" s="455"/>
      <c r="VHA65" s="455"/>
      <c r="VHB65" s="455"/>
      <c r="VHC65" s="455"/>
      <c r="VHD65" s="455"/>
      <c r="VHE65" s="455"/>
      <c r="VHF65" s="455"/>
      <c r="VHG65" s="455"/>
      <c r="VHH65" s="455"/>
      <c r="VHI65" s="455"/>
      <c r="VHJ65" s="455"/>
      <c r="VHK65" s="455"/>
      <c r="VHL65" s="455"/>
      <c r="VHM65" s="455"/>
      <c r="VHN65" s="455"/>
      <c r="VHO65" s="455"/>
      <c r="VHP65" s="455"/>
      <c r="VHQ65" s="455"/>
      <c r="VHR65" s="455"/>
      <c r="VHS65" s="455"/>
      <c r="VHT65" s="455"/>
      <c r="VHU65" s="455"/>
      <c r="VHV65" s="455"/>
      <c r="VHW65" s="455"/>
      <c r="VHX65" s="455"/>
      <c r="VHY65" s="455"/>
      <c r="VHZ65" s="455"/>
      <c r="VIA65" s="455"/>
      <c r="VIB65" s="455"/>
      <c r="VIC65" s="455"/>
      <c r="VID65" s="455"/>
      <c r="VIE65" s="455"/>
      <c r="VIF65" s="455"/>
      <c r="VIG65" s="455"/>
      <c r="VIH65" s="455"/>
      <c r="VII65" s="455"/>
      <c r="VIJ65" s="455"/>
      <c r="VIK65" s="455"/>
      <c r="VIL65" s="455"/>
      <c r="VIM65" s="455"/>
      <c r="VIN65" s="455"/>
      <c r="VIO65" s="455"/>
      <c r="VIP65" s="455"/>
      <c r="VIQ65" s="455"/>
      <c r="VIR65" s="455"/>
      <c r="VIS65" s="455"/>
      <c r="VIT65" s="455"/>
      <c r="VIU65" s="455"/>
      <c r="VIV65" s="455"/>
      <c r="VIW65" s="455"/>
      <c r="VIX65" s="455"/>
      <c r="VIY65" s="455"/>
      <c r="VIZ65" s="455"/>
      <c r="VJA65" s="455"/>
      <c r="VJB65" s="455"/>
      <c r="VJC65" s="455"/>
      <c r="VJD65" s="455"/>
      <c r="VJE65" s="455"/>
      <c r="VJF65" s="455"/>
      <c r="VJG65" s="455"/>
      <c r="VJH65" s="455"/>
      <c r="VJI65" s="455"/>
      <c r="VJJ65" s="455"/>
      <c r="VJK65" s="455"/>
      <c r="VJL65" s="455"/>
      <c r="VJM65" s="455"/>
      <c r="VJN65" s="455"/>
      <c r="VJO65" s="455"/>
      <c r="VJP65" s="455"/>
      <c r="VJQ65" s="455"/>
      <c r="VJR65" s="455"/>
      <c r="VJS65" s="455"/>
      <c r="VJT65" s="455"/>
      <c r="VJU65" s="455"/>
      <c r="VJV65" s="455"/>
      <c r="VJW65" s="455"/>
      <c r="VJX65" s="455"/>
      <c r="VJY65" s="455"/>
      <c r="VJZ65" s="455"/>
      <c r="VKA65" s="455"/>
      <c r="VKB65" s="455"/>
      <c r="VKC65" s="455"/>
      <c r="VKD65" s="455"/>
      <c r="VKE65" s="455"/>
      <c r="VKF65" s="455"/>
      <c r="VKG65" s="455"/>
      <c r="VKH65" s="455"/>
      <c r="VKI65" s="455"/>
      <c r="VKJ65" s="455"/>
      <c r="VKK65" s="455"/>
      <c r="VKL65" s="455"/>
      <c r="VKM65" s="455"/>
      <c r="VKN65" s="455"/>
      <c r="VKO65" s="455"/>
      <c r="VKP65" s="455"/>
      <c r="VKQ65" s="455"/>
      <c r="VKR65" s="455"/>
      <c r="VKS65" s="455"/>
      <c r="VKT65" s="455"/>
      <c r="VKU65" s="455"/>
      <c r="VKV65" s="455"/>
      <c r="VKW65" s="455"/>
      <c r="VKX65" s="455"/>
      <c r="VKY65" s="455"/>
      <c r="VKZ65" s="455"/>
      <c r="VLA65" s="455"/>
      <c r="VLB65" s="455"/>
      <c r="VLC65" s="455"/>
      <c r="VLD65" s="455"/>
      <c r="VLE65" s="455"/>
      <c r="VLF65" s="455"/>
      <c r="VLG65" s="455"/>
      <c r="VLH65" s="455"/>
      <c r="VLI65" s="455"/>
      <c r="VLJ65" s="455"/>
      <c r="VLK65" s="455"/>
      <c r="VLL65" s="455"/>
      <c r="VLM65" s="455"/>
      <c r="VLN65" s="455"/>
      <c r="VLO65" s="455"/>
      <c r="VLP65" s="455"/>
      <c r="VLQ65" s="455"/>
      <c r="VLR65" s="455"/>
      <c r="VLS65" s="455"/>
      <c r="VLT65" s="455"/>
      <c r="VLU65" s="455"/>
      <c r="VLV65" s="455"/>
      <c r="VLW65" s="455"/>
      <c r="VLX65" s="455"/>
      <c r="VLY65" s="455"/>
      <c r="VLZ65" s="455"/>
      <c r="VMA65" s="455"/>
      <c r="VMB65" s="455"/>
      <c r="VMC65" s="455"/>
      <c r="VMD65" s="455"/>
      <c r="VME65" s="455"/>
      <c r="VMF65" s="455"/>
      <c r="VMG65" s="455"/>
      <c r="VMH65" s="455"/>
      <c r="VMI65" s="455"/>
      <c r="VMJ65" s="455"/>
      <c r="VMK65" s="455"/>
      <c r="VML65" s="455"/>
      <c r="VMM65" s="455"/>
      <c r="VMN65" s="455"/>
      <c r="VMO65" s="455"/>
      <c r="VMP65" s="455"/>
      <c r="VMQ65" s="455"/>
      <c r="VMR65" s="455"/>
      <c r="VMS65" s="455"/>
      <c r="VMT65" s="455"/>
      <c r="VMU65" s="455"/>
      <c r="VMV65" s="455"/>
      <c r="VMW65" s="455"/>
      <c r="VMX65" s="455"/>
      <c r="VMY65" s="455"/>
      <c r="VMZ65" s="455"/>
      <c r="VNA65" s="455"/>
      <c r="VNB65" s="455"/>
      <c r="VNC65" s="455"/>
      <c r="VND65" s="455"/>
      <c r="VNE65" s="455"/>
      <c r="VNF65" s="455"/>
      <c r="VNG65" s="455"/>
      <c r="VNH65" s="455"/>
      <c r="VNI65" s="455"/>
      <c r="VNJ65" s="455"/>
      <c r="VNK65" s="455"/>
      <c r="VNL65" s="455"/>
      <c r="VNM65" s="455"/>
      <c r="VNN65" s="455"/>
      <c r="VNO65" s="455"/>
      <c r="VNP65" s="455"/>
      <c r="VNQ65" s="455"/>
      <c r="VNR65" s="455"/>
      <c r="VNS65" s="455"/>
      <c r="VNT65" s="455"/>
      <c r="VNU65" s="455"/>
      <c r="VNV65" s="455"/>
      <c r="VNW65" s="455"/>
      <c r="VNX65" s="455"/>
      <c r="VNY65" s="455"/>
      <c r="VNZ65" s="455"/>
      <c r="VOA65" s="455"/>
      <c r="VOB65" s="455"/>
      <c r="VOC65" s="455"/>
      <c r="VOD65" s="455"/>
      <c r="VOE65" s="455"/>
      <c r="VOF65" s="455"/>
      <c r="VOG65" s="455"/>
      <c r="VOH65" s="455"/>
      <c r="VOI65" s="455"/>
      <c r="VOJ65" s="455"/>
      <c r="VOK65" s="455"/>
      <c r="VOL65" s="455"/>
      <c r="VOM65" s="455"/>
      <c r="VON65" s="455"/>
      <c r="VOO65" s="455"/>
      <c r="VOP65" s="455"/>
      <c r="VOQ65" s="455"/>
      <c r="VOR65" s="455"/>
      <c r="VOS65" s="455"/>
      <c r="VOT65" s="455"/>
      <c r="VOU65" s="455"/>
      <c r="VOV65" s="455"/>
      <c r="VOW65" s="455"/>
      <c r="VOX65" s="455"/>
      <c r="VOY65" s="455"/>
      <c r="VOZ65" s="455"/>
      <c r="VPA65" s="455"/>
      <c r="VPB65" s="455"/>
      <c r="VPC65" s="455"/>
      <c r="VPD65" s="455"/>
      <c r="VPE65" s="455"/>
      <c r="VPF65" s="455"/>
      <c r="VPG65" s="455"/>
      <c r="VPH65" s="455"/>
      <c r="VPI65" s="455"/>
      <c r="VPJ65" s="455"/>
      <c r="VPK65" s="455"/>
      <c r="VPL65" s="455"/>
      <c r="VPM65" s="455"/>
      <c r="VPN65" s="455"/>
      <c r="VPO65" s="455"/>
      <c r="VPP65" s="455"/>
      <c r="VPQ65" s="455"/>
      <c r="VPR65" s="455"/>
      <c r="VPS65" s="455"/>
      <c r="VPT65" s="455"/>
      <c r="VPU65" s="455"/>
      <c r="VPV65" s="455"/>
      <c r="VPW65" s="455"/>
      <c r="VPX65" s="455"/>
      <c r="VPY65" s="455"/>
      <c r="VPZ65" s="455"/>
      <c r="VQA65" s="455"/>
      <c r="VQB65" s="455"/>
      <c r="VQC65" s="455"/>
      <c r="VQD65" s="455"/>
      <c r="VQE65" s="455"/>
      <c r="VQF65" s="455"/>
      <c r="VQG65" s="455"/>
      <c r="VQH65" s="455"/>
      <c r="VQI65" s="455"/>
      <c r="VQJ65" s="455"/>
      <c r="VQK65" s="455"/>
      <c r="VQL65" s="455"/>
      <c r="VQM65" s="455"/>
      <c r="VQN65" s="455"/>
      <c r="VQO65" s="455"/>
      <c r="VQP65" s="455"/>
      <c r="VQQ65" s="455"/>
      <c r="VQR65" s="455"/>
      <c r="VQS65" s="455"/>
      <c r="VQT65" s="455"/>
      <c r="VQU65" s="455"/>
      <c r="VQV65" s="455"/>
      <c r="VQW65" s="455"/>
      <c r="VQX65" s="455"/>
      <c r="VQY65" s="455"/>
      <c r="VQZ65" s="455"/>
      <c r="VRA65" s="455"/>
      <c r="VRB65" s="455"/>
      <c r="VRC65" s="455"/>
      <c r="VRD65" s="455"/>
      <c r="VRE65" s="455"/>
      <c r="VRF65" s="455"/>
      <c r="VRG65" s="455"/>
      <c r="VRH65" s="455"/>
      <c r="VRI65" s="455"/>
      <c r="VRJ65" s="455"/>
      <c r="VRK65" s="455"/>
      <c r="VRL65" s="455"/>
      <c r="VRM65" s="455"/>
      <c r="VRN65" s="455"/>
      <c r="VRO65" s="455"/>
      <c r="VRP65" s="455"/>
      <c r="VRQ65" s="455"/>
      <c r="VRR65" s="455"/>
      <c r="VRS65" s="455"/>
      <c r="VRT65" s="455"/>
      <c r="VRU65" s="455"/>
      <c r="VRV65" s="455"/>
      <c r="VRW65" s="455"/>
      <c r="VRX65" s="455"/>
      <c r="VRY65" s="455"/>
      <c r="VRZ65" s="455"/>
      <c r="VSA65" s="455"/>
      <c r="VSB65" s="455"/>
      <c r="VSC65" s="455"/>
      <c r="VSD65" s="455"/>
      <c r="VSE65" s="455"/>
      <c r="VSF65" s="455"/>
      <c r="VSG65" s="455"/>
      <c r="VSH65" s="455"/>
      <c r="VSI65" s="455"/>
      <c r="VSJ65" s="455"/>
      <c r="VSK65" s="455"/>
      <c r="VSL65" s="455"/>
      <c r="VSM65" s="455"/>
      <c r="VSN65" s="455"/>
      <c r="VSO65" s="455"/>
      <c r="VSP65" s="455"/>
      <c r="VSQ65" s="455"/>
      <c r="VSR65" s="455"/>
      <c r="VSS65" s="455"/>
      <c r="VST65" s="455"/>
      <c r="VSU65" s="455"/>
      <c r="VSV65" s="455"/>
      <c r="VSW65" s="455"/>
      <c r="VSX65" s="455"/>
      <c r="VSY65" s="455"/>
      <c r="VSZ65" s="455"/>
      <c r="VTA65" s="455"/>
      <c r="VTB65" s="455"/>
      <c r="VTC65" s="455"/>
      <c r="VTD65" s="455"/>
      <c r="VTE65" s="455"/>
      <c r="VTF65" s="455"/>
      <c r="VTG65" s="455"/>
      <c r="VTH65" s="455"/>
      <c r="VTI65" s="455"/>
      <c r="VTJ65" s="455"/>
      <c r="VTK65" s="455"/>
      <c r="VTL65" s="455"/>
      <c r="VTM65" s="455"/>
      <c r="VTN65" s="455"/>
      <c r="VTO65" s="455"/>
      <c r="VTP65" s="455"/>
      <c r="VTQ65" s="455"/>
      <c r="VTR65" s="455"/>
      <c r="VTS65" s="455"/>
      <c r="VTT65" s="455"/>
      <c r="VTU65" s="455"/>
      <c r="VTV65" s="455"/>
      <c r="VTW65" s="455"/>
      <c r="VTX65" s="455"/>
      <c r="VTY65" s="455"/>
      <c r="VTZ65" s="455"/>
      <c r="VUA65" s="455"/>
      <c r="VUB65" s="455"/>
      <c r="VUC65" s="455"/>
      <c r="VUD65" s="455"/>
      <c r="VUE65" s="455"/>
      <c r="VUF65" s="455"/>
      <c r="VUG65" s="455"/>
      <c r="VUH65" s="455"/>
      <c r="VUI65" s="455"/>
      <c r="VUJ65" s="455"/>
      <c r="VUK65" s="455"/>
      <c r="VUL65" s="455"/>
      <c r="VUM65" s="455"/>
      <c r="VUN65" s="455"/>
      <c r="VUO65" s="455"/>
      <c r="VUP65" s="455"/>
      <c r="VUQ65" s="455"/>
      <c r="VUR65" s="455"/>
      <c r="VUS65" s="455"/>
      <c r="VUT65" s="455"/>
      <c r="VUU65" s="455"/>
      <c r="VUV65" s="455"/>
      <c r="VUW65" s="455"/>
      <c r="VUX65" s="455"/>
      <c r="VUY65" s="455"/>
      <c r="VUZ65" s="455"/>
      <c r="VVA65" s="455"/>
      <c r="VVB65" s="455"/>
      <c r="VVC65" s="455"/>
      <c r="VVD65" s="455"/>
      <c r="VVE65" s="455"/>
      <c r="VVF65" s="455"/>
      <c r="VVG65" s="455"/>
      <c r="VVH65" s="455"/>
      <c r="VVI65" s="455"/>
      <c r="VVJ65" s="455"/>
      <c r="VVK65" s="455"/>
      <c r="VVL65" s="455"/>
      <c r="VVM65" s="455"/>
      <c r="VVN65" s="455"/>
      <c r="VVO65" s="455"/>
      <c r="VVP65" s="455"/>
      <c r="VVQ65" s="455"/>
      <c r="VVR65" s="455"/>
      <c r="VVS65" s="455"/>
      <c r="VVT65" s="455"/>
      <c r="VVU65" s="455"/>
      <c r="VVV65" s="455"/>
      <c r="VVW65" s="455"/>
      <c r="VVX65" s="455"/>
      <c r="VVY65" s="455"/>
      <c r="VVZ65" s="455"/>
      <c r="VWA65" s="455"/>
      <c r="VWB65" s="455"/>
      <c r="VWC65" s="455"/>
      <c r="VWD65" s="455"/>
      <c r="VWE65" s="455"/>
      <c r="VWF65" s="455"/>
      <c r="VWG65" s="455"/>
      <c r="VWH65" s="455"/>
      <c r="VWI65" s="455"/>
      <c r="VWJ65" s="455"/>
      <c r="VWK65" s="455"/>
      <c r="VWL65" s="455"/>
      <c r="VWM65" s="455"/>
      <c r="VWN65" s="455"/>
      <c r="VWO65" s="455"/>
      <c r="VWP65" s="455"/>
      <c r="VWQ65" s="455"/>
      <c r="VWR65" s="455"/>
      <c r="VWS65" s="455"/>
      <c r="VWT65" s="455"/>
      <c r="VWU65" s="455"/>
      <c r="VWV65" s="455"/>
      <c r="VWW65" s="455"/>
      <c r="VWX65" s="455"/>
      <c r="VWY65" s="455"/>
      <c r="VWZ65" s="455"/>
      <c r="VXA65" s="455"/>
      <c r="VXB65" s="455"/>
      <c r="VXC65" s="455"/>
      <c r="VXD65" s="455"/>
      <c r="VXE65" s="455"/>
      <c r="VXF65" s="455"/>
      <c r="VXG65" s="455"/>
      <c r="VXH65" s="455"/>
      <c r="VXI65" s="455"/>
      <c r="VXJ65" s="455"/>
      <c r="VXK65" s="455"/>
      <c r="VXL65" s="455"/>
      <c r="VXM65" s="455"/>
      <c r="VXN65" s="455"/>
      <c r="VXO65" s="455"/>
      <c r="VXP65" s="455"/>
      <c r="VXQ65" s="455"/>
      <c r="VXR65" s="455"/>
      <c r="VXS65" s="455"/>
      <c r="VXT65" s="455"/>
      <c r="VXU65" s="455"/>
      <c r="VXV65" s="455"/>
      <c r="VXW65" s="455"/>
      <c r="VXX65" s="455"/>
      <c r="VXY65" s="455"/>
      <c r="VXZ65" s="455"/>
      <c r="VYA65" s="455"/>
      <c r="VYB65" s="455"/>
      <c r="VYC65" s="455"/>
      <c r="VYD65" s="455"/>
      <c r="VYE65" s="455"/>
      <c r="VYF65" s="455"/>
      <c r="VYG65" s="455"/>
      <c r="VYH65" s="455"/>
      <c r="VYI65" s="455"/>
      <c r="VYJ65" s="455"/>
      <c r="VYK65" s="455"/>
      <c r="VYL65" s="455"/>
      <c r="VYM65" s="455"/>
      <c r="VYN65" s="455"/>
      <c r="VYO65" s="455"/>
      <c r="VYP65" s="455"/>
      <c r="VYQ65" s="455"/>
      <c r="VYR65" s="455"/>
      <c r="VYS65" s="455"/>
      <c r="VYT65" s="455"/>
      <c r="VYU65" s="455"/>
      <c r="VYV65" s="455"/>
      <c r="VYW65" s="455"/>
      <c r="VYX65" s="455"/>
      <c r="VYY65" s="455"/>
      <c r="VYZ65" s="455"/>
      <c r="VZA65" s="455"/>
      <c r="VZB65" s="455"/>
      <c r="VZC65" s="455"/>
      <c r="VZD65" s="455"/>
      <c r="VZE65" s="455"/>
      <c r="VZF65" s="455"/>
      <c r="VZG65" s="455"/>
      <c r="VZH65" s="455"/>
      <c r="VZI65" s="455"/>
      <c r="VZJ65" s="455"/>
      <c r="VZK65" s="455"/>
      <c r="VZL65" s="455"/>
      <c r="VZM65" s="455"/>
      <c r="VZN65" s="455"/>
      <c r="VZO65" s="455"/>
      <c r="VZP65" s="455"/>
      <c r="VZQ65" s="455"/>
      <c r="VZR65" s="455"/>
      <c r="VZS65" s="455"/>
      <c r="VZT65" s="455"/>
      <c r="VZU65" s="455"/>
      <c r="VZV65" s="455"/>
      <c r="VZW65" s="455"/>
      <c r="VZX65" s="455"/>
      <c r="VZY65" s="455"/>
      <c r="VZZ65" s="455"/>
      <c r="WAA65" s="455"/>
      <c r="WAB65" s="455"/>
      <c r="WAC65" s="455"/>
      <c r="WAD65" s="455"/>
      <c r="WAE65" s="455"/>
      <c r="WAF65" s="455"/>
      <c r="WAG65" s="455"/>
      <c r="WAH65" s="455"/>
      <c r="WAI65" s="455"/>
      <c r="WAJ65" s="455"/>
      <c r="WAK65" s="455"/>
      <c r="WAL65" s="455"/>
      <c r="WAM65" s="455"/>
      <c r="WAN65" s="455"/>
      <c r="WAO65" s="455"/>
      <c r="WAP65" s="455"/>
      <c r="WAQ65" s="455"/>
      <c r="WAR65" s="455"/>
      <c r="WAS65" s="455"/>
      <c r="WAT65" s="455"/>
      <c r="WAU65" s="455"/>
      <c r="WAV65" s="455"/>
      <c r="WAW65" s="455"/>
      <c r="WAX65" s="455"/>
      <c r="WAY65" s="455"/>
      <c r="WAZ65" s="455"/>
      <c r="WBA65" s="455"/>
      <c r="WBB65" s="455"/>
      <c r="WBC65" s="455"/>
      <c r="WBD65" s="455"/>
      <c r="WBE65" s="455"/>
      <c r="WBF65" s="455"/>
      <c r="WBG65" s="455"/>
      <c r="WBH65" s="455"/>
      <c r="WBI65" s="455"/>
      <c r="WBJ65" s="455"/>
      <c r="WBK65" s="455"/>
      <c r="WBL65" s="455"/>
      <c r="WBM65" s="455"/>
      <c r="WBN65" s="455"/>
      <c r="WBO65" s="455"/>
      <c r="WBP65" s="455"/>
      <c r="WBQ65" s="455"/>
      <c r="WBR65" s="455"/>
      <c r="WBS65" s="455"/>
      <c r="WBT65" s="455"/>
      <c r="WBU65" s="455"/>
      <c r="WBV65" s="455"/>
      <c r="WBW65" s="455"/>
      <c r="WBX65" s="455"/>
      <c r="WBY65" s="455"/>
      <c r="WBZ65" s="455"/>
      <c r="WCA65" s="455"/>
      <c r="WCB65" s="455"/>
      <c r="WCC65" s="455"/>
      <c r="WCD65" s="455"/>
      <c r="WCE65" s="455"/>
      <c r="WCF65" s="455"/>
      <c r="WCG65" s="455"/>
      <c r="WCH65" s="455"/>
      <c r="WCI65" s="455"/>
      <c r="WCJ65" s="455"/>
      <c r="WCK65" s="455"/>
      <c r="WCL65" s="455"/>
      <c r="WCM65" s="455"/>
      <c r="WCN65" s="455"/>
      <c r="WCO65" s="455"/>
      <c r="WCP65" s="455"/>
      <c r="WCQ65" s="455"/>
      <c r="WCR65" s="455"/>
      <c r="WCS65" s="455"/>
      <c r="WCT65" s="455"/>
      <c r="WCU65" s="455"/>
      <c r="WCV65" s="455"/>
      <c r="WCW65" s="455"/>
      <c r="WCX65" s="455"/>
      <c r="WCY65" s="455"/>
      <c r="WCZ65" s="455"/>
      <c r="WDA65" s="455"/>
      <c r="WDB65" s="455"/>
      <c r="WDC65" s="455"/>
      <c r="WDD65" s="455"/>
      <c r="WDE65" s="455"/>
      <c r="WDF65" s="455"/>
      <c r="WDG65" s="455"/>
      <c r="WDH65" s="455"/>
      <c r="WDI65" s="455"/>
      <c r="WDJ65" s="455"/>
      <c r="WDK65" s="455"/>
      <c r="WDL65" s="455"/>
      <c r="WDM65" s="455"/>
      <c r="WDN65" s="455"/>
      <c r="WDO65" s="455"/>
      <c r="WDP65" s="455"/>
      <c r="WDQ65" s="455"/>
      <c r="WDR65" s="455"/>
      <c r="WDS65" s="455"/>
      <c r="WDT65" s="455"/>
      <c r="WDU65" s="455"/>
      <c r="WDV65" s="455"/>
      <c r="WDW65" s="455"/>
      <c r="WDX65" s="455"/>
      <c r="WDY65" s="455"/>
      <c r="WDZ65" s="455"/>
      <c r="WEA65" s="455"/>
      <c r="WEB65" s="455"/>
      <c r="WEC65" s="455"/>
      <c r="WED65" s="455"/>
      <c r="WEE65" s="455"/>
      <c r="WEF65" s="455"/>
      <c r="WEG65" s="455"/>
      <c r="WEH65" s="455"/>
      <c r="WEI65" s="455"/>
      <c r="WEJ65" s="455"/>
      <c r="WEK65" s="455"/>
      <c r="WEL65" s="455"/>
      <c r="WEM65" s="455"/>
      <c r="WEN65" s="455"/>
      <c r="WEO65" s="455"/>
      <c r="WEP65" s="455"/>
      <c r="WEQ65" s="455"/>
      <c r="WER65" s="455"/>
      <c r="WES65" s="455"/>
      <c r="WET65" s="455"/>
      <c r="WEU65" s="455"/>
      <c r="WEV65" s="455"/>
      <c r="WEW65" s="455"/>
      <c r="WEX65" s="455"/>
      <c r="WEY65" s="455"/>
      <c r="WEZ65" s="455"/>
      <c r="WFA65" s="455"/>
      <c r="WFB65" s="455"/>
      <c r="WFC65" s="455"/>
      <c r="WFD65" s="455"/>
      <c r="WFE65" s="455"/>
      <c r="WFF65" s="455"/>
      <c r="WFG65" s="455"/>
      <c r="WFH65" s="455"/>
      <c r="WFI65" s="455"/>
      <c r="WFJ65" s="455"/>
      <c r="WFK65" s="455"/>
      <c r="WFL65" s="455"/>
      <c r="WFM65" s="455"/>
      <c r="WFN65" s="455"/>
      <c r="WFO65" s="455"/>
      <c r="WFP65" s="455"/>
      <c r="WFQ65" s="455"/>
      <c r="WFR65" s="455"/>
      <c r="WFS65" s="455"/>
      <c r="WFT65" s="455"/>
      <c r="WFU65" s="455"/>
      <c r="WFV65" s="455"/>
      <c r="WFW65" s="455"/>
      <c r="WFX65" s="455"/>
      <c r="WFY65" s="455"/>
      <c r="WFZ65" s="455"/>
      <c r="WGA65" s="455"/>
      <c r="WGB65" s="455"/>
      <c r="WGC65" s="455"/>
      <c r="WGD65" s="455"/>
      <c r="WGE65" s="455"/>
      <c r="WGF65" s="455"/>
      <c r="WGG65" s="455"/>
      <c r="WGH65" s="455"/>
      <c r="WGI65" s="455"/>
      <c r="WGJ65" s="455"/>
      <c r="WGK65" s="455"/>
      <c r="WGL65" s="455"/>
      <c r="WGM65" s="455"/>
      <c r="WGN65" s="455"/>
      <c r="WGO65" s="455"/>
      <c r="WGP65" s="455"/>
      <c r="WGQ65" s="455"/>
      <c r="WGR65" s="455"/>
      <c r="WGS65" s="455"/>
      <c r="WGT65" s="455"/>
      <c r="WGU65" s="455"/>
      <c r="WGV65" s="455"/>
      <c r="WGW65" s="455"/>
      <c r="WGX65" s="455"/>
      <c r="WGY65" s="455"/>
      <c r="WGZ65" s="455"/>
      <c r="WHA65" s="455"/>
      <c r="WHB65" s="455"/>
      <c r="WHC65" s="455"/>
      <c r="WHD65" s="455"/>
      <c r="WHE65" s="455"/>
      <c r="WHF65" s="455"/>
      <c r="WHG65" s="455"/>
      <c r="WHH65" s="455"/>
      <c r="WHI65" s="455"/>
      <c r="WHJ65" s="455"/>
      <c r="WHK65" s="455"/>
      <c r="WHL65" s="455"/>
      <c r="WHM65" s="455"/>
      <c r="WHN65" s="455"/>
      <c r="WHO65" s="455"/>
      <c r="WHP65" s="455"/>
      <c r="WHQ65" s="455"/>
      <c r="WHR65" s="455"/>
      <c r="WHS65" s="455"/>
      <c r="WHT65" s="455"/>
      <c r="WHU65" s="455"/>
      <c r="WHV65" s="455"/>
      <c r="WHW65" s="455"/>
      <c r="WHX65" s="455"/>
      <c r="WHY65" s="455"/>
      <c r="WHZ65" s="455"/>
      <c r="WIA65" s="455"/>
      <c r="WIB65" s="455"/>
      <c r="WIC65" s="455"/>
      <c r="WID65" s="455"/>
      <c r="WIE65" s="455"/>
      <c r="WIF65" s="455"/>
      <c r="WIG65" s="455"/>
      <c r="WIH65" s="455"/>
      <c r="WII65" s="455"/>
      <c r="WIJ65" s="455"/>
      <c r="WIK65" s="455"/>
      <c r="WIL65" s="455"/>
      <c r="WIM65" s="455"/>
      <c r="WIN65" s="455"/>
      <c r="WIO65" s="455"/>
      <c r="WIP65" s="455"/>
      <c r="WIQ65" s="455"/>
      <c r="WIR65" s="455"/>
      <c r="WIS65" s="455"/>
      <c r="WIT65" s="455"/>
      <c r="WIU65" s="455"/>
      <c r="WIV65" s="455"/>
      <c r="WIW65" s="455"/>
      <c r="WIX65" s="455"/>
      <c r="WIY65" s="455"/>
      <c r="WIZ65" s="455"/>
      <c r="WJA65" s="455"/>
      <c r="WJB65" s="455"/>
      <c r="WJC65" s="455"/>
      <c r="WJD65" s="455"/>
      <c r="WJE65" s="455"/>
      <c r="WJF65" s="455"/>
      <c r="WJG65" s="455"/>
      <c r="WJH65" s="455"/>
      <c r="WJI65" s="455"/>
      <c r="WJJ65" s="455"/>
      <c r="WJK65" s="455"/>
      <c r="WJL65" s="455"/>
      <c r="WJM65" s="455"/>
      <c r="WJN65" s="455"/>
      <c r="WJO65" s="455"/>
      <c r="WJP65" s="455"/>
      <c r="WJQ65" s="455"/>
      <c r="WJR65" s="455"/>
      <c r="WJS65" s="455"/>
      <c r="WJT65" s="455"/>
      <c r="WJU65" s="455"/>
      <c r="WJV65" s="455"/>
      <c r="WJW65" s="455"/>
      <c r="WJX65" s="455"/>
      <c r="WJY65" s="455"/>
      <c r="WJZ65" s="455"/>
      <c r="WKA65" s="455"/>
      <c r="WKB65" s="455"/>
      <c r="WKC65" s="455"/>
      <c r="WKD65" s="455"/>
      <c r="WKE65" s="455"/>
      <c r="WKF65" s="455"/>
      <c r="WKG65" s="455"/>
      <c r="WKH65" s="455"/>
      <c r="WKI65" s="455"/>
      <c r="WKJ65" s="455"/>
      <c r="WKK65" s="455"/>
      <c r="WKL65" s="455"/>
      <c r="WKM65" s="455"/>
      <c r="WKN65" s="455"/>
      <c r="WKO65" s="455"/>
      <c r="WKP65" s="455"/>
      <c r="WKQ65" s="455"/>
      <c r="WKR65" s="455"/>
      <c r="WKS65" s="455"/>
      <c r="WKT65" s="455"/>
      <c r="WKU65" s="455"/>
      <c r="WKV65" s="455"/>
      <c r="WKW65" s="455"/>
      <c r="WKX65" s="455"/>
      <c r="WKY65" s="455"/>
      <c r="WKZ65" s="455"/>
      <c r="WLA65" s="455"/>
      <c r="WLB65" s="455"/>
      <c r="WLC65" s="455"/>
      <c r="WLD65" s="455"/>
      <c r="WLE65" s="455"/>
      <c r="WLF65" s="455"/>
      <c r="WLG65" s="455"/>
      <c r="WLH65" s="455"/>
      <c r="WLI65" s="455"/>
      <c r="WLJ65" s="455"/>
      <c r="WLK65" s="455"/>
      <c r="WLL65" s="455"/>
      <c r="WLM65" s="455"/>
      <c r="WLN65" s="455"/>
      <c r="WLO65" s="455"/>
      <c r="WLP65" s="455"/>
      <c r="WLQ65" s="455"/>
      <c r="WLR65" s="455"/>
      <c r="WLS65" s="455"/>
      <c r="WLT65" s="455"/>
      <c r="WLU65" s="455"/>
      <c r="WLV65" s="455"/>
      <c r="WLW65" s="455"/>
      <c r="WLX65" s="455"/>
      <c r="WLY65" s="455"/>
      <c r="WLZ65" s="455"/>
      <c r="WMA65" s="455"/>
      <c r="WMB65" s="455"/>
      <c r="WMC65" s="455"/>
      <c r="WMD65" s="455"/>
      <c r="WME65" s="455"/>
      <c r="WMF65" s="455"/>
      <c r="WMG65" s="455"/>
      <c r="WMH65" s="455"/>
      <c r="WMI65" s="455"/>
      <c r="WMJ65" s="455"/>
      <c r="WMK65" s="455"/>
      <c r="WML65" s="455"/>
      <c r="WMM65" s="455"/>
      <c r="WMN65" s="455"/>
      <c r="WMO65" s="455"/>
      <c r="WMP65" s="455"/>
      <c r="WMQ65" s="455"/>
      <c r="WMR65" s="455"/>
      <c r="WMS65" s="455"/>
      <c r="WMT65" s="455"/>
      <c r="WMU65" s="455"/>
      <c r="WMV65" s="455"/>
      <c r="WMW65" s="455"/>
      <c r="WMX65" s="455"/>
      <c r="WMY65" s="455"/>
      <c r="WMZ65" s="455"/>
      <c r="WNA65" s="455"/>
      <c r="WNB65" s="455"/>
      <c r="WNC65" s="455"/>
      <c r="WND65" s="455"/>
      <c r="WNE65" s="455"/>
      <c r="WNF65" s="455"/>
      <c r="WNG65" s="455"/>
      <c r="WNH65" s="455"/>
      <c r="WNI65" s="455"/>
      <c r="WNJ65" s="455"/>
      <c r="WNK65" s="455"/>
      <c r="WNL65" s="455"/>
      <c r="WNM65" s="455"/>
      <c r="WNN65" s="455"/>
      <c r="WNO65" s="455"/>
      <c r="WNP65" s="455"/>
      <c r="WNQ65" s="455"/>
      <c r="WNR65" s="455"/>
      <c r="WNS65" s="455"/>
      <c r="WNT65" s="455"/>
      <c r="WNU65" s="455"/>
      <c r="WNV65" s="455"/>
      <c r="WNW65" s="455"/>
      <c r="WNX65" s="455"/>
      <c r="WNY65" s="455"/>
      <c r="WNZ65" s="455"/>
      <c r="WOA65" s="455"/>
      <c r="WOB65" s="455"/>
      <c r="WOC65" s="455"/>
      <c r="WOD65" s="455"/>
      <c r="WOE65" s="455"/>
      <c r="WOF65" s="455"/>
      <c r="WOG65" s="455"/>
      <c r="WOH65" s="455"/>
      <c r="WOI65" s="455"/>
      <c r="WOJ65" s="455"/>
      <c r="WOK65" s="455"/>
      <c r="WOL65" s="455"/>
      <c r="WOM65" s="455"/>
      <c r="WON65" s="455"/>
      <c r="WOO65" s="455"/>
      <c r="WOP65" s="455"/>
      <c r="WOQ65" s="455"/>
      <c r="WOR65" s="455"/>
      <c r="WOS65" s="455"/>
      <c r="WOT65" s="455"/>
      <c r="WOU65" s="455"/>
      <c r="WOV65" s="455"/>
      <c r="WOW65" s="455"/>
      <c r="WOX65" s="455"/>
      <c r="WOY65" s="455"/>
      <c r="WOZ65" s="455"/>
      <c r="WPA65" s="455"/>
      <c r="WPB65" s="455"/>
      <c r="WPC65" s="455"/>
      <c r="WPD65" s="455"/>
      <c r="WPE65" s="455"/>
      <c r="WPF65" s="455"/>
      <c r="WPG65" s="455"/>
      <c r="WPH65" s="455"/>
      <c r="WPI65" s="455"/>
      <c r="WPJ65" s="455"/>
      <c r="WPK65" s="455"/>
      <c r="WPL65" s="455"/>
      <c r="WPM65" s="455"/>
      <c r="WPN65" s="455"/>
      <c r="WPO65" s="455"/>
      <c r="WPP65" s="455"/>
      <c r="WPQ65" s="455"/>
      <c r="WPR65" s="455"/>
      <c r="WPS65" s="455"/>
      <c r="WPT65" s="455"/>
      <c r="WPU65" s="455"/>
      <c r="WPV65" s="455"/>
      <c r="WPW65" s="455"/>
      <c r="WPX65" s="455"/>
      <c r="WPY65" s="455"/>
      <c r="WPZ65" s="455"/>
      <c r="WQA65" s="455"/>
      <c r="WQB65" s="455"/>
      <c r="WQC65" s="455"/>
      <c r="WQD65" s="455"/>
      <c r="WQE65" s="455"/>
      <c r="WQF65" s="455"/>
      <c r="WQG65" s="455"/>
      <c r="WQH65" s="455"/>
      <c r="WQI65" s="455"/>
      <c r="WQJ65" s="455"/>
      <c r="WQK65" s="455"/>
      <c r="WQL65" s="455"/>
      <c r="WQM65" s="455"/>
      <c r="WQN65" s="455"/>
      <c r="WQO65" s="455"/>
      <c r="WQP65" s="455"/>
      <c r="WQQ65" s="455"/>
      <c r="WQR65" s="455"/>
      <c r="WQS65" s="455"/>
      <c r="WQT65" s="455"/>
      <c r="WQU65" s="455"/>
      <c r="WQV65" s="455"/>
      <c r="WQW65" s="455"/>
      <c r="WQX65" s="455"/>
      <c r="WQY65" s="455"/>
      <c r="WQZ65" s="455"/>
      <c r="WRA65" s="455"/>
      <c r="WRB65" s="455"/>
      <c r="WRC65" s="455"/>
      <c r="WRD65" s="455"/>
      <c r="WRE65" s="455"/>
      <c r="WRF65" s="455"/>
      <c r="WRG65" s="455"/>
      <c r="WRH65" s="455"/>
      <c r="WRI65" s="455"/>
      <c r="WRJ65" s="455"/>
      <c r="WRK65" s="455"/>
      <c r="WRL65" s="455"/>
      <c r="WRM65" s="455"/>
      <c r="WRN65" s="455"/>
      <c r="WRO65" s="455"/>
      <c r="WRP65" s="455"/>
      <c r="WRQ65" s="455"/>
      <c r="WRR65" s="455"/>
      <c r="WRS65" s="455"/>
      <c r="WRT65" s="455"/>
      <c r="WRU65" s="455"/>
      <c r="WRV65" s="455"/>
      <c r="WRW65" s="455"/>
      <c r="WRX65" s="455"/>
      <c r="WRY65" s="455"/>
      <c r="WRZ65" s="455"/>
      <c r="WSA65" s="455"/>
      <c r="WSB65" s="455"/>
      <c r="WSC65" s="455"/>
      <c r="WSD65" s="455"/>
      <c r="WSE65" s="455"/>
      <c r="WSF65" s="455"/>
      <c r="WSG65" s="455"/>
      <c r="WSH65" s="455"/>
      <c r="WSI65" s="455"/>
      <c r="WSJ65" s="455"/>
      <c r="WSK65" s="455"/>
      <c r="WSL65" s="455"/>
      <c r="WSM65" s="455"/>
      <c r="WSN65" s="455"/>
      <c r="WSO65" s="455"/>
      <c r="WSP65" s="455"/>
      <c r="WSQ65" s="455"/>
      <c r="WSR65" s="455"/>
      <c r="WSS65" s="455"/>
      <c r="WST65" s="455"/>
      <c r="WSU65" s="455"/>
      <c r="WSV65" s="455"/>
      <c r="WSW65" s="455"/>
      <c r="WSX65" s="455"/>
      <c r="WSY65" s="455"/>
      <c r="WSZ65" s="455"/>
      <c r="WTA65" s="455"/>
      <c r="WTB65" s="455"/>
      <c r="WTC65" s="455"/>
      <c r="WTD65" s="455"/>
      <c r="WTE65" s="455"/>
      <c r="WTF65" s="455"/>
      <c r="WTG65" s="455"/>
      <c r="WTH65" s="455"/>
      <c r="WTI65" s="455"/>
      <c r="WTJ65" s="455"/>
      <c r="WTK65" s="455"/>
      <c r="WTL65" s="455"/>
      <c r="WTM65" s="455"/>
      <c r="WTN65" s="455"/>
      <c r="WTO65" s="455"/>
      <c r="WTP65" s="455"/>
      <c r="WTQ65" s="455"/>
      <c r="WTR65" s="455"/>
      <c r="WTS65" s="455"/>
      <c r="WTT65" s="455"/>
      <c r="WTU65" s="455"/>
      <c r="WTV65" s="455"/>
      <c r="WTW65" s="455"/>
      <c r="WTX65" s="455"/>
      <c r="WTY65" s="455"/>
      <c r="WTZ65" s="455"/>
      <c r="WUA65" s="455"/>
      <c r="WUB65" s="455"/>
      <c r="WUC65" s="455"/>
      <c r="WUD65" s="455"/>
      <c r="WUE65" s="455"/>
      <c r="WUF65" s="455"/>
      <c r="WUG65" s="455"/>
      <c r="WUH65" s="455"/>
      <c r="WUI65" s="455"/>
      <c r="WUJ65" s="455"/>
      <c r="WUK65" s="455"/>
      <c r="WUL65" s="455"/>
      <c r="WUM65" s="455"/>
      <c r="WUN65" s="455"/>
      <c r="WUO65" s="455"/>
      <c r="WUP65" s="455"/>
      <c r="WUQ65" s="455"/>
      <c r="WUR65" s="455"/>
      <c r="WUS65" s="455"/>
      <c r="WUT65" s="455"/>
      <c r="WUU65" s="455"/>
      <c r="WUV65" s="455"/>
      <c r="WUW65" s="455"/>
      <c r="WUX65" s="455"/>
      <c r="WUY65" s="455"/>
      <c r="WUZ65" s="455"/>
      <c r="WVA65" s="455"/>
      <c r="WVB65" s="455"/>
      <c r="WVC65" s="455"/>
      <c r="WVD65" s="455"/>
      <c r="WVE65" s="455"/>
      <c r="WVF65" s="455"/>
      <c r="WVG65" s="455"/>
      <c r="WVH65" s="455"/>
      <c r="WVI65" s="455"/>
      <c r="WVJ65" s="455"/>
      <c r="WVK65" s="455"/>
      <c r="WVL65" s="455"/>
      <c r="WVM65" s="455"/>
      <c r="WVN65" s="455"/>
      <c r="WVO65" s="455"/>
      <c r="WVP65" s="455"/>
      <c r="WVQ65" s="455"/>
      <c r="WVR65" s="455"/>
      <c r="WVS65" s="455"/>
      <c r="WVT65" s="455"/>
      <c r="WVU65" s="455"/>
      <c r="WVV65" s="455"/>
      <c r="WVW65" s="455"/>
      <c r="WVX65" s="455"/>
      <c r="WVY65" s="455"/>
      <c r="WVZ65" s="455"/>
      <c r="WWA65" s="455"/>
      <c r="WWB65" s="455"/>
      <c r="WWC65" s="455"/>
      <c r="WWD65" s="455"/>
      <c r="WWE65" s="455"/>
      <c r="WWF65" s="455"/>
      <c r="WWG65" s="455"/>
      <c r="WWH65" s="455"/>
      <c r="WWI65" s="455"/>
      <c r="WWJ65" s="455"/>
      <c r="WWK65" s="455"/>
      <c r="WWL65" s="455"/>
      <c r="WWM65" s="455"/>
      <c r="WWN65" s="455"/>
      <c r="WWO65" s="455"/>
      <c r="WWP65" s="455"/>
      <c r="WWQ65" s="455"/>
      <c r="WWR65" s="455"/>
      <c r="WWS65" s="455"/>
      <c r="WWT65" s="455"/>
      <c r="WWU65" s="455"/>
      <c r="WWV65" s="455"/>
      <c r="WWW65" s="455"/>
      <c r="WWX65" s="455"/>
      <c r="WWY65" s="455"/>
      <c r="WWZ65" s="455"/>
      <c r="WXA65" s="455"/>
      <c r="WXB65" s="455"/>
      <c r="WXC65" s="455"/>
      <c r="WXD65" s="455"/>
      <c r="WXE65" s="455"/>
      <c r="WXF65" s="455"/>
      <c r="WXG65" s="455"/>
      <c r="WXH65" s="455"/>
      <c r="WXI65" s="455"/>
      <c r="WXJ65" s="455"/>
      <c r="WXK65" s="455"/>
      <c r="WXL65" s="455"/>
      <c r="WXM65" s="455"/>
      <c r="WXN65" s="455"/>
      <c r="WXO65" s="455"/>
      <c r="WXP65" s="455"/>
      <c r="WXQ65" s="455"/>
      <c r="WXR65" s="455"/>
      <c r="WXS65" s="455"/>
      <c r="WXT65" s="455"/>
      <c r="WXU65" s="455"/>
      <c r="WXV65" s="455"/>
      <c r="WXW65" s="455"/>
      <c r="WXX65" s="455"/>
      <c r="WXY65" s="455"/>
      <c r="WXZ65" s="455"/>
      <c r="WYA65" s="455"/>
      <c r="WYB65" s="455"/>
      <c r="WYC65" s="455"/>
      <c r="WYD65" s="455"/>
      <c r="WYE65" s="455"/>
      <c r="WYF65" s="455"/>
      <c r="WYG65" s="455"/>
      <c r="WYH65" s="455"/>
      <c r="WYI65" s="455"/>
      <c r="WYJ65" s="455"/>
      <c r="WYK65" s="455"/>
      <c r="WYL65" s="455"/>
      <c r="WYM65" s="455"/>
      <c r="WYN65" s="455"/>
      <c r="WYO65" s="455"/>
      <c r="WYP65" s="455"/>
      <c r="WYQ65" s="455"/>
      <c r="WYR65" s="455"/>
      <c r="WYS65" s="455"/>
      <c r="WYT65" s="455"/>
      <c r="WYU65" s="455"/>
      <c r="WYV65" s="455"/>
      <c r="WYW65" s="455"/>
      <c r="WYX65" s="455"/>
      <c r="WYY65" s="455"/>
      <c r="WYZ65" s="455"/>
      <c r="WZA65" s="455"/>
      <c r="WZB65" s="455"/>
      <c r="WZC65" s="455"/>
      <c r="WZD65" s="455"/>
      <c r="WZE65" s="455"/>
      <c r="WZF65" s="455"/>
      <c r="WZG65" s="455"/>
      <c r="WZH65" s="455"/>
      <c r="WZI65" s="455"/>
      <c r="WZJ65" s="455"/>
      <c r="WZK65" s="455"/>
      <c r="WZL65" s="455"/>
      <c r="WZM65" s="455"/>
      <c r="WZN65" s="455"/>
      <c r="WZO65" s="455"/>
      <c r="WZP65" s="455"/>
      <c r="WZQ65" s="455"/>
      <c r="WZR65" s="455"/>
      <c r="WZS65" s="455"/>
      <c r="WZT65" s="455"/>
      <c r="WZU65" s="455"/>
      <c r="WZV65" s="455"/>
      <c r="WZW65" s="455"/>
      <c r="WZX65" s="455"/>
      <c r="WZY65" s="455"/>
      <c r="WZZ65" s="455"/>
      <c r="XAA65" s="455"/>
      <c r="XAB65" s="455"/>
      <c r="XAC65" s="455"/>
      <c r="XAD65" s="455"/>
      <c r="XAE65" s="455"/>
      <c r="XAF65" s="455"/>
      <c r="XAG65" s="455"/>
      <c r="XAH65" s="455"/>
      <c r="XAI65" s="455"/>
      <c r="XAJ65" s="455"/>
      <c r="XAK65" s="455"/>
      <c r="XAL65" s="455"/>
      <c r="XAM65" s="455"/>
      <c r="XAN65" s="455"/>
      <c r="XAO65" s="455"/>
      <c r="XAP65" s="455"/>
      <c r="XAQ65" s="455"/>
      <c r="XAR65" s="455"/>
      <c r="XAS65" s="455"/>
      <c r="XAT65" s="455"/>
      <c r="XAU65" s="455"/>
      <c r="XAV65" s="455"/>
      <c r="XAW65" s="455"/>
      <c r="XAX65" s="455"/>
      <c r="XAY65" s="455"/>
      <c r="XAZ65" s="455"/>
      <c r="XBA65" s="455"/>
      <c r="XBB65" s="455"/>
      <c r="XBC65" s="455"/>
      <c r="XBD65" s="455"/>
      <c r="XBE65" s="455"/>
      <c r="XBF65" s="455"/>
      <c r="XBG65" s="455"/>
      <c r="XBH65" s="455"/>
      <c r="XBI65" s="455"/>
      <c r="XBJ65" s="455"/>
      <c r="XBK65" s="455"/>
      <c r="XBL65" s="455"/>
      <c r="XBM65" s="455"/>
      <c r="XBN65" s="455"/>
      <c r="XBO65" s="455"/>
      <c r="XBP65" s="455"/>
      <c r="XBQ65" s="455"/>
      <c r="XBR65" s="455"/>
      <c r="XBS65" s="455"/>
      <c r="XBT65" s="455"/>
      <c r="XBU65" s="455"/>
      <c r="XBV65" s="455"/>
      <c r="XBW65" s="455"/>
      <c r="XBX65" s="455"/>
      <c r="XBY65" s="455"/>
      <c r="XBZ65" s="455"/>
      <c r="XCA65" s="455"/>
      <c r="XCB65" s="455"/>
      <c r="XCC65" s="455"/>
      <c r="XCD65" s="455"/>
      <c r="XCE65" s="455"/>
      <c r="XCF65" s="455"/>
      <c r="XCG65" s="455"/>
      <c r="XCH65" s="455"/>
      <c r="XCI65" s="455"/>
      <c r="XCJ65" s="455"/>
      <c r="XCK65" s="455"/>
      <c r="XCL65" s="455"/>
      <c r="XCM65" s="455"/>
      <c r="XCN65" s="455"/>
      <c r="XCO65" s="455"/>
      <c r="XCP65" s="455"/>
      <c r="XCQ65" s="455"/>
      <c r="XCR65" s="455"/>
      <c r="XCS65" s="455"/>
      <c r="XCT65" s="455"/>
      <c r="XCU65" s="455"/>
      <c r="XCV65" s="455"/>
      <c r="XCW65" s="455"/>
      <c r="XCX65" s="455"/>
      <c r="XCY65" s="455"/>
      <c r="XCZ65" s="455"/>
      <c r="XDA65" s="455"/>
      <c r="XDB65" s="455"/>
      <c r="XDC65" s="455"/>
      <c r="XDD65" s="455"/>
      <c r="XDE65" s="455"/>
      <c r="XDF65" s="455"/>
      <c r="XDG65" s="455"/>
      <c r="XDH65" s="455"/>
      <c r="XDI65" s="455"/>
      <c r="XDJ65" s="455"/>
      <c r="XDK65" s="455"/>
      <c r="XDL65" s="455"/>
      <c r="XDM65" s="455"/>
      <c r="XDN65" s="455"/>
      <c r="XDO65" s="455"/>
      <c r="XDP65" s="455"/>
      <c r="XDQ65" s="455"/>
      <c r="XDR65" s="455"/>
      <c r="XDS65" s="455"/>
      <c r="XDT65" s="455"/>
      <c r="XDU65" s="455"/>
      <c r="XDV65" s="455"/>
      <c r="XDW65" s="455"/>
      <c r="XDX65" s="455"/>
      <c r="XDY65" s="455"/>
      <c r="XDZ65" s="455"/>
      <c r="XEA65" s="455"/>
      <c r="XEB65" s="455"/>
      <c r="XEC65" s="455"/>
      <c r="XED65" s="455"/>
      <c r="XEE65" s="455"/>
      <c r="XEF65" s="455"/>
      <c r="XEG65" s="455"/>
      <c r="XEH65" s="455"/>
      <c r="XEI65" s="455"/>
      <c r="XEJ65" s="455"/>
      <c r="XEK65" s="455"/>
      <c r="XEL65" s="455"/>
      <c r="XEM65" s="455"/>
      <c r="XEN65" s="455"/>
      <c r="XEO65" s="455"/>
      <c r="XEP65" s="455"/>
      <c r="XEQ65" s="455"/>
      <c r="XER65" s="455"/>
      <c r="XES65" s="455"/>
      <c r="XET65" s="455"/>
      <c r="XEU65" s="455"/>
      <c r="XEV65" s="455"/>
    </row>
    <row r="66" spans="1:16376" ht="16" customHeight="1">
      <c r="A66" s="456"/>
      <c r="B66" s="456"/>
    </row>
    <row r="67" spans="1:16376">
      <c r="A67" s="460"/>
      <c r="B67" s="456"/>
    </row>
    <row r="68" spans="1:16376">
      <c r="A68" s="456"/>
    </row>
    <row r="69" spans="1:16376" s="402" customFormat="1">
      <c r="A69" s="455"/>
      <c r="F69" s="413"/>
      <c r="N69" s="458"/>
      <c r="O69" s="383"/>
      <c r="P69" s="382"/>
      <c r="Q69" s="382"/>
    </row>
    <row r="70" spans="1:16376" s="402" customFormat="1" ht="16">
      <c r="A70" s="455"/>
      <c r="B70" s="454"/>
      <c r="C70" s="412"/>
      <c r="D70" s="412"/>
      <c r="E70" s="412"/>
      <c r="F70" s="416"/>
      <c r="G70" s="412"/>
      <c r="H70" s="412"/>
      <c r="I70" s="450"/>
      <c r="J70" s="412"/>
      <c r="K70" s="450"/>
      <c r="L70" s="461"/>
      <c r="M70" s="461"/>
      <c r="N70" s="414"/>
      <c r="O70" s="397"/>
      <c r="P70" s="382"/>
      <c r="Q70" s="382"/>
    </row>
    <row r="71" spans="1:16376" s="402" customFormat="1" ht="16">
      <c r="A71" s="455"/>
      <c r="B71" s="454"/>
      <c r="C71" s="412"/>
      <c r="D71" s="412"/>
      <c r="E71" s="412"/>
      <c r="F71" s="416"/>
      <c r="G71" s="412"/>
      <c r="H71" s="412"/>
      <c r="I71" s="450"/>
      <c r="J71" s="412"/>
      <c r="K71" s="450"/>
      <c r="L71" s="461"/>
      <c r="M71" s="461"/>
      <c r="N71" s="414"/>
      <c r="O71" s="397"/>
      <c r="P71" s="382"/>
      <c r="Q71" s="382"/>
    </row>
    <row r="72" spans="1:16376" s="402" customFormat="1" ht="17">
      <c r="A72" s="462"/>
      <c r="B72" s="454"/>
      <c r="C72" s="412"/>
      <c r="D72" s="412"/>
      <c r="E72" s="412"/>
      <c r="F72" s="416"/>
      <c r="G72" s="412"/>
      <c r="H72" s="412"/>
      <c r="I72" s="450"/>
      <c r="J72" s="412"/>
      <c r="K72" s="450"/>
      <c r="L72" s="461"/>
      <c r="M72" s="461"/>
      <c r="N72" s="414"/>
      <c r="O72" s="397"/>
      <c r="P72" s="382"/>
      <c r="Q72" s="382"/>
    </row>
    <row r="73" spans="1:16376" s="402" customFormat="1">
      <c r="A73" s="463"/>
      <c r="F73" s="413"/>
      <c r="N73" s="458"/>
      <c r="O73" s="383"/>
      <c r="P73" s="382"/>
      <c r="Q73" s="382"/>
    </row>
    <row r="74" spans="1:16376" s="402" customFormat="1">
      <c r="A74" s="463"/>
      <c r="F74" s="413"/>
      <c r="N74" s="458"/>
      <c r="O74" s="383"/>
      <c r="P74" s="382"/>
      <c r="Q74" s="382"/>
    </row>
    <row r="75" spans="1:16376" s="402" customFormat="1">
      <c r="A75" s="463"/>
      <c r="F75" s="413"/>
      <c r="N75" s="458"/>
      <c r="O75" s="383"/>
      <c r="P75" s="382"/>
      <c r="Q75" s="382"/>
    </row>
    <row r="76" spans="1:16376" s="402" customFormat="1">
      <c r="A76" s="463"/>
      <c r="F76" s="413"/>
      <c r="N76" s="458"/>
      <c r="O76" s="383"/>
      <c r="P76" s="382"/>
      <c r="Q76" s="382"/>
    </row>
    <row r="77" spans="1:16376" s="402" customFormat="1" ht="17">
      <c r="A77" s="463"/>
      <c r="B77" s="464"/>
      <c r="C77" s="464"/>
      <c r="D77" s="464"/>
      <c r="E77" s="464"/>
      <c r="F77" s="465"/>
      <c r="G77" s="464"/>
      <c r="H77" s="456"/>
      <c r="I77" s="435"/>
      <c r="J77" s="456"/>
      <c r="K77" s="435"/>
      <c r="N77" s="458"/>
      <c r="O77" s="383"/>
      <c r="P77" s="382"/>
      <c r="Q77" s="382"/>
    </row>
    <row r="78" spans="1:16376" s="402" customFormat="1" ht="16">
      <c r="A78" s="435"/>
      <c r="B78" s="435"/>
      <c r="C78" s="435"/>
      <c r="D78" s="435"/>
      <c r="E78" s="435"/>
      <c r="F78" s="457"/>
      <c r="G78" s="435"/>
      <c r="H78" s="435"/>
      <c r="I78" s="435"/>
      <c r="J78" s="435"/>
      <c r="K78" s="435"/>
      <c r="N78" s="458"/>
      <c r="O78" s="383"/>
      <c r="P78" s="382"/>
      <c r="Q78" s="382"/>
    </row>
    <row r="79" spans="1:16376" s="402" customFormat="1" ht="16">
      <c r="A79" s="435"/>
      <c r="B79" s="435"/>
      <c r="C79" s="435"/>
      <c r="D79" s="435"/>
      <c r="E79" s="435"/>
      <c r="F79" s="457"/>
      <c r="G79" s="435"/>
      <c r="H79" s="435"/>
      <c r="I79" s="435"/>
      <c r="J79" s="435"/>
      <c r="K79" s="435"/>
      <c r="N79" s="458"/>
      <c r="O79" s="383"/>
      <c r="P79" s="382"/>
      <c r="Q79" s="382"/>
    </row>
    <row r="80" spans="1:16376" s="402" customFormat="1" ht="16">
      <c r="A80" s="435"/>
      <c r="B80" s="435"/>
      <c r="C80" s="435"/>
      <c r="D80" s="435"/>
      <c r="E80" s="435"/>
      <c r="F80" s="457"/>
      <c r="G80" s="435"/>
      <c r="H80" s="435"/>
      <c r="I80" s="435"/>
      <c r="J80" s="435"/>
      <c r="K80" s="435"/>
      <c r="N80" s="458"/>
      <c r="O80" s="383"/>
      <c r="P80" s="382"/>
      <c r="Q80" s="382"/>
    </row>
    <row r="81" spans="1:17" s="402" customFormat="1" ht="16">
      <c r="A81" s="435"/>
      <c r="B81" s="435"/>
      <c r="C81" s="435"/>
      <c r="D81" s="435"/>
      <c r="E81" s="435"/>
      <c r="F81" s="457"/>
      <c r="G81" s="435"/>
      <c r="H81" s="435"/>
      <c r="I81" s="435"/>
      <c r="J81" s="435"/>
      <c r="K81" s="435"/>
      <c r="N81" s="458"/>
      <c r="O81" s="383"/>
      <c r="P81" s="382"/>
      <c r="Q81" s="382"/>
    </row>
    <row r="82" spans="1:17" s="402" customFormat="1" ht="16">
      <c r="A82" s="435"/>
      <c r="B82" s="435"/>
      <c r="C82" s="435"/>
      <c r="D82" s="435"/>
      <c r="E82" s="435"/>
      <c r="F82" s="457"/>
      <c r="G82" s="435"/>
      <c r="H82" s="435"/>
      <c r="I82" s="435"/>
      <c r="J82" s="435"/>
      <c r="K82" s="435"/>
      <c r="N82" s="458"/>
      <c r="O82" s="383"/>
      <c r="P82" s="382"/>
      <c r="Q82" s="382"/>
    </row>
    <row r="83" spans="1:17" s="402" customFormat="1" ht="16">
      <c r="A83" s="435"/>
      <c r="B83" s="435"/>
      <c r="C83" s="435"/>
      <c r="D83" s="435"/>
      <c r="E83" s="435"/>
      <c r="F83" s="457"/>
      <c r="G83" s="435"/>
      <c r="H83" s="435"/>
      <c r="I83" s="435"/>
      <c r="J83" s="435"/>
      <c r="K83" s="435"/>
      <c r="N83" s="458"/>
      <c r="O83" s="383"/>
      <c r="P83" s="382"/>
      <c r="Q83" s="382"/>
    </row>
    <row r="84" spans="1:17" s="402" customFormat="1" ht="16">
      <c r="A84" s="435"/>
      <c r="B84" s="435"/>
      <c r="C84" s="435"/>
      <c r="D84" s="435"/>
      <c r="E84" s="435"/>
      <c r="F84" s="457"/>
      <c r="G84" s="435"/>
      <c r="H84" s="435"/>
      <c r="I84" s="435"/>
      <c r="J84" s="435"/>
      <c r="K84" s="435"/>
      <c r="N84" s="458"/>
      <c r="O84" s="383"/>
      <c r="P84" s="382"/>
      <c r="Q84" s="382"/>
    </row>
    <row r="85" spans="1:17" s="402" customFormat="1" ht="16">
      <c r="A85" s="435"/>
      <c r="B85" s="435"/>
      <c r="C85" s="435"/>
      <c r="D85" s="435"/>
      <c r="E85" s="435"/>
      <c r="F85" s="457"/>
      <c r="G85" s="435"/>
      <c r="H85" s="435"/>
      <c r="I85" s="435"/>
      <c r="J85" s="435"/>
      <c r="K85" s="435"/>
      <c r="N85" s="458"/>
      <c r="O85" s="383"/>
      <c r="P85" s="382"/>
      <c r="Q85" s="382"/>
    </row>
    <row r="86" spans="1:17" s="402" customFormat="1" ht="16">
      <c r="A86" s="435"/>
      <c r="B86" s="435"/>
      <c r="C86" s="435"/>
      <c r="D86" s="435"/>
      <c r="E86" s="435"/>
      <c r="F86" s="457"/>
      <c r="G86" s="435"/>
      <c r="H86" s="435"/>
      <c r="I86" s="435"/>
      <c r="J86" s="435"/>
      <c r="K86" s="435"/>
      <c r="N86" s="458"/>
      <c r="O86" s="383"/>
      <c r="P86" s="382"/>
      <c r="Q86" s="382"/>
    </row>
    <row r="87" spans="1:17" s="402" customFormat="1" ht="16">
      <c r="A87" s="435"/>
      <c r="B87" s="435"/>
      <c r="C87" s="435"/>
      <c r="D87" s="435"/>
      <c r="E87" s="435"/>
      <c r="F87" s="457"/>
      <c r="G87" s="435"/>
      <c r="H87" s="435"/>
      <c r="I87" s="435"/>
      <c r="J87" s="435"/>
      <c r="K87" s="435"/>
      <c r="N87" s="458"/>
      <c r="O87" s="383"/>
      <c r="P87" s="382"/>
      <c r="Q87" s="382"/>
    </row>
    <row r="88" spans="1:17" s="402" customFormat="1" ht="16">
      <c r="A88" s="435"/>
      <c r="B88" s="435"/>
      <c r="C88" s="435"/>
      <c r="D88" s="435"/>
      <c r="E88" s="435"/>
      <c r="F88" s="457"/>
      <c r="G88" s="435"/>
      <c r="H88" s="435"/>
      <c r="I88" s="435"/>
      <c r="J88" s="435"/>
      <c r="K88" s="435"/>
      <c r="N88" s="458"/>
      <c r="O88" s="383"/>
      <c r="P88" s="382"/>
      <c r="Q88" s="382"/>
    </row>
    <row r="89" spans="1:17" s="402" customFormat="1" ht="16">
      <c r="A89" s="435"/>
      <c r="B89" s="435"/>
      <c r="C89" s="435"/>
      <c r="D89" s="435"/>
      <c r="E89" s="435"/>
      <c r="F89" s="457"/>
      <c r="G89" s="435"/>
      <c r="H89" s="435"/>
      <c r="I89" s="435"/>
      <c r="J89" s="435"/>
      <c r="K89" s="435"/>
      <c r="N89" s="458"/>
      <c r="O89" s="383"/>
      <c r="P89" s="382"/>
      <c r="Q89" s="382"/>
    </row>
    <row r="90" spans="1:17" s="402" customFormat="1" ht="16">
      <c r="A90" s="435"/>
      <c r="B90" s="435"/>
      <c r="C90" s="435"/>
      <c r="D90" s="435"/>
      <c r="E90" s="435"/>
      <c r="F90" s="457"/>
      <c r="G90" s="435"/>
      <c r="H90" s="435"/>
      <c r="I90" s="435"/>
      <c r="J90" s="435"/>
      <c r="K90" s="435"/>
      <c r="N90" s="458"/>
      <c r="O90" s="383"/>
      <c r="P90" s="382"/>
      <c r="Q90" s="382"/>
    </row>
    <row r="91" spans="1:17" s="402" customFormat="1" ht="16">
      <c r="A91" s="435"/>
      <c r="B91" s="435"/>
      <c r="C91" s="435"/>
      <c r="D91" s="435"/>
      <c r="E91" s="435"/>
      <c r="F91" s="457"/>
      <c r="G91" s="435"/>
      <c r="H91" s="435"/>
      <c r="I91" s="435"/>
      <c r="J91" s="435"/>
      <c r="K91" s="435"/>
      <c r="N91" s="458"/>
      <c r="O91" s="383"/>
      <c r="P91" s="382"/>
      <c r="Q91" s="382"/>
    </row>
    <row r="92" spans="1:17" s="402" customFormat="1" ht="16">
      <c r="A92" s="435"/>
      <c r="B92" s="435"/>
      <c r="C92" s="435"/>
      <c r="D92" s="435"/>
      <c r="E92" s="435"/>
      <c r="F92" s="457"/>
      <c r="G92" s="435"/>
      <c r="N92" s="458"/>
      <c r="O92" s="383"/>
      <c r="P92" s="382"/>
      <c r="Q92" s="382"/>
    </row>
    <row r="93" spans="1:17" s="402" customFormat="1" ht="16">
      <c r="A93" s="435"/>
      <c r="B93" s="435"/>
      <c r="C93" s="450"/>
      <c r="D93" s="435"/>
      <c r="E93" s="435"/>
      <c r="F93" s="457"/>
      <c r="G93" s="435"/>
      <c r="N93" s="458"/>
      <c r="O93" s="383"/>
      <c r="P93" s="382"/>
      <c r="Q93" s="382"/>
    </row>
    <row r="94" spans="1:17" s="402" customFormat="1" ht="16">
      <c r="A94" s="435"/>
      <c r="B94" s="435"/>
      <c r="C94" s="450"/>
      <c r="D94" s="435"/>
      <c r="E94" s="435"/>
      <c r="F94" s="457"/>
      <c r="G94" s="435"/>
      <c r="N94" s="458"/>
      <c r="O94" s="383"/>
      <c r="P94" s="382"/>
      <c r="Q94" s="382"/>
    </row>
    <row r="95" spans="1:17" s="402" customFormat="1" ht="16">
      <c r="A95" s="435"/>
      <c r="B95" s="435"/>
      <c r="C95" s="435"/>
      <c r="D95" s="435"/>
      <c r="E95" s="435"/>
      <c r="F95" s="457"/>
      <c r="G95" s="435"/>
      <c r="N95" s="458"/>
      <c r="O95" s="383"/>
      <c r="P95" s="382"/>
      <c r="Q95" s="382"/>
    </row>
    <row r="96" spans="1:17" s="402" customFormat="1" ht="16">
      <c r="A96" s="466"/>
      <c r="B96" s="435"/>
      <c r="C96" s="450"/>
      <c r="D96" s="467"/>
      <c r="E96" s="435"/>
      <c r="F96" s="457"/>
      <c r="G96" s="435"/>
      <c r="N96" s="458"/>
      <c r="O96" s="383"/>
      <c r="P96" s="382"/>
      <c r="Q96" s="382"/>
    </row>
    <row r="97" spans="1:17" s="402" customFormat="1" ht="16">
      <c r="A97" s="435"/>
      <c r="B97" s="435"/>
      <c r="C97" s="450"/>
      <c r="D97" s="450"/>
      <c r="E97" s="435"/>
      <c r="F97" s="457"/>
      <c r="G97" s="435"/>
      <c r="N97" s="458"/>
      <c r="O97" s="383"/>
      <c r="P97" s="382"/>
      <c r="Q97" s="382"/>
    </row>
    <row r="98" spans="1:17" s="402" customFormat="1" ht="16">
      <c r="A98" s="435"/>
      <c r="B98" s="435"/>
      <c r="C98" s="450"/>
      <c r="D98" s="467"/>
      <c r="E98" s="435"/>
      <c r="F98" s="457"/>
      <c r="G98" s="435"/>
      <c r="N98" s="458"/>
      <c r="O98" s="383"/>
      <c r="P98" s="382"/>
      <c r="Q98" s="382"/>
    </row>
    <row r="99" spans="1:17" s="402" customFormat="1" ht="16">
      <c r="A99" s="435"/>
      <c r="B99" s="435"/>
      <c r="C99" s="450"/>
      <c r="D99" s="435"/>
      <c r="E99" s="435"/>
      <c r="F99" s="457"/>
      <c r="G99" s="435"/>
      <c r="N99" s="458"/>
      <c r="O99" s="383"/>
      <c r="P99" s="382"/>
      <c r="Q99" s="382"/>
    </row>
    <row r="100" spans="1:17" s="402" customFormat="1" ht="16">
      <c r="A100" s="435"/>
      <c r="B100" s="435"/>
      <c r="C100" s="450"/>
      <c r="D100" s="435"/>
      <c r="E100" s="435"/>
      <c r="F100" s="457"/>
      <c r="G100" s="435"/>
      <c r="N100" s="458"/>
      <c r="O100" s="383"/>
      <c r="P100" s="382"/>
      <c r="Q100" s="382"/>
    </row>
    <row r="101" spans="1:17" s="402" customFormat="1" ht="16">
      <c r="A101" s="435"/>
      <c r="B101" s="435"/>
      <c r="C101" s="450"/>
      <c r="D101" s="435"/>
      <c r="E101" s="435"/>
      <c r="F101" s="457"/>
      <c r="G101" s="435"/>
      <c r="N101" s="458"/>
      <c r="O101" s="383"/>
      <c r="P101" s="382"/>
      <c r="Q101" s="382"/>
    </row>
    <row r="102" spans="1:17" s="402" customFormat="1" ht="16">
      <c r="C102" s="450"/>
      <c r="F102" s="413"/>
      <c r="N102" s="458"/>
      <c r="O102" s="383"/>
      <c r="P102" s="382"/>
      <c r="Q102" s="382"/>
    </row>
  </sheetData>
  <printOptions horizontalCentered="1"/>
  <pageMargins left="0.7" right="0.5" top="0.9" bottom="0.25" header="0.5" footer="0.25"/>
  <pageSetup scale="54" orientation="landscape"/>
  <headerFooter scaleWithDoc="0">
    <oddFooter>&amp;R&amp;8 78</oddFooter>
  </headerFooter>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9"/>
  <sheetViews>
    <sheetView showGridLines="0" showOutlineSymbols="0" zoomScale="70" zoomScaleNormal="70" zoomScalePageLayoutView="70" workbookViewId="0"/>
  </sheetViews>
  <sheetFormatPr baseColWidth="10" defaultColWidth="9.7109375" defaultRowHeight="17" x14ac:dyDescent="0"/>
  <cols>
    <col min="1" max="1" width="4.42578125" style="504" customWidth="1"/>
    <col min="2" max="2" width="50.140625" style="504" customWidth="1"/>
    <col min="3" max="3" width="0.7109375" style="504" customWidth="1"/>
    <col min="4" max="4" width="2.28515625" style="505" customWidth="1"/>
    <col min="5" max="5" width="24.85546875" style="504" bestFit="1" customWidth="1"/>
    <col min="6" max="6" width="2.28515625" style="506" customWidth="1"/>
    <col min="7" max="7" width="25.85546875" style="506" bestFit="1" customWidth="1"/>
    <col min="8" max="8" width="2.42578125" style="506" customWidth="1"/>
    <col min="9" max="9" width="22.140625" style="504" bestFit="1" customWidth="1"/>
    <col min="10" max="10" width="2.28515625" style="506" customWidth="1"/>
    <col min="11" max="11" width="20.140625" style="504" bestFit="1" customWidth="1"/>
    <col min="12" max="12" width="2.28515625" style="506" customWidth="1"/>
    <col min="13" max="13" width="22.5703125" style="504" bestFit="1" customWidth="1"/>
    <col min="14" max="14" width="2.28515625" style="506" customWidth="1"/>
    <col min="15" max="15" width="22.140625" style="504" bestFit="1" customWidth="1"/>
    <col min="16" max="16" width="2.28515625" style="506" customWidth="1"/>
    <col min="17" max="17" width="25.7109375" style="504" bestFit="1" customWidth="1"/>
    <col min="18" max="18" width="2.85546875" style="504" customWidth="1"/>
    <col min="19" max="19" width="23" style="504" customWidth="1"/>
    <col min="20" max="20" width="17.7109375" style="504" customWidth="1"/>
    <col min="21" max="16384" width="9.7109375" style="504"/>
  </cols>
  <sheetData>
    <row r="1" spans="1:19">
      <c r="A1" s="1667" t="s">
        <v>1491</v>
      </c>
    </row>
    <row r="3" spans="1:19" s="471" customFormat="1" ht="18">
      <c r="A3" s="2357" t="s">
        <v>0</v>
      </c>
      <c r="B3" s="2357"/>
      <c r="C3" s="2357"/>
      <c r="D3" s="2357"/>
      <c r="E3" s="2357"/>
      <c r="F3" s="2357"/>
      <c r="G3" s="2357"/>
      <c r="H3" s="2357"/>
      <c r="I3" s="2315"/>
      <c r="J3" s="468"/>
      <c r="K3" s="2315"/>
      <c r="L3" s="468"/>
      <c r="M3" s="2315"/>
      <c r="N3" s="2315"/>
      <c r="O3" s="2315"/>
      <c r="P3" s="468"/>
      <c r="Q3" s="469"/>
      <c r="R3" s="2318"/>
      <c r="S3" s="470" t="s">
        <v>290</v>
      </c>
    </row>
    <row r="4" spans="1:19" s="471" customFormat="1" ht="18">
      <c r="A4" s="2358" t="s">
        <v>291</v>
      </c>
      <c r="B4" s="2358"/>
      <c r="C4" s="2358"/>
      <c r="D4" s="2358"/>
      <c r="E4" s="2358"/>
      <c r="F4" s="2358"/>
      <c r="G4" s="2358"/>
      <c r="H4" s="2358"/>
      <c r="I4" s="2315"/>
      <c r="J4" s="468"/>
      <c r="K4" s="2315"/>
      <c r="L4" s="468"/>
      <c r="M4" s="2315"/>
      <c r="N4" s="2315"/>
      <c r="O4" s="2315"/>
      <c r="P4" s="468"/>
      <c r="Q4" s="2315"/>
      <c r="R4" s="2318"/>
      <c r="S4" s="2319"/>
    </row>
    <row r="5" spans="1:19" s="471" customFormat="1" ht="18">
      <c r="A5" s="2358" t="s">
        <v>2644</v>
      </c>
      <c r="B5" s="2358"/>
      <c r="C5" s="2358"/>
      <c r="D5" s="2358"/>
      <c r="E5" s="2358"/>
      <c r="F5" s="2358"/>
      <c r="G5" s="2358"/>
      <c r="H5" s="2358"/>
      <c r="I5" s="2315"/>
      <c r="J5" s="468"/>
      <c r="K5" s="2315"/>
      <c r="L5" s="468"/>
      <c r="M5" s="2315"/>
      <c r="N5" s="2315"/>
      <c r="O5" s="2315"/>
      <c r="P5" s="468"/>
      <c r="Q5" s="469"/>
      <c r="R5" s="2318"/>
    </row>
    <row r="6" spans="1:19" s="471" customFormat="1" ht="18">
      <c r="A6" s="2359" t="s">
        <v>2645</v>
      </c>
      <c r="B6" s="2359"/>
      <c r="C6" s="2359"/>
      <c r="D6" s="2359"/>
      <c r="E6" s="2359"/>
      <c r="F6" s="2359"/>
      <c r="G6" s="2359"/>
      <c r="H6" s="2359"/>
      <c r="I6" s="2315"/>
      <c r="J6" s="2315"/>
      <c r="K6" s="2315"/>
      <c r="L6" s="2315"/>
      <c r="M6" s="2315"/>
      <c r="N6" s="2315"/>
      <c r="O6" s="2315"/>
      <c r="P6" s="2315"/>
      <c r="Q6" s="2315"/>
      <c r="R6" s="2315"/>
      <c r="S6" s="2319"/>
    </row>
    <row r="7" spans="1:19" s="471" customFormat="1" ht="18">
      <c r="A7" s="2360"/>
      <c r="B7" s="2360"/>
      <c r="C7" s="2360"/>
      <c r="D7" s="2360"/>
      <c r="E7" s="2360"/>
      <c r="F7" s="2360"/>
      <c r="G7" s="2360"/>
      <c r="H7" s="2360"/>
      <c r="I7" s="473"/>
      <c r="J7" s="473"/>
      <c r="K7" s="473"/>
      <c r="L7" s="473"/>
      <c r="M7" s="473"/>
      <c r="N7" s="473"/>
      <c r="O7" s="473"/>
      <c r="P7" s="473"/>
      <c r="Q7" s="473"/>
      <c r="R7" s="472"/>
    </row>
    <row r="8" spans="1:19" s="476" customFormat="1" ht="15">
      <c r="A8" s="474"/>
      <c r="B8" s="474"/>
      <c r="C8" s="474"/>
      <c r="D8" s="475"/>
      <c r="F8" s="477"/>
      <c r="G8" s="477"/>
      <c r="H8" s="477"/>
      <c r="J8" s="477"/>
      <c r="L8" s="477"/>
      <c r="N8" s="477"/>
      <c r="P8" s="477"/>
      <c r="R8" s="478"/>
    </row>
    <row r="9" spans="1:19" s="476" customFormat="1" ht="15">
      <c r="D9" s="475"/>
      <c r="F9" s="477"/>
      <c r="G9" s="477"/>
      <c r="H9" s="477"/>
      <c r="J9" s="477"/>
      <c r="L9" s="477"/>
      <c r="N9" s="477"/>
      <c r="P9" s="477"/>
      <c r="R9" s="478"/>
    </row>
    <row r="10" spans="1:19" s="476" customFormat="1" ht="15">
      <c r="D10" s="475"/>
      <c r="E10"/>
      <c r="F10"/>
      <c r="G10"/>
      <c r="H10"/>
      <c r="I10"/>
      <c r="J10"/>
      <c r="K10"/>
      <c r="L10"/>
      <c r="M10" t="s">
        <v>292</v>
      </c>
      <c r="N10"/>
      <c r="O10" s="2116"/>
      <c r="P10"/>
      <c r="Q10"/>
      <c r="R10" s="478"/>
    </row>
    <row r="11" spans="1:19" s="476" customFormat="1" ht="15">
      <c r="D11" s="475"/>
      <c r="E11" s="514"/>
      <c r="F11" s="513"/>
      <c r="G11" s="514"/>
      <c r="H11" s="513"/>
      <c r="I11" s="517"/>
      <c r="J11" s="513"/>
      <c r="K11" s="514"/>
      <c r="L11" s="513"/>
      <c r="M11" s="514"/>
      <c r="N11" s="514"/>
      <c r="O11" s="514"/>
      <c r="P11" s="514"/>
      <c r="Q11" s="517" t="s">
        <v>2646</v>
      </c>
      <c r="R11" s="2320"/>
      <c r="S11" s="514"/>
    </row>
    <row r="12" spans="1:19" s="476" customFormat="1" ht="15">
      <c r="A12" s="479"/>
      <c r="B12" s="479"/>
      <c r="C12" s="479"/>
      <c r="D12" s="475"/>
      <c r="E12" s="517" t="s">
        <v>294</v>
      </c>
      <c r="F12" s="513"/>
      <c r="G12" s="517" t="s">
        <v>293</v>
      </c>
      <c r="H12" s="513"/>
      <c r="I12" s="517" t="s">
        <v>296</v>
      </c>
      <c r="J12" s="513"/>
      <c r="K12" s="517" t="s">
        <v>297</v>
      </c>
      <c r="L12" s="519"/>
      <c r="M12" s="520" t="s">
        <v>298</v>
      </c>
      <c r="N12" s="520"/>
      <c r="O12" s="2321" t="s">
        <v>2647</v>
      </c>
      <c r="P12" s="520"/>
      <c r="Q12" s="517" t="s">
        <v>294</v>
      </c>
      <c r="R12" s="2320"/>
      <c r="S12" s="517" t="s">
        <v>2647</v>
      </c>
    </row>
    <row r="13" spans="1:19" s="476" customFormat="1" ht="15">
      <c r="A13" s="479"/>
      <c r="B13" s="479"/>
      <c r="C13" s="479"/>
      <c r="D13" s="475"/>
      <c r="E13" s="517" t="s">
        <v>299</v>
      </c>
      <c r="F13" s="513"/>
      <c r="G13" s="517" t="s">
        <v>295</v>
      </c>
      <c r="H13" s="513"/>
      <c r="I13" s="517" t="s">
        <v>294</v>
      </c>
      <c r="J13" s="513"/>
      <c r="K13" s="517" t="s">
        <v>300</v>
      </c>
      <c r="L13" s="519"/>
      <c r="M13" s="520" t="s">
        <v>2042</v>
      </c>
      <c r="N13" s="520"/>
      <c r="O13" s="2322" t="s">
        <v>1977</v>
      </c>
      <c r="P13" s="520"/>
      <c r="Q13" s="517" t="s">
        <v>299</v>
      </c>
      <c r="R13" s="2320"/>
      <c r="S13" s="521" t="s">
        <v>1977</v>
      </c>
    </row>
    <row r="14" spans="1:19" s="476" customFormat="1" ht="15">
      <c r="A14" s="480"/>
      <c r="B14" s="480"/>
      <c r="C14" s="480"/>
      <c r="D14" s="481"/>
      <c r="E14" s="521" t="s">
        <v>2648</v>
      </c>
      <c r="F14" s="523"/>
      <c r="G14" s="2098" t="s">
        <v>2041</v>
      </c>
      <c r="H14" s="523"/>
      <c r="I14" s="517" t="s">
        <v>301</v>
      </c>
      <c r="J14" s="523"/>
      <c r="K14" s="2323" t="s">
        <v>302</v>
      </c>
      <c r="L14" s="524"/>
      <c r="M14" s="520" t="s">
        <v>303</v>
      </c>
      <c r="N14" s="520"/>
      <c r="O14" s="2324" t="s">
        <v>2649</v>
      </c>
      <c r="P14" s="520"/>
      <c r="Q14" s="2098" t="s">
        <v>1990</v>
      </c>
      <c r="R14" s="2320"/>
      <c r="S14" s="2323" t="s">
        <v>304</v>
      </c>
    </row>
    <row r="15" spans="1:19" s="476" customFormat="1" ht="15">
      <c r="A15" s="482"/>
      <c r="B15" s="482"/>
      <c r="C15" s="482"/>
      <c r="D15" s="475"/>
      <c r="E15" s="483"/>
      <c r="F15" s="477"/>
      <c r="G15" s="477"/>
      <c r="H15" s="477"/>
      <c r="I15" s="483"/>
      <c r="J15" s="477"/>
      <c r="K15" s="483"/>
      <c r="L15" s="484"/>
      <c r="M15" s="483"/>
      <c r="N15" s="477"/>
      <c r="O15" s="483"/>
      <c r="P15" s="477"/>
      <c r="Q15" s="483"/>
      <c r="R15" s="2320"/>
    </row>
    <row r="16" spans="1:19" s="476" customFormat="1">
      <c r="A16" s="485" t="s">
        <v>306</v>
      </c>
      <c r="B16" s="479"/>
      <c r="C16" s="479"/>
      <c r="D16" s="475"/>
      <c r="F16" s="477"/>
      <c r="G16" s="477"/>
      <c r="H16" s="477"/>
      <c r="J16" s="477"/>
      <c r="L16" s="477"/>
      <c r="N16" s="477"/>
      <c r="P16" s="477"/>
      <c r="R16" s="2320"/>
    </row>
    <row r="17" spans="1:19" s="476" customFormat="1">
      <c r="A17" s="485"/>
      <c r="B17" s="479" t="s">
        <v>307</v>
      </c>
      <c r="C17" s="2115" t="s">
        <v>6</v>
      </c>
      <c r="D17" s="486"/>
      <c r="E17" s="2325">
        <v>51736292866</v>
      </c>
      <c r="F17" s="533"/>
      <c r="G17" s="2326">
        <v>105572946163</v>
      </c>
      <c r="H17" s="533"/>
      <c r="I17" s="2327">
        <v>25058698234</v>
      </c>
      <c r="J17" s="533"/>
      <c r="K17" s="2327">
        <v>-112466883</v>
      </c>
      <c r="L17" s="533"/>
      <c r="M17" s="2327">
        <v>-30077162</v>
      </c>
      <c r="N17" s="2327"/>
      <c r="O17" s="2327">
        <v>55760136746</v>
      </c>
      <c r="P17" s="533"/>
      <c r="Q17" s="2328">
        <v>76347860004</v>
      </c>
      <c r="R17" s="2320"/>
      <c r="S17" s="534">
        <v>55763065610</v>
      </c>
    </row>
    <row r="18" spans="1:19" s="476" customFormat="1">
      <c r="A18" s="485"/>
      <c r="B18" s="479" t="s">
        <v>308</v>
      </c>
      <c r="C18" s="2115" t="s">
        <v>6</v>
      </c>
      <c r="D18" s="475"/>
      <c r="E18" s="2330">
        <v>90721208890</v>
      </c>
      <c r="F18" s="487"/>
      <c r="G18" s="2331">
        <v>92110902900</v>
      </c>
      <c r="H18" s="487"/>
      <c r="I18" s="2330">
        <v>-28097188403</v>
      </c>
      <c r="J18" s="487"/>
      <c r="K18" s="2330">
        <v>-854538779</v>
      </c>
      <c r="L18" s="487"/>
      <c r="M18" s="488">
        <v>0</v>
      </c>
      <c r="N18" s="488"/>
      <c r="O18" s="488">
        <v>45959921199</v>
      </c>
      <c r="P18" s="487"/>
      <c r="Q18" s="2330">
        <v>164114840215</v>
      </c>
      <c r="R18" s="2320"/>
      <c r="S18" s="538">
        <v>45963244521</v>
      </c>
    </row>
    <row r="19" spans="1:19" s="476" customFormat="1">
      <c r="A19" s="485"/>
      <c r="B19" s="479" t="s">
        <v>309</v>
      </c>
      <c r="C19" s="2115" t="s">
        <v>6</v>
      </c>
      <c r="D19" s="475"/>
      <c r="E19" s="2330">
        <v>22151313955</v>
      </c>
      <c r="F19" s="487"/>
      <c r="G19" s="2331">
        <v>46599168116</v>
      </c>
      <c r="H19" s="487"/>
      <c r="I19" s="490">
        <v>9658951672</v>
      </c>
      <c r="J19" s="487"/>
      <c r="K19" s="2330">
        <v>-3901846</v>
      </c>
      <c r="L19" s="487"/>
      <c r="M19" s="2330">
        <v>2838000</v>
      </c>
      <c r="N19" s="2330"/>
      <c r="O19" s="2330">
        <v>31907832186</v>
      </c>
      <c r="P19" s="487"/>
      <c r="Q19" s="2330">
        <v>27182634368</v>
      </c>
      <c r="R19" s="2320"/>
      <c r="S19" s="538">
        <v>31903819369</v>
      </c>
    </row>
    <row r="20" spans="1:19" s="476" customFormat="1">
      <c r="A20" s="485"/>
      <c r="B20" s="479" t="s">
        <v>310</v>
      </c>
      <c r="C20" s="2115" t="s">
        <v>6</v>
      </c>
      <c r="D20" s="475"/>
      <c r="E20" s="491">
        <v>1376375564</v>
      </c>
      <c r="F20" s="487"/>
      <c r="G20" s="2332">
        <v>7100200000</v>
      </c>
      <c r="H20" s="487"/>
      <c r="I20" s="2330">
        <v>1375398734</v>
      </c>
      <c r="J20" s="487"/>
      <c r="K20" s="492">
        <v>0</v>
      </c>
      <c r="L20" s="487"/>
      <c r="M20" s="488">
        <v>0</v>
      </c>
      <c r="N20" s="488"/>
      <c r="O20" s="488">
        <v>5613521596</v>
      </c>
      <c r="P20" s="487"/>
      <c r="Q20" s="2330">
        <v>1487655234</v>
      </c>
      <c r="R20" s="2320"/>
      <c r="S20" s="538">
        <v>5613699115</v>
      </c>
    </row>
    <row r="21" spans="1:19" s="476" customFormat="1">
      <c r="A21" s="485"/>
      <c r="B21" s="479" t="s">
        <v>311</v>
      </c>
      <c r="C21" s="2115" t="s">
        <v>6</v>
      </c>
      <c r="D21" s="475"/>
      <c r="E21" s="2330">
        <v>7235240244</v>
      </c>
      <c r="F21" s="487"/>
      <c r="G21" s="2331">
        <v>2281000000</v>
      </c>
      <c r="H21" s="487"/>
      <c r="I21" s="492">
        <v>2782674</v>
      </c>
      <c r="J21" s="487"/>
      <c r="K21" s="493">
        <v>854860508</v>
      </c>
      <c r="L21" s="487"/>
      <c r="M21" s="487">
        <v>0</v>
      </c>
      <c r="N21" s="487"/>
      <c r="O21" s="487">
        <v>2208358854</v>
      </c>
      <c r="P21" s="487"/>
      <c r="Q21" s="2330">
        <v>8159959224</v>
      </c>
      <c r="R21" s="2320"/>
      <c r="S21" s="538">
        <v>2208358717</v>
      </c>
    </row>
    <row r="22" spans="1:19" s="476" customFormat="1">
      <c r="A22" s="485"/>
      <c r="B22" s="479" t="s">
        <v>312</v>
      </c>
      <c r="C22" s="2115" t="s">
        <v>6</v>
      </c>
      <c r="D22" s="475"/>
      <c r="E22" s="2330">
        <v>29402093059</v>
      </c>
      <c r="F22" s="487"/>
      <c r="G22" s="2331">
        <v>13577319000</v>
      </c>
      <c r="H22" s="487"/>
      <c r="I22" s="2330">
        <v>762188326</v>
      </c>
      <c r="J22" s="487"/>
      <c r="K22" s="2330">
        <v>116047000</v>
      </c>
      <c r="L22" s="487"/>
      <c r="M22" s="488">
        <v>0</v>
      </c>
      <c r="N22" s="488"/>
      <c r="O22" s="488">
        <v>6635154655</v>
      </c>
      <c r="P22" s="487"/>
      <c r="Q22" s="2330">
        <v>35698116078</v>
      </c>
      <c r="R22" s="2320"/>
      <c r="S22" s="538">
        <v>6632106614</v>
      </c>
    </row>
    <row r="23" spans="1:19" s="476" customFormat="1">
      <c r="A23" s="485"/>
      <c r="B23" s="479" t="s">
        <v>313</v>
      </c>
      <c r="C23" s="2115" t="s">
        <v>6</v>
      </c>
      <c r="D23" s="475"/>
      <c r="E23" s="489">
        <v>1100000000</v>
      </c>
      <c r="F23" s="487"/>
      <c r="G23" s="2332">
        <v>1250000000</v>
      </c>
      <c r="H23" s="487"/>
      <c r="I23" s="2330">
        <v>1100000000</v>
      </c>
      <c r="J23" s="487"/>
      <c r="K23" s="494">
        <v>0</v>
      </c>
      <c r="L23" s="487"/>
      <c r="M23" s="488">
        <v>0</v>
      </c>
      <c r="N23" s="488"/>
      <c r="O23" s="488">
        <v>0</v>
      </c>
      <c r="P23" s="487"/>
      <c r="Q23" s="494">
        <v>1250000000</v>
      </c>
      <c r="R23" s="2320"/>
      <c r="S23" s="538">
        <v>0</v>
      </c>
    </row>
    <row r="24" spans="1:19" s="476" customFormat="1">
      <c r="A24" s="485"/>
      <c r="B24" s="495" t="s">
        <v>314</v>
      </c>
      <c r="C24" s="2115" t="s">
        <v>6</v>
      </c>
      <c r="D24" s="475"/>
      <c r="E24" s="496">
        <f>ROUND(SUM(E17:E23), 0)</f>
        <v>203722524578</v>
      </c>
      <c r="F24" s="487"/>
      <c r="G24" s="496">
        <f>ROUND(SUM(G17:G23),0)</f>
        <v>268491536179</v>
      </c>
      <c r="H24" s="487"/>
      <c r="I24" s="496">
        <f>ROUND(SUM(I17:I23),0)</f>
        <v>9860831237</v>
      </c>
      <c r="J24" s="487"/>
      <c r="K24" s="496">
        <f>ROUND(SUM(K17:K23),0)</f>
        <v>0</v>
      </c>
      <c r="L24" s="487"/>
      <c r="M24" s="496">
        <f>ROUND(SUM(M17:M23),0)</f>
        <v>-27239162</v>
      </c>
      <c r="N24" s="487"/>
      <c r="O24" s="496">
        <f>ROUND(SUM(O17:O23),0)</f>
        <v>148084925236</v>
      </c>
      <c r="P24" s="487"/>
      <c r="Q24" s="496">
        <f>ROUND(SUM(Q17:Q23), 0)</f>
        <v>314241065123</v>
      </c>
      <c r="R24" s="2320"/>
      <c r="S24" s="496">
        <f t="shared" ref="S24" si="0">ROUND(SUM(S17:S23), 0)</f>
        <v>148084293946</v>
      </c>
    </row>
    <row r="25" spans="1:19" s="476" customFormat="1">
      <c r="A25" s="485"/>
      <c r="B25" s="479"/>
      <c r="C25" s="479"/>
      <c r="D25" s="475"/>
      <c r="E25" s="489"/>
      <c r="F25" s="487"/>
      <c r="G25" s="487"/>
      <c r="H25" s="487"/>
      <c r="I25" s="489"/>
      <c r="J25" s="487"/>
      <c r="K25" s="489"/>
      <c r="L25" s="487"/>
      <c r="M25" s="489"/>
      <c r="N25" s="487"/>
      <c r="O25" s="489"/>
      <c r="P25" s="487"/>
      <c r="Q25" s="489"/>
      <c r="R25" s="2320"/>
    </row>
    <row r="26" spans="1:19" s="476" customFormat="1">
      <c r="A26" s="485" t="s">
        <v>315</v>
      </c>
      <c r="B26" s="479"/>
      <c r="C26" s="479"/>
      <c r="D26" s="475"/>
      <c r="E26" s="489"/>
      <c r="F26" s="487"/>
      <c r="G26" s="487"/>
      <c r="H26" s="487"/>
      <c r="I26" s="489"/>
      <c r="J26" s="487"/>
      <c r="K26" s="489"/>
      <c r="L26" s="487"/>
      <c r="M26" s="489"/>
      <c r="N26" s="489"/>
      <c r="O26" s="489"/>
      <c r="P26" s="487"/>
      <c r="Q26" s="489"/>
      <c r="R26" s="2320"/>
      <c r="S26" s="489"/>
    </row>
    <row r="27" spans="1:19" s="476" customFormat="1">
      <c r="A27" s="485"/>
      <c r="B27" s="479" t="s">
        <v>316</v>
      </c>
      <c r="C27" s="2115" t="s">
        <v>6</v>
      </c>
      <c r="D27" s="475"/>
      <c r="E27" s="491">
        <v>3536570092</v>
      </c>
      <c r="F27" s="487"/>
      <c r="G27" s="491">
        <v>3822138000</v>
      </c>
      <c r="H27" s="487"/>
      <c r="I27" s="491">
        <v>158608325</v>
      </c>
      <c r="J27" s="487"/>
      <c r="K27" s="494">
        <v>0</v>
      </c>
      <c r="L27" s="487"/>
      <c r="M27" s="488">
        <v>0</v>
      </c>
      <c r="N27" s="488"/>
      <c r="O27" s="488">
        <v>2593352192</v>
      </c>
      <c r="P27" s="487"/>
      <c r="Q27" s="491">
        <v>4606747575</v>
      </c>
      <c r="R27" s="2320"/>
      <c r="S27" s="538">
        <v>2593051565</v>
      </c>
    </row>
    <row r="28" spans="1:19" s="476" customFormat="1">
      <c r="A28" s="485"/>
      <c r="B28" s="479" t="s">
        <v>317</v>
      </c>
      <c r="C28" s="2115" t="s">
        <v>6</v>
      </c>
      <c r="D28" s="475"/>
      <c r="E28" s="491">
        <v>1216321372</v>
      </c>
      <c r="F28" s="487"/>
      <c r="G28" s="491">
        <v>1473443400</v>
      </c>
      <c r="H28" s="487"/>
      <c r="I28" s="491">
        <v>753213684</v>
      </c>
      <c r="J28" s="487"/>
      <c r="K28" s="491">
        <v>0</v>
      </c>
      <c r="L28" s="487"/>
      <c r="M28" s="488">
        <v>0</v>
      </c>
      <c r="N28" s="488"/>
      <c r="O28" s="488">
        <v>741132694</v>
      </c>
      <c r="P28" s="487"/>
      <c r="Q28" s="491">
        <v>1195418394</v>
      </c>
      <c r="R28" s="2320"/>
      <c r="S28" s="538">
        <v>741866833</v>
      </c>
    </row>
    <row r="29" spans="1:19" s="476" customFormat="1">
      <c r="A29" s="485"/>
      <c r="B29" s="495" t="s">
        <v>318</v>
      </c>
      <c r="C29" s="2115" t="s">
        <v>6</v>
      </c>
      <c r="D29" s="475"/>
      <c r="E29" s="496">
        <f>ROUND(SUM(E27:E28),0)</f>
        <v>4752891464</v>
      </c>
      <c r="F29" s="487"/>
      <c r="G29" s="496">
        <f>ROUND(SUM(G27:G28),0)</f>
        <v>5295581400</v>
      </c>
      <c r="H29" s="487"/>
      <c r="I29" s="496">
        <f>ROUND(SUM(I27:I28),0)</f>
        <v>911822009</v>
      </c>
      <c r="J29" s="487"/>
      <c r="K29" s="496">
        <f>ROUND(SUM(K27:K28),0)</f>
        <v>0</v>
      </c>
      <c r="L29" s="487"/>
      <c r="M29" s="496">
        <f>ROUND(SUM(M27:M28),0)</f>
        <v>0</v>
      </c>
      <c r="N29" s="487"/>
      <c r="O29" s="496">
        <f>ROUND(SUM(O27:O28),0)</f>
        <v>3334484886</v>
      </c>
      <c r="P29" s="487"/>
      <c r="Q29" s="496">
        <f>ROUND(SUM(Q27:Q28),0)</f>
        <v>5802165969</v>
      </c>
      <c r="R29" s="2320"/>
      <c r="S29" s="496">
        <f t="shared" ref="S29" si="1">ROUND(SUM(S27:S28),0)</f>
        <v>3334918398</v>
      </c>
    </row>
    <row r="30" spans="1:19" s="476" customFormat="1">
      <c r="A30" s="485"/>
      <c r="B30" s="479"/>
      <c r="C30" s="479"/>
      <c r="D30" s="475"/>
      <c r="E30" s="489"/>
      <c r="F30" s="487"/>
      <c r="G30" s="487"/>
      <c r="H30" s="487"/>
      <c r="I30" s="489"/>
      <c r="J30" s="487"/>
      <c r="K30" s="489"/>
      <c r="L30" s="487"/>
      <c r="M30" s="489"/>
      <c r="N30" s="487"/>
      <c r="O30" s="489"/>
      <c r="P30" s="487"/>
      <c r="Q30" s="1806"/>
      <c r="R30" s="2320"/>
    </row>
    <row r="31" spans="1:19" s="476" customFormat="1">
      <c r="A31" s="485" t="s">
        <v>319</v>
      </c>
      <c r="B31" s="479"/>
      <c r="C31" s="479"/>
      <c r="D31" s="475"/>
      <c r="E31" s="489"/>
      <c r="F31" s="487"/>
      <c r="G31" s="487"/>
      <c r="H31" s="487"/>
      <c r="I31" s="489"/>
      <c r="J31" s="487"/>
      <c r="K31" s="489"/>
      <c r="L31" s="487"/>
      <c r="M31" s="489"/>
      <c r="N31" s="487"/>
      <c r="O31" s="489"/>
      <c r="P31" s="487"/>
      <c r="Q31" s="489"/>
      <c r="R31" s="2320"/>
    </row>
    <row r="32" spans="1:19" s="476" customFormat="1">
      <c r="A32" s="485"/>
      <c r="B32" s="479" t="s">
        <v>320</v>
      </c>
      <c r="C32" s="2115" t="s">
        <v>6</v>
      </c>
      <c r="D32" s="475"/>
      <c r="E32" s="2330">
        <v>1486972</v>
      </c>
      <c r="F32" s="487"/>
      <c r="G32" s="497">
        <v>1836000</v>
      </c>
      <c r="H32" s="487"/>
      <c r="I32" s="2330">
        <v>1441726</v>
      </c>
      <c r="J32" s="487"/>
      <c r="K32" s="494">
        <v>0</v>
      </c>
      <c r="L32" s="487"/>
      <c r="M32" s="488">
        <v>0</v>
      </c>
      <c r="N32" s="488"/>
      <c r="O32" s="488">
        <v>468406</v>
      </c>
      <c r="P32" s="487"/>
      <c r="Q32" s="2330">
        <v>1412840</v>
      </c>
      <c r="R32" s="2320"/>
      <c r="S32" s="538">
        <v>468406</v>
      </c>
    </row>
    <row r="33" spans="1:23" s="476" customFormat="1">
      <c r="A33" s="485"/>
      <c r="B33" s="479" t="s">
        <v>321</v>
      </c>
      <c r="C33" s="2115" t="s">
        <v>6</v>
      </c>
      <c r="D33" s="475"/>
      <c r="E33" s="2330">
        <v>7771157</v>
      </c>
      <c r="F33" s="487"/>
      <c r="G33" s="2330">
        <v>106729000</v>
      </c>
      <c r="H33" s="487"/>
      <c r="I33" s="2330">
        <v>962433</v>
      </c>
      <c r="J33" s="487"/>
      <c r="K33" s="494">
        <v>0</v>
      </c>
      <c r="L33" s="487"/>
      <c r="M33" s="488">
        <v>0</v>
      </c>
      <c r="N33" s="488"/>
      <c r="O33" s="488">
        <v>104939737</v>
      </c>
      <c r="P33" s="487"/>
      <c r="Q33" s="2330">
        <v>8597987</v>
      </c>
      <c r="R33" s="2320"/>
      <c r="S33" s="538">
        <v>104805148</v>
      </c>
    </row>
    <row r="34" spans="1:23" s="476" customFormat="1">
      <c r="A34" s="485"/>
      <c r="B34" s="479" t="s">
        <v>322</v>
      </c>
      <c r="C34" s="2115" t="s">
        <v>6</v>
      </c>
      <c r="D34" s="475"/>
      <c r="E34" s="2330">
        <v>1433559507</v>
      </c>
      <c r="F34" s="487"/>
      <c r="G34" s="2330">
        <v>3331057777</v>
      </c>
      <c r="H34" s="487"/>
      <c r="I34" s="2330">
        <v>336390492</v>
      </c>
      <c r="J34" s="487"/>
      <c r="K34" s="2330">
        <v>0</v>
      </c>
      <c r="L34" s="487"/>
      <c r="M34" s="488">
        <v>0</v>
      </c>
      <c r="N34" s="488"/>
      <c r="O34" s="488">
        <v>2233215557</v>
      </c>
      <c r="P34" s="487"/>
      <c r="Q34" s="2330">
        <v>2195011235</v>
      </c>
      <c r="R34" s="2320"/>
      <c r="S34" s="538">
        <v>2233212477</v>
      </c>
    </row>
    <row r="35" spans="1:23" s="476" customFormat="1">
      <c r="A35" s="485"/>
      <c r="B35" s="495" t="s">
        <v>323</v>
      </c>
      <c r="C35" s="2115" t="s">
        <v>6</v>
      </c>
      <c r="D35" s="475"/>
      <c r="E35" s="496">
        <f>ROUND(SUM(E32:E34),0)</f>
        <v>1442817636</v>
      </c>
      <c r="F35" s="487"/>
      <c r="G35" s="496">
        <f>ROUND(SUM(G32:G34),0)</f>
        <v>3439622777</v>
      </c>
      <c r="H35" s="487"/>
      <c r="I35" s="496">
        <f>ROUND(SUM(I32:I34),0)</f>
        <v>338794651</v>
      </c>
      <c r="J35" s="487"/>
      <c r="K35" s="496">
        <f>ROUND(SUM(K32:K34),0)</f>
        <v>0</v>
      </c>
      <c r="L35" s="487"/>
      <c r="M35" s="496">
        <f>ROUND(SUM(M32:M34),0)</f>
        <v>0</v>
      </c>
      <c r="N35" s="487"/>
      <c r="O35" s="496">
        <f>ROUND(SUM(O32:O34),0)</f>
        <v>2338623700</v>
      </c>
      <c r="P35" s="487"/>
      <c r="Q35" s="496">
        <f>ROUND(SUM(Q32:Q34),0)</f>
        <v>2205022062</v>
      </c>
      <c r="R35" s="2320"/>
      <c r="S35" s="496">
        <f t="shared" ref="S35" si="2">ROUND(SUM(S32:S34),0)</f>
        <v>2338486031</v>
      </c>
    </row>
    <row r="36" spans="1:23" s="476" customFormat="1">
      <c r="A36" s="485"/>
      <c r="B36" s="479"/>
      <c r="C36" s="479"/>
      <c r="D36" s="475"/>
      <c r="E36" s="498"/>
      <c r="F36" s="487"/>
      <c r="G36" s="499"/>
      <c r="H36" s="487"/>
      <c r="I36" s="498"/>
      <c r="J36" s="487"/>
      <c r="K36" s="498"/>
      <c r="L36" s="487"/>
      <c r="M36" s="498"/>
      <c r="N36" s="487"/>
      <c r="O36" s="500"/>
      <c r="P36" s="487"/>
      <c r="Q36" s="2095"/>
      <c r="R36" s="2320"/>
      <c r="S36" s="2095"/>
    </row>
    <row r="37" spans="1:23" s="476" customFormat="1" ht="18" thickBot="1">
      <c r="A37" s="485" t="s">
        <v>324</v>
      </c>
      <c r="B37" s="479"/>
      <c r="C37" s="2115" t="s">
        <v>6</v>
      </c>
      <c r="D37" s="475"/>
      <c r="E37" s="2096">
        <f>ROUND(SUM(E24+E29+E35), 0)</f>
        <v>209918233678</v>
      </c>
      <c r="F37" s="501"/>
      <c r="G37" s="2096">
        <f>ROUND(SUM(G24+G29+G35), 0)</f>
        <v>277226740356</v>
      </c>
      <c r="H37" s="501"/>
      <c r="I37" s="2096">
        <f>ROUND(SUM(I24+I29+I35), 0)</f>
        <v>11111447897</v>
      </c>
      <c r="J37" s="501"/>
      <c r="K37" s="2096">
        <f>ROUND(SUM(K24+K29+K35), 0)</f>
        <v>0</v>
      </c>
      <c r="L37" s="501"/>
      <c r="M37" s="2096">
        <f>ROUND(SUM(M24+M29+M35), 0)</f>
        <v>-27239162</v>
      </c>
      <c r="N37" s="501"/>
      <c r="O37" s="2097">
        <f>ROUND(SUM(O24+O29+O35), 0)</f>
        <v>153758033822</v>
      </c>
      <c r="P37" s="501"/>
      <c r="Q37" s="2097">
        <f>ROUND(SUM(Q24+Q29+Q35), 0)</f>
        <v>322248253154</v>
      </c>
      <c r="R37" s="2320"/>
      <c r="S37" s="2097">
        <f t="shared" ref="S37" si="3">ROUND(SUM(S24+S29+S35), 0)</f>
        <v>153757698375</v>
      </c>
    </row>
    <row r="38" spans="1:23" s="476" customFormat="1" ht="18" thickTop="1">
      <c r="A38" s="485"/>
      <c r="B38" s="479"/>
      <c r="C38" s="479"/>
      <c r="D38" s="475"/>
      <c r="F38" s="477"/>
      <c r="G38" s="477"/>
      <c r="H38" s="477"/>
      <c r="J38" s="477"/>
      <c r="L38" s="477"/>
      <c r="N38" s="477"/>
      <c r="P38" s="477"/>
    </row>
    <row r="39" spans="1:23" s="503" customFormat="1" ht="15">
      <c r="A39" s="502" t="s">
        <v>287</v>
      </c>
      <c r="B39" s="2356" t="s">
        <v>2650</v>
      </c>
      <c r="C39" s="2356"/>
      <c r="D39" s="2356"/>
      <c r="E39" s="2356"/>
      <c r="F39" s="2356"/>
      <c r="G39" s="2356"/>
      <c r="H39" s="2356"/>
      <c r="I39" s="2356"/>
      <c r="J39" s="2356"/>
      <c r="K39" s="2356"/>
      <c r="L39" s="2356"/>
      <c r="M39" s="2356"/>
      <c r="N39" s="2356"/>
      <c r="O39" s="2356"/>
      <c r="P39" s="2356"/>
      <c r="Q39" s="2356"/>
      <c r="R39" s="2356"/>
      <c r="S39" s="2356"/>
      <c r="T39" s="2356"/>
      <c r="U39" s="2356"/>
      <c r="V39" s="2356"/>
      <c r="W39" s="2356"/>
    </row>
    <row r="40" spans="1:23" s="503" customFormat="1" ht="15">
      <c r="A40" s="600" t="s">
        <v>325</v>
      </c>
      <c r="B40" s="2355" t="s">
        <v>326</v>
      </c>
      <c r="C40" s="2355"/>
      <c r="D40" s="2355"/>
      <c r="E40" s="2355"/>
      <c r="F40" s="2355"/>
      <c r="G40" s="2355"/>
      <c r="H40" s="2355"/>
      <c r="I40" s="2355"/>
      <c r="J40" s="2355"/>
      <c r="K40" s="2355"/>
      <c r="L40" s="2355"/>
      <c r="M40" s="2355"/>
      <c r="N40" s="2355"/>
      <c r="O40" s="2355"/>
      <c r="P40" s="2355"/>
      <c r="Q40" s="2355"/>
      <c r="R40" s="2355"/>
      <c r="S40" s="2355"/>
    </row>
    <row r="41" spans="1:23">
      <c r="A41" s="600" t="s">
        <v>327</v>
      </c>
      <c r="B41" s="2355" t="s">
        <v>328</v>
      </c>
      <c r="C41" s="2355"/>
      <c r="D41" s="2355"/>
      <c r="E41" s="2355"/>
      <c r="F41" s="2355"/>
      <c r="G41" s="2355"/>
      <c r="H41" s="2355"/>
      <c r="I41" s="2355"/>
      <c r="J41" s="2355"/>
      <c r="K41" s="2355"/>
      <c r="L41" s="2355"/>
      <c r="M41" s="2355"/>
      <c r="N41" s="2355"/>
      <c r="O41" s="2355"/>
      <c r="P41" s="2355"/>
      <c r="Q41" s="2355"/>
      <c r="R41" s="2355"/>
      <c r="S41" s="2355"/>
    </row>
    <row r="49" spans="17:17">
      <c r="Q49" s="507"/>
    </row>
  </sheetData>
  <mergeCells count="8">
    <mergeCell ref="B40:S40"/>
    <mergeCell ref="B41:S41"/>
    <mergeCell ref="B39:W39"/>
    <mergeCell ref="A3:H3"/>
    <mergeCell ref="A4:H4"/>
    <mergeCell ref="A5:H5"/>
    <mergeCell ref="A6:H6"/>
    <mergeCell ref="A7:H7"/>
  </mergeCells>
  <printOptions horizontalCentered="1"/>
  <pageMargins left="0.4" right="0.5" top="0.95" bottom="0.25" header="0.3" footer="0.25"/>
  <pageSetup scale="41" fitToHeight="0" orientation="landscape"/>
  <headerFooter scaleWithDoc="0">
    <oddFooter>&amp;R&amp;8 79</oddFooter>
  </headerFooter>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50"/>
  <sheetViews>
    <sheetView showGridLines="0" showOutlineSymbols="0" zoomScale="70" zoomScaleNormal="70" zoomScaleSheetLayoutView="55" zoomScalePageLayoutView="70" workbookViewId="0"/>
  </sheetViews>
  <sheetFormatPr baseColWidth="10" defaultColWidth="8.7109375" defaultRowHeight="17" x14ac:dyDescent="0"/>
  <cols>
    <col min="1" max="1" width="4.28515625" style="569" customWidth="1"/>
    <col min="2" max="2" width="58.7109375" style="569" customWidth="1"/>
    <col min="3" max="3" width="0.7109375" style="569" customWidth="1"/>
    <col min="4" max="4" width="2.28515625" style="567" customWidth="1"/>
    <col min="5" max="5" width="20.7109375" style="569" customWidth="1"/>
    <col min="6" max="6" width="2.28515625" style="567" customWidth="1"/>
    <col min="7" max="7" width="20.7109375" style="567" customWidth="1"/>
    <col min="8" max="8" width="2.42578125" style="567" customWidth="1"/>
    <col min="9" max="9" width="20.7109375" style="569" customWidth="1"/>
    <col min="10" max="10" width="2.28515625" style="567" customWidth="1"/>
    <col min="11" max="11" width="20.7109375" style="569" customWidth="1"/>
    <col min="12" max="12" width="2.28515625" style="567" customWidth="1"/>
    <col min="13" max="13" width="20.7109375" style="569" customWidth="1"/>
    <col min="14" max="14" width="2.7109375" style="569" customWidth="1"/>
    <col min="15" max="15" width="20.7109375" style="569" customWidth="1"/>
    <col min="16" max="16" width="2.28515625" style="567" customWidth="1"/>
    <col min="17" max="17" width="20.7109375" style="569" customWidth="1"/>
    <col min="18" max="18" width="2.28515625" style="567" customWidth="1"/>
    <col min="19" max="19" width="20.7109375" style="569" customWidth="1"/>
    <col min="20" max="16384" width="8.7109375" style="569"/>
  </cols>
  <sheetData>
    <row r="1" spans="1:19">
      <c r="A1" s="1667" t="s">
        <v>1491</v>
      </c>
    </row>
    <row r="3" spans="1:19" s="511" customFormat="1" ht="18">
      <c r="A3" s="2359" t="s">
        <v>0</v>
      </c>
      <c r="B3" s="2359"/>
      <c r="C3" s="2359"/>
      <c r="D3" s="2359"/>
      <c r="E3" s="2359"/>
      <c r="F3" s="2359"/>
      <c r="G3" s="2359"/>
      <c r="H3" s="2359"/>
      <c r="I3" s="2316"/>
      <c r="J3" s="508"/>
      <c r="K3" s="2316"/>
      <c r="L3" s="508"/>
      <c r="M3" s="2316"/>
      <c r="N3" s="2316"/>
      <c r="O3" s="2316"/>
      <c r="P3" s="508"/>
      <c r="Q3" s="508"/>
      <c r="R3" s="508"/>
      <c r="S3" s="510" t="s">
        <v>329</v>
      </c>
    </row>
    <row r="4" spans="1:19" s="511" customFormat="1" ht="18">
      <c r="A4" s="2362" t="s">
        <v>330</v>
      </c>
      <c r="B4" s="2362"/>
      <c r="C4" s="2362"/>
      <c r="D4" s="2362"/>
      <c r="E4" s="2362"/>
      <c r="F4" s="2362"/>
      <c r="G4" s="2362"/>
      <c r="H4" s="2362"/>
      <c r="I4" s="2316"/>
      <c r="J4" s="508"/>
      <c r="K4" s="2316"/>
      <c r="L4" s="508"/>
      <c r="M4" s="2316"/>
      <c r="N4" s="2316"/>
      <c r="O4" s="2316"/>
      <c r="P4" s="508"/>
      <c r="Q4" s="508"/>
      <c r="R4" s="508"/>
      <c r="S4" s="2316"/>
    </row>
    <row r="5" spans="1:19" s="511" customFormat="1" ht="18">
      <c r="A5" s="2362" t="s">
        <v>2644</v>
      </c>
      <c r="B5" s="2362"/>
      <c r="C5" s="2362"/>
      <c r="D5" s="2362"/>
      <c r="E5" s="2362"/>
      <c r="F5" s="2362"/>
      <c r="G5" s="2362"/>
      <c r="H5" s="2362"/>
      <c r="I5" s="2316"/>
      <c r="J5" s="508"/>
      <c r="K5" s="2316"/>
      <c r="L5" s="508"/>
      <c r="M5" s="2316"/>
      <c r="N5" s="2316"/>
      <c r="O5" s="2316"/>
      <c r="P5" s="508"/>
      <c r="Q5" s="508"/>
      <c r="R5" s="508"/>
      <c r="S5" s="509"/>
    </row>
    <row r="6" spans="1:19" s="511" customFormat="1" ht="18">
      <c r="A6" s="2359" t="s">
        <v>2645</v>
      </c>
      <c r="B6" s="2359"/>
      <c r="C6" s="2359"/>
      <c r="D6" s="2359"/>
      <c r="E6" s="2359"/>
      <c r="F6" s="2359"/>
      <c r="G6" s="2359"/>
      <c r="H6" s="2359"/>
      <c r="I6" s="2316"/>
      <c r="J6" s="2316"/>
      <c r="K6" s="2316"/>
      <c r="L6" s="2316"/>
      <c r="M6" s="2316"/>
      <c r="N6" s="2316"/>
      <c r="O6" s="2316"/>
      <c r="P6" s="2316"/>
      <c r="Q6" s="2316"/>
      <c r="R6" s="2316"/>
      <c r="S6" s="2316"/>
    </row>
    <row r="7" spans="1:19" s="514" customFormat="1" ht="15">
      <c r="A7" s="512"/>
      <c r="B7" s="512"/>
      <c r="C7" s="512"/>
      <c r="D7" s="513"/>
      <c r="F7" s="513"/>
      <c r="G7" s="513"/>
      <c r="H7" s="513"/>
      <c r="I7" s="512"/>
      <c r="J7" s="513"/>
      <c r="L7" s="513"/>
      <c r="P7" s="513"/>
      <c r="R7" s="513"/>
    </row>
    <row r="8" spans="1:19" s="514" customFormat="1" ht="15">
      <c r="D8" s="513"/>
      <c r="F8" s="513"/>
      <c r="G8" s="513"/>
      <c r="H8" s="513"/>
      <c r="I8" s="512"/>
      <c r="J8" s="513"/>
      <c r="L8" s="513"/>
      <c r="P8" s="513"/>
      <c r="R8" s="513"/>
    </row>
    <row r="9" spans="1:19" s="514" customFormat="1" ht="15">
      <c r="D9" s="513"/>
      <c r="F9" s="513"/>
      <c r="G9" s="513"/>
      <c r="H9" s="513"/>
      <c r="I9" s="515"/>
      <c r="J9" s="513"/>
      <c r="L9" s="513"/>
      <c r="M9" s="516" t="s">
        <v>292</v>
      </c>
      <c r="N9" s="516"/>
      <c r="O9" s="516"/>
      <c r="P9" s="516"/>
      <c r="Q9" s="517"/>
      <c r="R9" s="513"/>
    </row>
    <row r="10" spans="1:19" s="514" customFormat="1" ht="15">
      <c r="D10" s="513"/>
      <c r="F10" s="513"/>
      <c r="G10" s="517"/>
      <c r="H10" s="513"/>
      <c r="I10" s="517"/>
      <c r="J10" s="513"/>
      <c r="L10" s="513"/>
      <c r="Q10" s="517" t="s">
        <v>2646</v>
      </c>
      <c r="R10" s="2320"/>
    </row>
    <row r="11" spans="1:19" s="514" customFormat="1" ht="15">
      <c r="A11" s="518"/>
      <c r="B11" s="518"/>
      <c r="C11" s="518"/>
      <c r="D11" s="513"/>
      <c r="E11" s="517" t="s">
        <v>294</v>
      </c>
      <c r="F11" s="513"/>
      <c r="G11" s="517" t="s">
        <v>293</v>
      </c>
      <c r="H11" s="513"/>
      <c r="I11" s="517" t="s">
        <v>296</v>
      </c>
      <c r="J11" s="513"/>
      <c r="K11" s="517" t="s">
        <v>297</v>
      </c>
      <c r="L11" s="519"/>
      <c r="M11" s="520" t="s">
        <v>298</v>
      </c>
      <c r="N11" s="520"/>
      <c r="O11" s="2321" t="s">
        <v>2647</v>
      </c>
      <c r="P11" s="520"/>
      <c r="Q11" s="517" t="s">
        <v>294</v>
      </c>
      <c r="R11" s="2320"/>
      <c r="S11" s="517" t="s">
        <v>2647</v>
      </c>
    </row>
    <row r="12" spans="1:19" s="514" customFormat="1" ht="15">
      <c r="A12" s="518"/>
      <c r="B12" s="518"/>
      <c r="C12" s="518"/>
      <c r="D12" s="513"/>
      <c r="E12" s="517" t="s">
        <v>299</v>
      </c>
      <c r="F12" s="513"/>
      <c r="G12" s="517" t="s">
        <v>295</v>
      </c>
      <c r="H12" s="513"/>
      <c r="I12" s="517" t="s">
        <v>294</v>
      </c>
      <c r="J12" s="513"/>
      <c r="K12" s="517" t="s">
        <v>300</v>
      </c>
      <c r="L12" s="519"/>
      <c r="M12" s="520" t="s">
        <v>2042</v>
      </c>
      <c r="N12" s="520"/>
      <c r="O12" s="2322" t="s">
        <v>1977</v>
      </c>
      <c r="P12" s="520"/>
      <c r="Q12" s="517" t="s">
        <v>299</v>
      </c>
      <c r="R12" s="2320"/>
      <c r="S12" s="521" t="s">
        <v>1977</v>
      </c>
    </row>
    <row r="13" spans="1:19" s="514" customFormat="1" ht="15">
      <c r="A13" s="522"/>
      <c r="B13" s="522"/>
      <c r="C13" s="522"/>
      <c r="D13" s="523"/>
      <c r="E13" s="2098" t="s">
        <v>2648</v>
      </c>
      <c r="F13" s="523"/>
      <c r="G13" s="2098" t="s">
        <v>2041</v>
      </c>
      <c r="H13" s="523"/>
      <c r="I13" s="2323" t="s">
        <v>301</v>
      </c>
      <c r="J13" s="523"/>
      <c r="K13" s="2323" t="s">
        <v>302</v>
      </c>
      <c r="L13" s="524"/>
      <c r="M13" s="2333" t="s">
        <v>303</v>
      </c>
      <c r="N13" s="520"/>
      <c r="O13" s="2324" t="s">
        <v>2649</v>
      </c>
      <c r="P13" s="520"/>
      <c r="Q13" s="2098" t="s">
        <v>1990</v>
      </c>
      <c r="R13" s="2320"/>
      <c r="S13" s="2323" t="s">
        <v>304</v>
      </c>
    </row>
    <row r="14" spans="1:19" s="514" customFormat="1" ht="15">
      <c r="A14" s="525"/>
      <c r="B14" s="525"/>
      <c r="C14" s="525"/>
      <c r="D14" s="513"/>
      <c r="E14" s="526"/>
      <c r="F14" s="513"/>
      <c r="G14" s="513"/>
      <c r="H14" s="513"/>
      <c r="I14" s="526"/>
      <c r="J14" s="513"/>
      <c r="K14" s="526"/>
      <c r="L14" s="523"/>
      <c r="M14" s="526"/>
      <c r="N14" s="536"/>
      <c r="O14" s="536"/>
      <c r="P14" s="513"/>
      <c r="Q14" s="526"/>
      <c r="R14" s="2320"/>
      <c r="S14" s="526"/>
    </row>
    <row r="15" spans="1:19" s="514" customFormat="1">
      <c r="A15" s="527" t="s">
        <v>331</v>
      </c>
      <c r="B15" s="518"/>
      <c r="C15" s="518"/>
      <c r="D15" s="513"/>
      <c r="F15" s="528"/>
      <c r="G15" s="513"/>
      <c r="H15" s="528"/>
      <c r="J15" s="528"/>
      <c r="L15" s="528"/>
      <c r="M15" s="100"/>
      <c r="N15" s="100"/>
      <c r="O15" s="100"/>
      <c r="P15" s="528"/>
      <c r="R15" s="2320"/>
    </row>
    <row r="16" spans="1:19" s="514" customFormat="1" ht="15">
      <c r="A16" s="518"/>
      <c r="B16" s="518"/>
      <c r="C16" s="518"/>
      <c r="D16" s="513"/>
      <c r="F16" s="528"/>
      <c r="G16" s="513"/>
      <c r="H16" s="528"/>
      <c r="J16" s="528"/>
      <c r="L16" s="528"/>
      <c r="M16" s="529"/>
      <c r="N16" s="529"/>
      <c r="O16" s="529"/>
      <c r="P16" s="528"/>
      <c r="Q16" s="530"/>
      <c r="R16" s="2320"/>
      <c r="S16" s="530"/>
    </row>
    <row r="17" spans="1:19" s="536" customFormat="1" ht="15">
      <c r="A17" s="531"/>
      <c r="B17" s="532" t="s">
        <v>332</v>
      </c>
      <c r="C17" s="532">
        <v>0</v>
      </c>
      <c r="D17" s="533"/>
      <c r="E17" s="534">
        <v>270278</v>
      </c>
      <c r="F17" s="533"/>
      <c r="G17" s="533">
        <v>4385400</v>
      </c>
      <c r="H17" s="533"/>
      <c r="I17" s="1164">
        <v>177795</v>
      </c>
      <c r="J17" s="533"/>
      <c r="K17" s="1164">
        <v>29000</v>
      </c>
      <c r="L17" s="533"/>
      <c r="M17" s="535">
        <v>0</v>
      </c>
      <c r="N17" s="534"/>
      <c r="O17" s="534">
        <v>4275452</v>
      </c>
      <c r="P17" s="533"/>
      <c r="Q17" s="534">
        <f>ROUND(+SUM(E17)+SUM(G17)-SUM(I17)+SUM(K17) +SUM(M17)-SUM(O17),0)</f>
        <v>231431</v>
      </c>
      <c r="R17" s="2320"/>
      <c r="S17" s="1164">
        <v>4275452</v>
      </c>
    </row>
    <row r="18" spans="1:19" s="536" customFormat="1" ht="15">
      <c r="A18" s="531"/>
      <c r="B18" s="532" t="s">
        <v>333</v>
      </c>
      <c r="C18" s="532">
        <v>0</v>
      </c>
      <c r="D18" s="523"/>
      <c r="E18" s="538">
        <v>50358628</v>
      </c>
      <c r="F18" s="538"/>
      <c r="G18" s="538">
        <v>122636000</v>
      </c>
      <c r="H18" s="538"/>
      <c r="I18" s="1163">
        <v>1270758</v>
      </c>
      <c r="J18" s="538"/>
      <c r="K18" s="1163">
        <v>7695803</v>
      </c>
      <c r="L18" s="540"/>
      <c r="M18" s="488">
        <v>0</v>
      </c>
      <c r="N18" s="538"/>
      <c r="O18" s="538">
        <v>129311399</v>
      </c>
      <c r="P18" s="538"/>
      <c r="Q18" s="538">
        <f>ROUND(+SUM(E18)+SUM(G18)-SUM(I18)+SUM(K18) +SUM(M18)-SUM(O18),0)</f>
        <v>50108274</v>
      </c>
      <c r="R18" s="2334"/>
      <c r="S18" s="1163">
        <v>129306399</v>
      </c>
    </row>
    <row r="19" spans="1:19" s="536" customFormat="1" ht="15">
      <c r="A19" s="525"/>
      <c r="B19" s="532" t="s">
        <v>334</v>
      </c>
      <c r="C19" s="532">
        <v>0</v>
      </c>
      <c r="D19" s="541"/>
      <c r="E19" s="538">
        <v>34130928</v>
      </c>
      <c r="F19" s="542"/>
      <c r="G19" s="539">
        <v>60209000</v>
      </c>
      <c r="H19" s="542"/>
      <c r="I19" s="1163">
        <v>5192622</v>
      </c>
      <c r="J19" s="540"/>
      <c r="K19" s="1163">
        <v>2655583</v>
      </c>
      <c r="L19" s="540"/>
      <c r="M19" s="488">
        <v>0</v>
      </c>
      <c r="N19" s="538"/>
      <c r="O19" s="538">
        <v>60149600</v>
      </c>
      <c r="P19" s="540"/>
      <c r="Q19" s="538">
        <f t="shared" ref="Q19:Q70" si="0">ROUND(+SUM(E19)+SUM(G19)-SUM(I19)+SUM(K19) +SUM(M19)-SUM(O19),0)</f>
        <v>31653289</v>
      </c>
      <c r="R19" s="2335"/>
      <c r="S19" s="1163">
        <v>60249829</v>
      </c>
    </row>
    <row r="20" spans="1:19" s="536" customFormat="1" ht="15">
      <c r="A20" s="525"/>
      <c r="B20" s="532" t="s">
        <v>335</v>
      </c>
      <c r="C20" s="532">
        <v>0</v>
      </c>
      <c r="D20" s="543"/>
      <c r="E20" s="538">
        <v>4105439</v>
      </c>
      <c r="F20" s="538"/>
      <c r="G20" s="537">
        <v>28393000</v>
      </c>
      <c r="H20" s="538"/>
      <c r="I20" s="544">
        <v>0</v>
      </c>
      <c r="J20" s="538"/>
      <c r="K20" s="1163">
        <v>3935502</v>
      </c>
      <c r="L20" s="538"/>
      <c r="M20" s="488">
        <v>0</v>
      </c>
      <c r="N20" s="538"/>
      <c r="O20" s="538">
        <v>29401427</v>
      </c>
      <c r="P20" s="538"/>
      <c r="Q20" s="538">
        <f t="shared" si="0"/>
        <v>7032514</v>
      </c>
      <c r="R20" s="2334"/>
      <c r="S20" s="1163">
        <v>29401427</v>
      </c>
    </row>
    <row r="21" spans="1:19" s="536" customFormat="1" ht="15">
      <c r="A21" s="525"/>
      <c r="B21" s="532" t="s">
        <v>336</v>
      </c>
      <c r="C21" s="532">
        <v>0</v>
      </c>
      <c r="D21" s="543"/>
      <c r="E21" s="538">
        <v>32853288</v>
      </c>
      <c r="F21" s="538"/>
      <c r="G21" s="538">
        <v>39974000</v>
      </c>
      <c r="H21" s="538"/>
      <c r="I21" s="1163">
        <v>800128</v>
      </c>
      <c r="J21" s="538"/>
      <c r="K21" s="545">
        <v>0</v>
      </c>
      <c r="L21" s="538"/>
      <c r="M21" s="488">
        <v>0</v>
      </c>
      <c r="N21" s="538"/>
      <c r="O21" s="538">
        <v>66082561</v>
      </c>
      <c r="P21" s="538"/>
      <c r="Q21" s="538">
        <f t="shared" si="0"/>
        <v>5944599</v>
      </c>
      <c r="R21" s="2334"/>
      <c r="S21" s="1163">
        <v>66102561</v>
      </c>
    </row>
    <row r="22" spans="1:19" s="536" customFormat="1" ht="15">
      <c r="A22" s="525"/>
      <c r="B22" s="532" t="s">
        <v>337</v>
      </c>
      <c r="C22" s="532">
        <v>0</v>
      </c>
      <c r="D22" s="523"/>
      <c r="E22" s="538">
        <v>8157388</v>
      </c>
      <c r="F22" s="538"/>
      <c r="G22" s="538">
        <v>29857000</v>
      </c>
      <c r="H22" s="538"/>
      <c r="I22" s="1163">
        <v>7908246</v>
      </c>
      <c r="J22" s="538"/>
      <c r="K22" s="545">
        <v>0</v>
      </c>
      <c r="L22" s="538"/>
      <c r="M22" s="488">
        <v>0</v>
      </c>
      <c r="N22" s="538"/>
      <c r="O22" s="538">
        <v>20321904</v>
      </c>
      <c r="P22" s="538"/>
      <c r="Q22" s="538">
        <f t="shared" si="0"/>
        <v>9784238</v>
      </c>
      <c r="R22" s="2334"/>
      <c r="S22" s="1163">
        <v>20321904</v>
      </c>
    </row>
    <row r="23" spans="1:19" s="536" customFormat="1" ht="15">
      <c r="A23" s="522"/>
      <c r="B23" s="532" t="s">
        <v>338</v>
      </c>
      <c r="C23" s="532">
        <v>0</v>
      </c>
      <c r="D23" s="523"/>
      <c r="E23" s="538">
        <v>516811137</v>
      </c>
      <c r="F23" s="538"/>
      <c r="G23" s="538">
        <v>2297349500</v>
      </c>
      <c r="H23" s="538"/>
      <c r="I23" s="1163">
        <v>103124710</v>
      </c>
      <c r="J23" s="538"/>
      <c r="K23" s="1163">
        <v>755029</v>
      </c>
      <c r="L23" s="538"/>
      <c r="M23" s="488">
        <v>0</v>
      </c>
      <c r="N23" s="538"/>
      <c r="O23" s="538">
        <v>1822637115</v>
      </c>
      <c r="P23" s="538"/>
      <c r="Q23" s="538">
        <f t="shared" si="0"/>
        <v>889153841</v>
      </c>
      <c r="R23" s="2334"/>
      <c r="S23" s="1163">
        <v>1822625012</v>
      </c>
    </row>
    <row r="24" spans="1:19" s="536" customFormat="1" ht="15">
      <c r="B24" s="532" t="s">
        <v>339</v>
      </c>
      <c r="C24" s="532">
        <v>0</v>
      </c>
      <c r="D24" s="543"/>
      <c r="E24" s="538">
        <v>324289022</v>
      </c>
      <c r="F24" s="546"/>
      <c r="G24" s="547">
        <v>1419169190</v>
      </c>
      <c r="H24" s="546"/>
      <c r="I24" s="1163">
        <v>906370</v>
      </c>
      <c r="J24" s="544"/>
      <c r="K24" s="1163">
        <v>1233588</v>
      </c>
      <c r="L24" s="546"/>
      <c r="M24" s="488">
        <v>0</v>
      </c>
      <c r="N24" s="538"/>
      <c r="O24" s="538">
        <v>1399422781</v>
      </c>
      <c r="P24" s="546"/>
      <c r="Q24" s="538">
        <f t="shared" si="0"/>
        <v>344362649</v>
      </c>
      <c r="R24" s="2336"/>
      <c r="S24" s="1163">
        <v>1399422781</v>
      </c>
    </row>
    <row r="25" spans="1:19" s="536" customFormat="1" ht="15">
      <c r="B25" s="532" t="s">
        <v>340</v>
      </c>
      <c r="C25" s="532">
        <v>0</v>
      </c>
      <c r="D25" s="543"/>
      <c r="E25" s="538">
        <v>3262705</v>
      </c>
      <c r="F25" s="546"/>
      <c r="G25" s="546">
        <v>14079000</v>
      </c>
      <c r="H25" s="546"/>
      <c r="I25" s="1163">
        <v>2990926</v>
      </c>
      <c r="J25" s="544"/>
      <c r="K25" s="1163">
        <v>922417</v>
      </c>
      <c r="L25" s="546"/>
      <c r="M25" s="488">
        <v>0</v>
      </c>
      <c r="N25" s="538"/>
      <c r="O25" s="538">
        <v>12276992</v>
      </c>
      <c r="P25" s="546"/>
      <c r="Q25" s="538">
        <f t="shared" si="0"/>
        <v>2996204</v>
      </c>
      <c r="R25" s="2336"/>
      <c r="S25" s="1163">
        <v>12276992</v>
      </c>
    </row>
    <row r="26" spans="1:19" s="536" customFormat="1" ht="15">
      <c r="B26" s="532" t="s">
        <v>341</v>
      </c>
      <c r="C26" s="532">
        <v>0</v>
      </c>
      <c r="D26" s="543"/>
      <c r="E26" s="538">
        <v>696789</v>
      </c>
      <c r="F26" s="538"/>
      <c r="G26" s="538">
        <v>2894000</v>
      </c>
      <c r="H26" s="538"/>
      <c r="I26" s="1163">
        <v>659615</v>
      </c>
      <c r="J26" s="538"/>
      <c r="K26" s="545">
        <v>0</v>
      </c>
      <c r="L26" s="538"/>
      <c r="M26" s="488">
        <v>0</v>
      </c>
      <c r="N26" s="538"/>
      <c r="O26" s="538">
        <v>2221641</v>
      </c>
      <c r="P26" s="538"/>
      <c r="Q26" s="538">
        <f t="shared" si="0"/>
        <v>709533</v>
      </c>
      <c r="R26" s="2334"/>
      <c r="S26" s="1163">
        <v>2221641</v>
      </c>
    </row>
    <row r="27" spans="1:19" s="536" customFormat="1" ht="15">
      <c r="A27" s="525"/>
      <c r="B27" s="532" t="s">
        <v>342</v>
      </c>
      <c r="C27" s="532">
        <v>0</v>
      </c>
      <c r="D27" s="543"/>
      <c r="E27" s="538">
        <v>226935769</v>
      </c>
      <c r="F27" s="538"/>
      <c r="G27" s="538">
        <v>2628997000</v>
      </c>
      <c r="H27" s="538"/>
      <c r="I27" s="1163">
        <v>91452681</v>
      </c>
      <c r="J27" s="538"/>
      <c r="K27" s="1163">
        <v>-2436098</v>
      </c>
      <c r="L27" s="538"/>
      <c r="M27" s="488">
        <v>0</v>
      </c>
      <c r="N27" s="538"/>
      <c r="O27" s="538">
        <v>2645153832</v>
      </c>
      <c r="P27" s="538"/>
      <c r="Q27" s="538">
        <f t="shared" si="0"/>
        <v>116890158</v>
      </c>
      <c r="R27" s="2334"/>
      <c r="S27" s="1163">
        <v>2645158140</v>
      </c>
    </row>
    <row r="28" spans="1:19" s="536" customFormat="1" ht="15">
      <c r="A28" s="525"/>
      <c r="B28" s="532" t="s">
        <v>343</v>
      </c>
      <c r="C28" s="532">
        <v>0</v>
      </c>
      <c r="D28" s="523"/>
      <c r="E28" s="538">
        <v>87442539</v>
      </c>
      <c r="F28" s="538"/>
      <c r="G28" s="538">
        <v>174966000</v>
      </c>
      <c r="H28" s="538"/>
      <c r="I28" s="1163">
        <v>8361316</v>
      </c>
      <c r="J28" s="538"/>
      <c r="K28" s="1163">
        <v>-322279</v>
      </c>
      <c r="L28" s="538"/>
      <c r="M28" s="488">
        <v>0</v>
      </c>
      <c r="N28" s="538"/>
      <c r="O28" s="538">
        <v>161782715</v>
      </c>
      <c r="P28" s="538"/>
      <c r="Q28" s="538">
        <f t="shared" si="0"/>
        <v>91942229</v>
      </c>
      <c r="R28" s="2334"/>
      <c r="S28" s="1163">
        <v>161782715</v>
      </c>
    </row>
    <row r="29" spans="1:19" s="536" customFormat="1" ht="15">
      <c r="A29" s="525"/>
      <c r="B29" s="532" t="s">
        <v>344</v>
      </c>
      <c r="C29" s="532">
        <v>0</v>
      </c>
      <c r="D29" s="543"/>
      <c r="E29" s="538">
        <v>102539300</v>
      </c>
      <c r="F29" s="538"/>
      <c r="G29" s="488">
        <v>0</v>
      </c>
      <c r="H29" s="538"/>
      <c r="I29" s="545">
        <v>0</v>
      </c>
      <c r="J29" s="538"/>
      <c r="K29" s="539">
        <v>0</v>
      </c>
      <c r="L29" s="538"/>
      <c r="M29" s="488">
        <v>0</v>
      </c>
      <c r="N29" s="538"/>
      <c r="O29" s="538">
        <v>-7069607</v>
      </c>
      <c r="P29" s="538"/>
      <c r="Q29" s="538">
        <f t="shared" si="0"/>
        <v>109608907</v>
      </c>
      <c r="R29" s="2334"/>
      <c r="S29" s="1163">
        <v>-7069607</v>
      </c>
    </row>
    <row r="30" spans="1:19" s="553" customFormat="1" ht="15">
      <c r="A30" s="549"/>
      <c r="B30" s="532" t="s">
        <v>345</v>
      </c>
      <c r="C30" s="532">
        <v>0</v>
      </c>
      <c r="D30" s="550"/>
      <c r="E30" s="538">
        <v>182290360</v>
      </c>
      <c r="F30" s="551"/>
      <c r="G30" s="552">
        <v>70210330</v>
      </c>
      <c r="H30" s="551"/>
      <c r="I30" s="1163">
        <v>3635555</v>
      </c>
      <c r="J30" s="551"/>
      <c r="K30" s="1163">
        <v>-5802822</v>
      </c>
      <c r="L30" s="551"/>
      <c r="M30" s="488">
        <v>0</v>
      </c>
      <c r="N30" s="538"/>
      <c r="O30" s="538">
        <v>54131868</v>
      </c>
      <c r="P30" s="551"/>
      <c r="Q30" s="538">
        <f t="shared" si="0"/>
        <v>188930445</v>
      </c>
      <c r="R30" s="2337"/>
      <c r="S30" s="1163">
        <v>54488255</v>
      </c>
    </row>
    <row r="31" spans="1:19" s="553" customFormat="1" ht="15">
      <c r="A31" s="549"/>
      <c r="B31" s="532" t="s">
        <v>346</v>
      </c>
      <c r="C31" s="532">
        <v>0</v>
      </c>
      <c r="D31" s="550"/>
      <c r="E31" s="538">
        <v>19303978010</v>
      </c>
      <c r="F31" s="551"/>
      <c r="G31" s="552">
        <v>41455508850</v>
      </c>
      <c r="H31" s="551"/>
      <c r="I31" s="1163">
        <v>18512123522</v>
      </c>
      <c r="J31" s="551"/>
      <c r="K31" s="1163">
        <v>-73329459</v>
      </c>
      <c r="L31" s="551"/>
      <c r="M31" s="538">
        <v>0</v>
      </c>
      <c r="N31" s="538"/>
      <c r="O31" s="538">
        <v>20473926017</v>
      </c>
      <c r="P31" s="551"/>
      <c r="Q31" s="538">
        <f t="shared" si="0"/>
        <v>21700107862</v>
      </c>
      <c r="R31" s="2337"/>
      <c r="S31" s="1163">
        <v>20473959363</v>
      </c>
    </row>
    <row r="32" spans="1:19" s="553" customFormat="1" ht="15">
      <c r="A32" s="549"/>
      <c r="B32" s="532" t="s">
        <v>347</v>
      </c>
      <c r="C32" s="532">
        <v>0</v>
      </c>
      <c r="D32" s="554"/>
      <c r="E32" s="538">
        <v>2691781</v>
      </c>
      <c r="F32" s="551"/>
      <c r="G32" s="552">
        <v>8140000</v>
      </c>
      <c r="H32" s="551"/>
      <c r="I32" s="1163">
        <v>264493</v>
      </c>
      <c r="J32" s="556"/>
      <c r="K32" s="545">
        <v>0</v>
      </c>
      <c r="L32" s="551"/>
      <c r="M32" s="488">
        <v>0</v>
      </c>
      <c r="N32" s="538"/>
      <c r="O32" s="538">
        <v>5961928</v>
      </c>
      <c r="P32" s="556"/>
      <c r="Q32" s="538">
        <f t="shared" si="0"/>
        <v>4605360</v>
      </c>
      <c r="R32" s="2338"/>
      <c r="S32" s="1163">
        <v>5961928</v>
      </c>
    </row>
    <row r="33" spans="1:19" s="553" customFormat="1" ht="15">
      <c r="A33" s="558"/>
      <c r="B33" s="532" t="s">
        <v>348</v>
      </c>
      <c r="C33" s="532">
        <v>0</v>
      </c>
      <c r="D33" s="525"/>
      <c r="E33" s="538">
        <v>55034898</v>
      </c>
      <c r="F33" s="551"/>
      <c r="G33" s="552">
        <v>38465000</v>
      </c>
      <c r="H33" s="551"/>
      <c r="I33" s="1163">
        <v>2105725</v>
      </c>
      <c r="J33" s="548"/>
      <c r="K33" s="1163">
        <v>-1666000</v>
      </c>
      <c r="L33" s="551"/>
      <c r="M33" s="488">
        <v>0</v>
      </c>
      <c r="N33" s="538"/>
      <c r="O33" s="538">
        <v>26461224</v>
      </c>
      <c r="P33" s="548"/>
      <c r="Q33" s="538">
        <f t="shared" si="0"/>
        <v>63266949</v>
      </c>
      <c r="R33" s="2339"/>
      <c r="S33" s="1163">
        <v>26461677</v>
      </c>
    </row>
    <row r="34" spans="1:19" s="553" customFormat="1" ht="15">
      <c r="A34" s="558"/>
      <c r="B34" s="532" t="s">
        <v>349</v>
      </c>
      <c r="C34" s="532">
        <v>0</v>
      </c>
      <c r="D34" s="559"/>
      <c r="E34" s="538">
        <v>39171504</v>
      </c>
      <c r="F34" s="551"/>
      <c r="G34" s="552">
        <v>121764200</v>
      </c>
      <c r="H34" s="551"/>
      <c r="I34" s="1163">
        <v>12078536</v>
      </c>
      <c r="J34" s="560"/>
      <c r="K34" s="1163">
        <v>-370043</v>
      </c>
      <c r="L34" s="551"/>
      <c r="M34" s="488">
        <v>0</v>
      </c>
      <c r="N34" s="538"/>
      <c r="O34" s="538">
        <v>94817386</v>
      </c>
      <c r="P34" s="548"/>
      <c r="Q34" s="538">
        <f t="shared" si="0"/>
        <v>53669739</v>
      </c>
      <c r="R34" s="2339"/>
      <c r="S34" s="1163">
        <v>94817386</v>
      </c>
    </row>
    <row r="35" spans="1:19" s="553" customFormat="1" ht="15">
      <c r="A35" s="558"/>
      <c r="B35" s="532" t="s">
        <v>350</v>
      </c>
      <c r="C35" s="532">
        <v>0</v>
      </c>
      <c r="D35" s="559"/>
      <c r="E35" s="538">
        <v>4399493</v>
      </c>
      <c r="F35" s="551"/>
      <c r="G35" s="552">
        <v>17854000</v>
      </c>
      <c r="H35" s="551"/>
      <c r="I35" s="1163">
        <v>4043833</v>
      </c>
      <c r="J35" s="560"/>
      <c r="K35" s="545">
        <v>0</v>
      </c>
      <c r="L35" s="551"/>
      <c r="M35" s="488">
        <v>0</v>
      </c>
      <c r="N35" s="538"/>
      <c r="O35" s="538">
        <v>13965354</v>
      </c>
      <c r="P35" s="548"/>
      <c r="Q35" s="538">
        <f t="shared" si="0"/>
        <v>4244306</v>
      </c>
      <c r="R35" s="2339"/>
      <c r="S35" s="1163">
        <v>13965726</v>
      </c>
    </row>
    <row r="36" spans="1:19" s="553" customFormat="1" ht="15">
      <c r="A36" s="558"/>
      <c r="B36" s="532" t="s">
        <v>351</v>
      </c>
      <c r="C36" s="532">
        <v>0</v>
      </c>
      <c r="D36" s="559"/>
      <c r="E36" s="538">
        <v>82600</v>
      </c>
      <c r="F36" s="551"/>
      <c r="G36" s="561">
        <v>0</v>
      </c>
      <c r="H36" s="551"/>
      <c r="I36" s="545">
        <v>0</v>
      </c>
      <c r="J36" s="560"/>
      <c r="K36" s="545">
        <v>0</v>
      </c>
      <c r="L36" s="551"/>
      <c r="M36" s="488">
        <v>0</v>
      </c>
      <c r="N36" s="538"/>
      <c r="O36" s="538">
        <v>0</v>
      </c>
      <c r="P36" s="548"/>
      <c r="Q36" s="538">
        <f t="shared" si="0"/>
        <v>82600</v>
      </c>
      <c r="R36" s="2339"/>
      <c r="S36" s="1163">
        <v>0</v>
      </c>
    </row>
    <row r="37" spans="1:19" s="514" customFormat="1" ht="15">
      <c r="B37" s="532" t="s">
        <v>352</v>
      </c>
      <c r="C37" s="532">
        <v>0</v>
      </c>
      <c r="D37" s="513"/>
      <c r="E37" s="538">
        <v>1654256</v>
      </c>
      <c r="F37" s="563"/>
      <c r="G37" s="561">
        <v>0</v>
      </c>
      <c r="H37" s="563"/>
      <c r="I37" s="537">
        <v>0</v>
      </c>
      <c r="J37" s="563"/>
      <c r="K37" s="545">
        <v>0</v>
      </c>
      <c r="L37" s="563"/>
      <c r="M37" s="488">
        <v>0</v>
      </c>
      <c r="N37" s="538"/>
      <c r="O37" s="538">
        <v>696</v>
      </c>
      <c r="P37" s="563"/>
      <c r="Q37" s="538">
        <f t="shared" si="0"/>
        <v>1653560</v>
      </c>
      <c r="R37" s="2340"/>
      <c r="S37" s="1163">
        <v>696</v>
      </c>
    </row>
    <row r="38" spans="1:19" s="553" customFormat="1" ht="15">
      <c r="A38" s="558"/>
      <c r="B38" s="532" t="s">
        <v>353</v>
      </c>
      <c r="C38" s="532">
        <v>0</v>
      </c>
      <c r="D38" s="559"/>
      <c r="E38" s="538">
        <v>19174478</v>
      </c>
      <c r="F38" s="551"/>
      <c r="G38" s="552">
        <v>144985000</v>
      </c>
      <c r="H38" s="551"/>
      <c r="I38" s="1163">
        <v>10499261</v>
      </c>
      <c r="J38" s="560"/>
      <c r="K38" s="1163">
        <v>4440250</v>
      </c>
      <c r="L38" s="551"/>
      <c r="M38" s="488">
        <v>0</v>
      </c>
      <c r="N38" s="538"/>
      <c r="O38" s="538">
        <v>141664908</v>
      </c>
      <c r="P38" s="548"/>
      <c r="Q38" s="538">
        <f t="shared" si="0"/>
        <v>16435559</v>
      </c>
      <c r="R38" s="2339"/>
      <c r="S38" s="1163">
        <v>142292876</v>
      </c>
    </row>
    <row r="39" spans="1:19" s="553" customFormat="1" ht="15">
      <c r="A39" s="558"/>
      <c r="B39" s="532" t="s">
        <v>354</v>
      </c>
      <c r="C39" s="532">
        <v>0</v>
      </c>
      <c r="D39" s="559"/>
      <c r="E39" s="538">
        <v>14791</v>
      </c>
      <c r="F39" s="551"/>
      <c r="G39" s="552">
        <v>38000</v>
      </c>
      <c r="H39" s="551"/>
      <c r="I39" s="1163">
        <v>15201</v>
      </c>
      <c r="J39" s="560"/>
      <c r="K39" s="545">
        <v>0</v>
      </c>
      <c r="L39" s="551"/>
      <c r="M39" s="488">
        <v>0</v>
      </c>
      <c r="N39" s="538"/>
      <c r="O39" s="538">
        <v>12360</v>
      </c>
      <c r="P39" s="548"/>
      <c r="Q39" s="538">
        <f t="shared" si="0"/>
        <v>25230</v>
      </c>
      <c r="R39" s="2339"/>
      <c r="S39" s="1163">
        <v>12360</v>
      </c>
    </row>
    <row r="40" spans="1:19" s="553" customFormat="1" ht="15">
      <c r="A40" s="558"/>
      <c r="B40" s="532" t="s">
        <v>355</v>
      </c>
      <c r="C40" s="532">
        <v>0</v>
      </c>
      <c r="D40" s="559"/>
      <c r="E40" s="538">
        <v>0</v>
      </c>
      <c r="F40" s="551"/>
      <c r="G40" s="552">
        <v>166000</v>
      </c>
      <c r="H40" s="551"/>
      <c r="I40" s="555">
        <v>0</v>
      </c>
      <c r="J40" s="560"/>
      <c r="K40" s="545">
        <v>0</v>
      </c>
      <c r="L40" s="551"/>
      <c r="M40" s="488">
        <v>0</v>
      </c>
      <c r="N40" s="538"/>
      <c r="O40" s="538">
        <v>166000</v>
      </c>
      <c r="P40" s="548"/>
      <c r="Q40" s="538">
        <f t="shared" si="0"/>
        <v>0</v>
      </c>
      <c r="R40" s="2339"/>
      <c r="S40" s="1163">
        <v>166000</v>
      </c>
    </row>
    <row r="41" spans="1:19" s="536" customFormat="1" ht="15">
      <c r="B41" s="532" t="s">
        <v>356</v>
      </c>
      <c r="C41" s="532">
        <v>0</v>
      </c>
      <c r="D41" s="523"/>
      <c r="E41" s="538">
        <v>22095083498</v>
      </c>
      <c r="F41" s="538"/>
      <c r="G41" s="547">
        <v>35935456954</v>
      </c>
      <c r="H41" s="538"/>
      <c r="I41" s="1163">
        <v>320017686</v>
      </c>
      <c r="J41" s="538"/>
      <c r="K41" s="1163">
        <v>-534668755</v>
      </c>
      <c r="L41" s="538"/>
      <c r="M41" s="488">
        <v>0</v>
      </c>
      <c r="N41" s="538"/>
      <c r="O41" s="538">
        <v>13696189009</v>
      </c>
      <c r="P41" s="538"/>
      <c r="Q41" s="538">
        <f t="shared" si="0"/>
        <v>43479665002</v>
      </c>
      <c r="R41" s="2334"/>
      <c r="S41" s="1163">
        <v>13696395212</v>
      </c>
    </row>
    <row r="42" spans="1:19" s="536" customFormat="1" ht="15">
      <c r="B42" s="532" t="s">
        <v>357</v>
      </c>
      <c r="C42" s="532">
        <v>0</v>
      </c>
      <c r="D42" s="523"/>
      <c r="E42" s="538">
        <v>603189413</v>
      </c>
      <c r="F42" s="538"/>
      <c r="G42" s="538">
        <v>1042334000</v>
      </c>
      <c r="H42" s="538"/>
      <c r="I42" s="1163">
        <v>12108786</v>
      </c>
      <c r="J42" s="538"/>
      <c r="K42" s="537">
        <v>0</v>
      </c>
      <c r="L42" s="538"/>
      <c r="M42" s="488">
        <v>0</v>
      </c>
      <c r="N42" s="538"/>
      <c r="O42" s="538">
        <v>1177917722</v>
      </c>
      <c r="P42" s="538"/>
      <c r="Q42" s="538">
        <f t="shared" si="0"/>
        <v>455496905</v>
      </c>
      <c r="R42" s="2334"/>
      <c r="S42" s="1163">
        <v>1177915853</v>
      </c>
    </row>
    <row r="43" spans="1:19" s="536" customFormat="1" ht="15">
      <c r="B43" s="532" t="s">
        <v>358</v>
      </c>
      <c r="C43" s="532">
        <v>0</v>
      </c>
      <c r="D43" s="523"/>
      <c r="E43" s="538">
        <v>483632170</v>
      </c>
      <c r="F43" s="538"/>
      <c r="G43" s="538">
        <v>159588000</v>
      </c>
      <c r="H43" s="538"/>
      <c r="I43" s="1163">
        <v>5949464</v>
      </c>
      <c r="J43" s="538"/>
      <c r="K43" s="1163">
        <v>-8036025</v>
      </c>
      <c r="L43" s="538"/>
      <c r="M43" s="488">
        <v>0</v>
      </c>
      <c r="N43" s="538"/>
      <c r="O43" s="538">
        <v>38108235</v>
      </c>
      <c r="P43" s="538"/>
      <c r="Q43" s="538">
        <f t="shared" si="0"/>
        <v>591126446</v>
      </c>
      <c r="R43" s="2334"/>
      <c r="S43" s="1163">
        <v>38108235</v>
      </c>
    </row>
    <row r="44" spans="1:19" s="536" customFormat="1" ht="15">
      <c r="B44" s="532" t="s">
        <v>359</v>
      </c>
      <c r="C44" s="532">
        <v>0</v>
      </c>
      <c r="D44" s="523"/>
      <c r="E44" s="538">
        <v>68068006</v>
      </c>
      <c r="F44" s="538"/>
      <c r="G44" s="538">
        <v>21721000</v>
      </c>
      <c r="H44" s="538"/>
      <c r="I44" s="1163">
        <v>8233372</v>
      </c>
      <c r="J44" s="538"/>
      <c r="K44" s="1163">
        <v>2775937</v>
      </c>
      <c r="L44" s="538"/>
      <c r="M44" s="488">
        <v>0</v>
      </c>
      <c r="N44" s="538"/>
      <c r="O44" s="538">
        <v>19070695</v>
      </c>
      <c r="P44" s="538"/>
      <c r="Q44" s="538">
        <f t="shared" si="0"/>
        <v>65260876</v>
      </c>
      <c r="R44" s="2334"/>
      <c r="S44" s="1163">
        <v>19065695</v>
      </c>
    </row>
    <row r="45" spans="1:19" s="536" customFormat="1" ht="15">
      <c r="B45" s="532" t="s">
        <v>360</v>
      </c>
      <c r="C45" s="532">
        <v>0</v>
      </c>
      <c r="D45" s="523"/>
      <c r="E45" s="538">
        <v>881724</v>
      </c>
      <c r="F45" s="538"/>
      <c r="G45" s="538">
        <v>321000</v>
      </c>
      <c r="H45" s="538"/>
      <c r="I45" s="1163">
        <v>73733</v>
      </c>
      <c r="J45" s="538"/>
      <c r="K45" s="545">
        <v>0</v>
      </c>
      <c r="L45" s="538"/>
      <c r="M45" s="488">
        <v>0</v>
      </c>
      <c r="N45" s="538"/>
      <c r="O45" s="538">
        <v>220893</v>
      </c>
      <c r="P45" s="538"/>
      <c r="Q45" s="538">
        <f t="shared" si="0"/>
        <v>908098</v>
      </c>
      <c r="R45" s="2334"/>
      <c r="S45" s="1163">
        <v>220893</v>
      </c>
    </row>
    <row r="46" spans="1:19" s="536" customFormat="1" ht="15">
      <c r="B46" s="532" t="s">
        <v>361</v>
      </c>
      <c r="C46" s="532">
        <v>0</v>
      </c>
      <c r="D46" s="523"/>
      <c r="E46" s="538">
        <v>543110</v>
      </c>
      <c r="F46" s="538"/>
      <c r="G46" s="538">
        <v>12010000</v>
      </c>
      <c r="H46" s="538"/>
      <c r="I46" s="1163">
        <v>344536</v>
      </c>
      <c r="J46" s="538"/>
      <c r="K46" s="1163">
        <v>90000</v>
      </c>
      <c r="L46" s="538"/>
      <c r="M46" s="488">
        <v>0</v>
      </c>
      <c r="N46" s="538"/>
      <c r="O46" s="538">
        <v>10582667</v>
      </c>
      <c r="P46" s="538"/>
      <c r="Q46" s="538">
        <f t="shared" si="0"/>
        <v>1715907</v>
      </c>
      <c r="R46" s="2334"/>
      <c r="S46" s="1163">
        <v>10582726</v>
      </c>
    </row>
    <row r="47" spans="1:19" s="514" customFormat="1" ht="15">
      <c r="B47" s="532" t="s">
        <v>362</v>
      </c>
      <c r="C47" s="532">
        <v>0</v>
      </c>
      <c r="D47" s="533"/>
      <c r="E47" s="538">
        <v>4882077</v>
      </c>
      <c r="F47" s="563"/>
      <c r="G47" s="563">
        <v>418262000</v>
      </c>
      <c r="H47" s="533"/>
      <c r="I47" s="1163">
        <v>1783232</v>
      </c>
      <c r="J47" s="533"/>
      <c r="K47" s="1163">
        <v>8218256</v>
      </c>
      <c r="L47" s="533"/>
      <c r="M47" s="488">
        <v>0</v>
      </c>
      <c r="N47" s="538"/>
      <c r="O47" s="538">
        <v>426415107</v>
      </c>
      <c r="P47" s="533"/>
      <c r="Q47" s="538">
        <f t="shared" si="0"/>
        <v>3163994</v>
      </c>
      <c r="R47" s="2329"/>
      <c r="S47" s="1163">
        <v>426414327</v>
      </c>
    </row>
    <row r="48" spans="1:19" s="536" customFormat="1" ht="15">
      <c r="B48" s="532" t="s">
        <v>363</v>
      </c>
      <c r="C48" s="532">
        <v>0</v>
      </c>
      <c r="D48" s="523"/>
      <c r="E48" s="538">
        <v>570348</v>
      </c>
      <c r="F48" s="538"/>
      <c r="G48" s="538">
        <v>6794000</v>
      </c>
      <c r="H48" s="538"/>
      <c r="I48" s="1163">
        <v>456423</v>
      </c>
      <c r="J48" s="538"/>
      <c r="K48" s="1163">
        <v>369000</v>
      </c>
      <c r="L48" s="538"/>
      <c r="M48" s="488">
        <v>0</v>
      </c>
      <c r="N48" s="538"/>
      <c r="O48" s="538">
        <v>7069572</v>
      </c>
      <c r="P48" s="538"/>
      <c r="Q48" s="538">
        <f t="shared" si="0"/>
        <v>207353</v>
      </c>
      <c r="R48" s="2334"/>
      <c r="S48" s="1163">
        <v>7069615</v>
      </c>
    </row>
    <row r="49" spans="2:19" s="536" customFormat="1" ht="15">
      <c r="B49" s="532" t="s">
        <v>364</v>
      </c>
      <c r="C49" s="532">
        <v>0</v>
      </c>
      <c r="D49" s="523"/>
      <c r="E49" s="538">
        <v>4118250</v>
      </c>
      <c r="F49" s="538"/>
      <c r="G49" s="538">
        <v>15000000</v>
      </c>
      <c r="H49" s="538"/>
      <c r="I49" s="1163">
        <v>209867</v>
      </c>
      <c r="J49" s="538"/>
      <c r="K49" s="545">
        <v>0</v>
      </c>
      <c r="L49" s="538"/>
      <c r="M49" s="488">
        <v>0</v>
      </c>
      <c r="N49" s="538"/>
      <c r="O49" s="538">
        <v>14759981</v>
      </c>
      <c r="P49" s="538"/>
      <c r="Q49" s="538">
        <f t="shared" si="0"/>
        <v>4148402</v>
      </c>
      <c r="R49" s="2334"/>
      <c r="S49" s="1163">
        <v>14759981</v>
      </c>
    </row>
    <row r="50" spans="2:19" s="514" customFormat="1" ht="15">
      <c r="B50" s="532" t="s">
        <v>365</v>
      </c>
      <c r="C50" s="532">
        <v>0</v>
      </c>
      <c r="D50" s="513"/>
      <c r="E50" s="538">
        <v>895108</v>
      </c>
      <c r="F50" s="563"/>
      <c r="G50" s="537">
        <v>4382000</v>
      </c>
      <c r="H50" s="563"/>
      <c r="I50" s="1163">
        <v>845416</v>
      </c>
      <c r="J50" s="563"/>
      <c r="K50" s="545">
        <v>0</v>
      </c>
      <c r="L50" s="563"/>
      <c r="M50" s="488">
        <v>0</v>
      </c>
      <c r="N50" s="538"/>
      <c r="O50" s="538">
        <v>3632211</v>
      </c>
      <c r="P50" s="563"/>
      <c r="Q50" s="538">
        <f t="shared" si="0"/>
        <v>799481</v>
      </c>
      <c r="R50" s="2340"/>
      <c r="S50" s="1163">
        <v>3627521</v>
      </c>
    </row>
    <row r="51" spans="2:19" s="514" customFormat="1" ht="15">
      <c r="B51" s="532" t="s">
        <v>366</v>
      </c>
      <c r="C51" s="532">
        <v>0</v>
      </c>
      <c r="D51" s="513"/>
      <c r="E51" s="538">
        <v>251337</v>
      </c>
      <c r="F51" s="563"/>
      <c r="G51" s="537">
        <v>5484000</v>
      </c>
      <c r="H51" s="563"/>
      <c r="I51" s="1163">
        <v>119532</v>
      </c>
      <c r="J51" s="563"/>
      <c r="K51" s="545">
        <v>0</v>
      </c>
      <c r="L51" s="563"/>
      <c r="M51" s="488">
        <v>0</v>
      </c>
      <c r="N51" s="538"/>
      <c r="O51" s="538">
        <v>5376518</v>
      </c>
      <c r="P51" s="563"/>
      <c r="Q51" s="538">
        <f t="shared" si="0"/>
        <v>239287</v>
      </c>
      <c r="R51" s="2340"/>
      <c r="S51" s="1163">
        <v>5384147</v>
      </c>
    </row>
    <row r="52" spans="2:19" s="536" customFormat="1" ht="15">
      <c r="B52" s="532" t="s">
        <v>367</v>
      </c>
      <c r="C52" s="532">
        <v>0</v>
      </c>
      <c r="D52" s="523"/>
      <c r="E52" s="538">
        <v>7538</v>
      </c>
      <c r="F52" s="538"/>
      <c r="G52" s="538">
        <v>30000</v>
      </c>
      <c r="H52" s="538"/>
      <c r="I52" s="1163">
        <v>7538</v>
      </c>
      <c r="J52" s="538"/>
      <c r="K52" s="545">
        <v>0</v>
      </c>
      <c r="L52" s="538"/>
      <c r="M52" s="488">
        <v>0</v>
      </c>
      <c r="N52" s="538"/>
      <c r="O52" s="538">
        <v>24262</v>
      </c>
      <c r="P52" s="538"/>
      <c r="Q52" s="538">
        <f t="shared" si="0"/>
        <v>5738</v>
      </c>
      <c r="R52" s="2334"/>
      <c r="S52" s="1163">
        <v>24262</v>
      </c>
    </row>
    <row r="53" spans="2:19" s="536" customFormat="1" ht="15">
      <c r="B53" s="532" t="s">
        <v>368</v>
      </c>
      <c r="C53" s="532">
        <v>0</v>
      </c>
      <c r="D53" s="523"/>
      <c r="E53" s="538">
        <v>10682187</v>
      </c>
      <c r="F53" s="538"/>
      <c r="G53" s="538">
        <v>36855000</v>
      </c>
      <c r="H53" s="538"/>
      <c r="I53" s="1163">
        <v>8998657</v>
      </c>
      <c r="J53" s="538"/>
      <c r="K53" s="545">
        <v>0</v>
      </c>
      <c r="L53" s="538"/>
      <c r="M53" s="488">
        <v>0</v>
      </c>
      <c r="N53" s="538"/>
      <c r="O53" s="538">
        <v>29473195</v>
      </c>
      <c r="P53" s="538"/>
      <c r="Q53" s="538">
        <f t="shared" si="0"/>
        <v>9065335</v>
      </c>
      <c r="R53" s="2334"/>
      <c r="S53" s="1163">
        <v>29472403</v>
      </c>
    </row>
    <row r="54" spans="2:19" s="514" customFormat="1" ht="15">
      <c r="B54" s="532" t="s">
        <v>369</v>
      </c>
      <c r="C54" s="532">
        <v>0</v>
      </c>
      <c r="D54" s="513"/>
      <c r="E54" s="538">
        <v>41526903</v>
      </c>
      <c r="F54" s="563"/>
      <c r="G54" s="537">
        <v>12971000</v>
      </c>
      <c r="H54" s="563"/>
      <c r="I54" s="1163">
        <v>21774185</v>
      </c>
      <c r="J54" s="563"/>
      <c r="K54" s="1163">
        <v>440700</v>
      </c>
      <c r="L54" s="563"/>
      <c r="M54" s="488">
        <v>0</v>
      </c>
      <c r="N54" s="538"/>
      <c r="O54" s="538">
        <v>7926701</v>
      </c>
      <c r="P54" s="563"/>
      <c r="Q54" s="538">
        <f t="shared" si="0"/>
        <v>25237717</v>
      </c>
      <c r="R54" s="2340"/>
      <c r="S54" s="1163">
        <v>7926701</v>
      </c>
    </row>
    <row r="55" spans="2:19" s="514" customFormat="1" ht="15">
      <c r="B55" s="532" t="s">
        <v>370</v>
      </c>
      <c r="C55" s="532">
        <v>0</v>
      </c>
      <c r="D55" s="513"/>
      <c r="E55" s="538">
        <v>5373597</v>
      </c>
      <c r="F55" s="563"/>
      <c r="G55" s="537">
        <v>102823000</v>
      </c>
      <c r="H55" s="563"/>
      <c r="I55" s="1163">
        <v>310845</v>
      </c>
      <c r="J55" s="563"/>
      <c r="K55" s="1163">
        <v>-2027124</v>
      </c>
      <c r="L55" s="563"/>
      <c r="M55" s="488">
        <v>0</v>
      </c>
      <c r="N55" s="538"/>
      <c r="O55" s="538">
        <v>101949430</v>
      </c>
      <c r="P55" s="563"/>
      <c r="Q55" s="538">
        <f t="shared" si="0"/>
        <v>3909198</v>
      </c>
      <c r="R55" s="2340"/>
      <c r="S55" s="1163">
        <v>101795358</v>
      </c>
    </row>
    <row r="56" spans="2:19" s="514" customFormat="1" ht="15">
      <c r="B56" s="532" t="s">
        <v>371</v>
      </c>
      <c r="C56" s="532">
        <v>0</v>
      </c>
      <c r="D56" s="513"/>
      <c r="E56" s="538">
        <v>47727894</v>
      </c>
      <c r="F56" s="563"/>
      <c r="G56" s="2317">
        <v>109627381</v>
      </c>
      <c r="H56" s="563"/>
      <c r="I56" s="1163">
        <v>2</v>
      </c>
      <c r="J56" s="563"/>
      <c r="K56" s="545">
        <v>0</v>
      </c>
      <c r="L56" s="563"/>
      <c r="M56" s="537">
        <v>0</v>
      </c>
      <c r="N56" s="538"/>
      <c r="O56" s="538">
        <v>103287267</v>
      </c>
      <c r="P56" s="563"/>
      <c r="Q56" s="538">
        <f t="shared" si="0"/>
        <v>54068006</v>
      </c>
      <c r="R56" s="2340"/>
      <c r="S56" s="1163">
        <v>103287267</v>
      </c>
    </row>
    <row r="57" spans="2:19" s="514" customFormat="1" ht="15">
      <c r="B57" s="532" t="s">
        <v>372</v>
      </c>
      <c r="C57" s="532">
        <v>0</v>
      </c>
      <c r="D57" s="513"/>
      <c r="E57" s="538">
        <v>63294001</v>
      </c>
      <c r="F57" s="563"/>
      <c r="G57" s="563">
        <v>107942785</v>
      </c>
      <c r="H57" s="563"/>
      <c r="I57" s="1163">
        <v>-5460.83</v>
      </c>
      <c r="J57" s="563"/>
      <c r="K57" s="545">
        <v>0</v>
      </c>
      <c r="L57" s="563"/>
      <c r="M57" s="488">
        <v>0</v>
      </c>
      <c r="N57" s="538"/>
      <c r="O57" s="538">
        <v>102342742</v>
      </c>
      <c r="P57" s="563"/>
      <c r="Q57" s="538">
        <f t="shared" si="0"/>
        <v>68899505</v>
      </c>
      <c r="R57" s="2340"/>
      <c r="S57" s="1163">
        <v>102289852</v>
      </c>
    </row>
    <row r="58" spans="2:19" s="514" customFormat="1" ht="15">
      <c r="B58" s="532" t="s">
        <v>373</v>
      </c>
      <c r="C58" s="532">
        <v>0</v>
      </c>
      <c r="D58" s="513"/>
      <c r="E58" s="538">
        <v>297602</v>
      </c>
      <c r="F58" s="563"/>
      <c r="G58" s="537">
        <v>904635</v>
      </c>
      <c r="H58" s="563"/>
      <c r="I58" s="1163">
        <v>292002</v>
      </c>
      <c r="J58" s="563"/>
      <c r="K58" s="545">
        <v>0</v>
      </c>
      <c r="L58" s="563"/>
      <c r="M58" s="488">
        <v>0</v>
      </c>
      <c r="N58" s="538"/>
      <c r="O58" s="538">
        <v>546510</v>
      </c>
      <c r="P58" s="563"/>
      <c r="Q58" s="538">
        <f t="shared" si="0"/>
        <v>363725</v>
      </c>
      <c r="R58" s="2340"/>
      <c r="S58" s="1163">
        <v>546510</v>
      </c>
    </row>
    <row r="59" spans="2:19" s="514" customFormat="1" ht="15">
      <c r="B59" s="532" t="s">
        <v>374</v>
      </c>
      <c r="C59" s="532">
        <v>0</v>
      </c>
      <c r="D59" s="513"/>
      <c r="E59" s="538">
        <v>2745</v>
      </c>
      <c r="F59" s="563"/>
      <c r="G59" s="545">
        <v>0</v>
      </c>
      <c r="H59" s="563"/>
      <c r="I59" s="545">
        <v>0</v>
      </c>
      <c r="J59" s="563"/>
      <c r="K59" s="545">
        <v>0</v>
      </c>
      <c r="L59" s="563"/>
      <c r="M59" s="488">
        <v>0</v>
      </c>
      <c r="N59" s="538"/>
      <c r="O59" s="538">
        <v>0</v>
      </c>
      <c r="P59" s="563"/>
      <c r="Q59" s="538">
        <f t="shared" si="0"/>
        <v>2745</v>
      </c>
      <c r="R59" s="2340"/>
      <c r="S59" s="545">
        <v>0</v>
      </c>
    </row>
    <row r="60" spans="2:19" s="514" customFormat="1" ht="15">
      <c r="B60" s="532" t="s">
        <v>375</v>
      </c>
      <c r="C60" s="532">
        <v>0</v>
      </c>
      <c r="D60" s="533"/>
      <c r="E60" s="538">
        <v>3920678</v>
      </c>
      <c r="F60" s="539"/>
      <c r="G60" s="563">
        <v>22886000</v>
      </c>
      <c r="H60" s="539"/>
      <c r="I60" s="1163">
        <v>3637234</v>
      </c>
      <c r="J60" s="539"/>
      <c r="K60" s="537">
        <v>0</v>
      </c>
      <c r="L60" s="539"/>
      <c r="M60" s="488">
        <v>0</v>
      </c>
      <c r="N60" s="538"/>
      <c r="O60" s="538">
        <v>20822131</v>
      </c>
      <c r="P60" s="539"/>
      <c r="Q60" s="538">
        <f t="shared" si="0"/>
        <v>2347313</v>
      </c>
      <c r="R60" s="2341"/>
      <c r="S60" s="1163">
        <v>20821462</v>
      </c>
    </row>
    <row r="61" spans="2:19" s="514" customFormat="1" ht="15">
      <c r="B61" s="532" t="s">
        <v>376</v>
      </c>
      <c r="C61" s="532">
        <v>0</v>
      </c>
      <c r="D61" s="513"/>
      <c r="E61" s="538">
        <v>56438435</v>
      </c>
      <c r="F61" s="563"/>
      <c r="G61" s="537">
        <v>394778000</v>
      </c>
      <c r="H61" s="563"/>
      <c r="I61" s="1163">
        <v>40378654</v>
      </c>
      <c r="J61" s="563"/>
      <c r="K61" s="1163">
        <v>26045555</v>
      </c>
      <c r="L61" s="563"/>
      <c r="M61" s="488">
        <v>0</v>
      </c>
      <c r="N61" s="538"/>
      <c r="O61" s="538">
        <v>373261296</v>
      </c>
      <c r="P61" s="563"/>
      <c r="Q61" s="538">
        <f t="shared" si="0"/>
        <v>63622040</v>
      </c>
      <c r="R61" s="2340"/>
      <c r="S61" s="1163">
        <v>373261296</v>
      </c>
    </row>
    <row r="62" spans="2:19" s="514" customFormat="1" ht="15">
      <c r="B62" s="532" t="s">
        <v>377</v>
      </c>
      <c r="C62" s="532">
        <v>0</v>
      </c>
      <c r="D62" s="513"/>
      <c r="E62" s="538">
        <v>13734254</v>
      </c>
      <c r="F62" s="563"/>
      <c r="G62" s="563">
        <v>24566000</v>
      </c>
      <c r="H62" s="563"/>
      <c r="I62" s="1163">
        <v>5094838</v>
      </c>
      <c r="J62" s="563"/>
      <c r="K62" s="1163">
        <v>-60598</v>
      </c>
      <c r="L62" s="563"/>
      <c r="M62" s="488">
        <v>0</v>
      </c>
      <c r="N62" s="538"/>
      <c r="O62" s="538">
        <v>21645638</v>
      </c>
      <c r="P62" s="563"/>
      <c r="Q62" s="538">
        <f t="shared" si="0"/>
        <v>11499180</v>
      </c>
      <c r="R62" s="2340"/>
      <c r="S62" s="1163">
        <v>21638176</v>
      </c>
    </row>
    <row r="63" spans="2:19" s="536" customFormat="1" ht="15">
      <c r="B63" s="532" t="s">
        <v>378</v>
      </c>
      <c r="C63" s="532">
        <v>0</v>
      </c>
      <c r="D63" s="543"/>
      <c r="E63" s="538">
        <v>4737272827</v>
      </c>
      <c r="F63" s="546"/>
      <c r="G63" s="546">
        <v>9020543467</v>
      </c>
      <c r="H63" s="546"/>
      <c r="I63" s="1163">
        <v>4035996247</v>
      </c>
      <c r="J63" s="544"/>
      <c r="K63" s="1163">
        <v>1255508279</v>
      </c>
      <c r="L63" s="546"/>
      <c r="M63" s="1163">
        <v>-30077162</v>
      </c>
      <c r="N63" s="538"/>
      <c r="O63" s="538">
        <v>4931049363</v>
      </c>
      <c r="P63" s="546"/>
      <c r="Q63" s="538">
        <f t="shared" si="0"/>
        <v>6016201801</v>
      </c>
      <c r="R63" s="2336"/>
      <c r="S63" s="1163">
        <v>4931127182</v>
      </c>
    </row>
    <row r="64" spans="2:19" s="536" customFormat="1" ht="15">
      <c r="B64" s="532" t="s">
        <v>427</v>
      </c>
      <c r="C64" s="532">
        <v>0</v>
      </c>
      <c r="D64" s="513"/>
      <c r="E64" s="564">
        <v>7859</v>
      </c>
      <c r="F64" s="563"/>
      <c r="G64" s="563">
        <v>0</v>
      </c>
      <c r="H64" s="563"/>
      <c r="I64" s="1163">
        <v>0</v>
      </c>
      <c r="J64" s="563"/>
      <c r="K64" s="1163">
        <v>0</v>
      </c>
      <c r="L64" s="563"/>
      <c r="M64" s="488">
        <v>0</v>
      </c>
      <c r="N64" s="538"/>
      <c r="O64" s="538">
        <v>0</v>
      </c>
      <c r="P64" s="563"/>
      <c r="Q64" s="538">
        <f t="shared" si="0"/>
        <v>7859</v>
      </c>
      <c r="R64" s="2340"/>
      <c r="S64" s="1163">
        <v>0</v>
      </c>
    </row>
    <row r="65" spans="1:19" s="514" customFormat="1" ht="15">
      <c r="B65" s="532" t="s">
        <v>379</v>
      </c>
      <c r="C65" s="532">
        <v>0</v>
      </c>
      <c r="D65" s="533"/>
      <c r="E65" s="538">
        <v>1096235</v>
      </c>
      <c r="F65" s="539"/>
      <c r="G65" s="563">
        <v>683500</v>
      </c>
      <c r="H65" s="539"/>
      <c r="I65" s="1163">
        <v>49852</v>
      </c>
      <c r="J65" s="539"/>
      <c r="K65" s="545">
        <v>0</v>
      </c>
      <c r="L65" s="539"/>
      <c r="M65" s="488">
        <v>0</v>
      </c>
      <c r="N65" s="538"/>
      <c r="O65" s="538">
        <v>686553</v>
      </c>
      <c r="P65" s="539"/>
      <c r="Q65" s="538">
        <f t="shared" si="0"/>
        <v>1043330</v>
      </c>
      <c r="R65" s="2341"/>
      <c r="S65" s="1163">
        <v>686553</v>
      </c>
    </row>
    <row r="66" spans="1:19">
      <c r="A66" s="527"/>
      <c r="B66" s="518" t="s">
        <v>380</v>
      </c>
      <c r="C66" s="566">
        <v>0</v>
      </c>
      <c r="E66" s="538">
        <v>46626471</v>
      </c>
      <c r="F66" s="568"/>
      <c r="G66" s="563">
        <v>133075700</v>
      </c>
      <c r="H66" s="568"/>
      <c r="I66" s="1163">
        <v>20546173</v>
      </c>
      <c r="J66" s="568"/>
      <c r="K66" s="1163">
        <v>2349745</v>
      </c>
      <c r="L66" s="568"/>
      <c r="M66" s="488">
        <v>0</v>
      </c>
      <c r="N66" s="538"/>
      <c r="O66" s="538">
        <v>114232808</v>
      </c>
      <c r="P66" s="568"/>
      <c r="Q66" s="538">
        <f t="shared" si="0"/>
        <v>47272935</v>
      </c>
      <c r="R66" s="2342"/>
      <c r="S66" s="1163">
        <v>114002907</v>
      </c>
    </row>
    <row r="67" spans="1:19" s="514" customFormat="1" ht="15">
      <c r="B67" s="532" t="s">
        <v>381</v>
      </c>
      <c r="C67" s="532">
        <v>0</v>
      </c>
      <c r="D67" s="513"/>
      <c r="E67" s="538">
        <v>984770862</v>
      </c>
      <c r="F67" s="563"/>
      <c r="G67" s="537">
        <v>1827220000</v>
      </c>
      <c r="H67" s="563"/>
      <c r="I67" s="1163">
        <v>981236235</v>
      </c>
      <c r="J67" s="563"/>
      <c r="K67" s="1163">
        <v>1727500</v>
      </c>
      <c r="L67" s="563"/>
      <c r="M67" s="537">
        <v>0</v>
      </c>
      <c r="N67" s="538"/>
      <c r="O67" s="538">
        <v>1026735780</v>
      </c>
      <c r="P67" s="563"/>
      <c r="Q67" s="538">
        <f t="shared" si="0"/>
        <v>805746347</v>
      </c>
      <c r="R67" s="2340"/>
      <c r="S67" s="1163">
        <v>1026735780</v>
      </c>
    </row>
    <row r="68" spans="1:19" s="514" customFormat="1" ht="15">
      <c r="B68" s="532" t="s">
        <v>382</v>
      </c>
      <c r="C68" s="532">
        <v>0</v>
      </c>
      <c r="D68" s="513"/>
      <c r="E68" s="538">
        <v>1286893</v>
      </c>
      <c r="F68" s="563"/>
      <c r="G68" s="537">
        <v>2413000</v>
      </c>
      <c r="H68" s="563"/>
      <c r="I68" s="1163">
        <v>419632</v>
      </c>
      <c r="J68" s="563"/>
      <c r="K68" s="545">
        <v>0</v>
      </c>
      <c r="L68" s="563"/>
      <c r="M68" s="488">
        <v>0</v>
      </c>
      <c r="N68" s="538"/>
      <c r="O68" s="538">
        <v>1895970</v>
      </c>
      <c r="P68" s="563"/>
      <c r="Q68" s="538">
        <f t="shared" si="0"/>
        <v>1384291</v>
      </c>
      <c r="R68" s="2340"/>
      <c r="S68" s="1163">
        <v>1895970</v>
      </c>
    </row>
    <row r="69" spans="1:19" s="514" customFormat="1" ht="15">
      <c r="B69" s="532" t="s">
        <v>383</v>
      </c>
      <c r="C69" s="532">
        <v>0</v>
      </c>
      <c r="D69" s="513"/>
      <c r="E69" s="538">
        <v>824336105</v>
      </c>
      <c r="F69" s="563"/>
      <c r="G69" s="537">
        <v>272758000</v>
      </c>
      <c r="H69" s="563"/>
      <c r="I69" s="1163">
        <v>524625000</v>
      </c>
      <c r="J69" s="563"/>
      <c r="K69" s="1163">
        <v>13296062</v>
      </c>
      <c r="L69" s="563"/>
      <c r="M69" s="488">
        <v>0</v>
      </c>
      <c r="N69" s="538"/>
      <c r="O69" s="538">
        <v>113451177</v>
      </c>
      <c r="P69" s="563"/>
      <c r="Q69" s="538">
        <f t="shared" si="0"/>
        <v>472313990</v>
      </c>
      <c r="R69" s="2340"/>
      <c r="S69" s="1163">
        <v>113451177</v>
      </c>
    </row>
    <row r="70" spans="1:19" s="514" customFormat="1" ht="15">
      <c r="B70" s="532" t="s">
        <v>384</v>
      </c>
      <c r="C70" s="532">
        <v>0</v>
      </c>
      <c r="D70" s="513"/>
      <c r="E70" s="538">
        <v>370491</v>
      </c>
      <c r="F70" s="563"/>
      <c r="G70" s="544">
        <v>3600000</v>
      </c>
      <c r="H70" s="563"/>
      <c r="I70" s="1163">
        <v>288469</v>
      </c>
      <c r="J70" s="563"/>
      <c r="K70" s="545">
        <v>0</v>
      </c>
      <c r="L70" s="563"/>
      <c r="M70" s="488">
        <v>0</v>
      </c>
      <c r="N70" s="538"/>
      <c r="O70" s="538">
        <v>3096951</v>
      </c>
      <c r="P70" s="563"/>
      <c r="Q70" s="538">
        <f t="shared" si="0"/>
        <v>585071</v>
      </c>
      <c r="R70" s="2340"/>
      <c r="S70" s="1163">
        <v>3096951</v>
      </c>
    </row>
    <row r="71" spans="1:19" s="514" customFormat="1" ht="15">
      <c r="B71" s="532" t="s">
        <v>385</v>
      </c>
      <c r="C71" s="532">
        <v>0</v>
      </c>
      <c r="D71" s="513"/>
      <c r="E71" s="538">
        <v>6200</v>
      </c>
      <c r="F71" s="563"/>
      <c r="G71" s="488">
        <v>0</v>
      </c>
      <c r="H71" s="563"/>
      <c r="I71" s="545">
        <v>0</v>
      </c>
      <c r="J71" s="563"/>
      <c r="K71" s="545">
        <v>0</v>
      </c>
      <c r="L71" s="563"/>
      <c r="M71" s="488">
        <v>0</v>
      </c>
      <c r="N71" s="538"/>
      <c r="O71" s="538">
        <v>0</v>
      </c>
      <c r="P71" s="563"/>
      <c r="Q71" s="538">
        <f t="shared" ref="Q71:Q78" si="1">ROUND(+SUM(E71)+SUM(G71)-SUM(I71)+SUM(K71) +SUM(M71)-SUM(O71),0)</f>
        <v>6200</v>
      </c>
      <c r="R71" s="2340"/>
      <c r="S71" s="545">
        <v>0</v>
      </c>
    </row>
    <row r="72" spans="1:19" s="514" customFormat="1" ht="15">
      <c r="B72" s="532" t="s">
        <v>386</v>
      </c>
      <c r="C72" s="532">
        <v>0</v>
      </c>
      <c r="D72" s="513"/>
      <c r="E72" s="538">
        <v>291718</v>
      </c>
      <c r="F72" s="563"/>
      <c r="G72" s="537">
        <v>0</v>
      </c>
      <c r="H72" s="563"/>
      <c r="I72" s="1163">
        <v>291570</v>
      </c>
      <c r="J72" s="563"/>
      <c r="K72" s="545">
        <v>0</v>
      </c>
      <c r="L72" s="563"/>
      <c r="M72" s="488">
        <v>0</v>
      </c>
      <c r="N72" s="538"/>
      <c r="O72" s="538">
        <v>148</v>
      </c>
      <c r="P72" s="563"/>
      <c r="Q72" s="538">
        <f t="shared" si="1"/>
        <v>0</v>
      </c>
      <c r="R72" s="2340"/>
      <c r="S72" s="1163">
        <v>148</v>
      </c>
    </row>
    <row r="73" spans="1:19" s="536" customFormat="1" ht="15">
      <c r="B73" s="532" t="s">
        <v>387</v>
      </c>
      <c r="C73" s="532">
        <v>0</v>
      </c>
      <c r="D73" s="543"/>
      <c r="E73" s="538">
        <v>5914435</v>
      </c>
      <c r="F73" s="546"/>
      <c r="G73" s="570">
        <v>159370000</v>
      </c>
      <c r="H73" s="546"/>
      <c r="I73" s="1163">
        <v>3237683</v>
      </c>
      <c r="J73" s="538"/>
      <c r="K73" s="545">
        <v>0</v>
      </c>
      <c r="L73" s="538"/>
      <c r="M73" s="488">
        <v>0</v>
      </c>
      <c r="N73" s="538"/>
      <c r="O73" s="538">
        <v>157628389</v>
      </c>
      <c r="P73" s="538"/>
      <c r="Q73" s="538">
        <f t="shared" si="1"/>
        <v>4418363</v>
      </c>
      <c r="R73" s="2334"/>
      <c r="S73" s="1163">
        <v>157306201</v>
      </c>
    </row>
    <row r="74" spans="1:19" s="514" customFormat="1" ht="15">
      <c r="B74" s="532" t="s">
        <v>388</v>
      </c>
      <c r="C74" s="532">
        <v>0</v>
      </c>
      <c r="D74" s="513"/>
      <c r="E74" s="538">
        <v>20302349</v>
      </c>
      <c r="F74" s="563"/>
      <c r="G74" s="563">
        <v>601313000</v>
      </c>
      <c r="H74" s="563"/>
      <c r="I74" s="1163">
        <v>6301266</v>
      </c>
      <c r="J74" s="563"/>
      <c r="K74" s="1163">
        <v>8170929</v>
      </c>
      <c r="L74" s="563"/>
      <c r="M74" s="488">
        <v>0</v>
      </c>
      <c r="N74" s="538"/>
      <c r="O74" s="538">
        <v>608667790</v>
      </c>
      <c r="P74" s="563"/>
      <c r="Q74" s="538">
        <f t="shared" si="1"/>
        <v>14817222</v>
      </c>
      <c r="R74" s="2340"/>
      <c r="S74" s="1163">
        <v>608608771</v>
      </c>
    </row>
    <row r="75" spans="1:19" s="514" customFormat="1" ht="15">
      <c r="B75" s="532" t="s">
        <v>389</v>
      </c>
      <c r="C75" s="532">
        <v>0</v>
      </c>
      <c r="D75" s="513"/>
      <c r="E75" s="538">
        <v>85171068</v>
      </c>
      <c r="F75" s="563"/>
      <c r="G75" s="563">
        <v>2088146100</v>
      </c>
      <c r="H75" s="563"/>
      <c r="I75" s="1163">
        <v>262242</v>
      </c>
      <c r="J75" s="563"/>
      <c r="K75" s="1163">
        <v>-1381227442</v>
      </c>
      <c r="L75" s="563"/>
      <c r="M75" s="488">
        <v>0</v>
      </c>
      <c r="N75" s="538"/>
      <c r="O75" s="538">
        <v>720400766</v>
      </c>
      <c r="P75" s="563"/>
      <c r="Q75" s="538">
        <f t="shared" si="1"/>
        <v>71426718</v>
      </c>
      <c r="R75" s="2340"/>
      <c r="S75" s="1163">
        <v>720400766</v>
      </c>
    </row>
    <row r="76" spans="1:19" s="514" customFormat="1" ht="15">
      <c r="B76" s="532" t="s">
        <v>390</v>
      </c>
      <c r="C76" s="532">
        <v>0</v>
      </c>
      <c r="D76" s="533"/>
      <c r="E76" s="538">
        <v>38746046</v>
      </c>
      <c r="F76" s="539"/>
      <c r="G76" s="563">
        <v>26664000</v>
      </c>
      <c r="H76" s="539"/>
      <c r="I76" s="1163">
        <v>7155888</v>
      </c>
      <c r="J76" s="539"/>
      <c r="K76" s="1163">
        <v>2756475</v>
      </c>
      <c r="L76" s="539"/>
      <c r="M76" s="2317">
        <v>0</v>
      </c>
      <c r="N76" s="538"/>
      <c r="O76" s="538">
        <v>19463351</v>
      </c>
      <c r="P76" s="539"/>
      <c r="Q76" s="538">
        <f t="shared" si="1"/>
        <v>41547282</v>
      </c>
      <c r="R76" s="2341"/>
      <c r="S76" s="1163">
        <v>19361950</v>
      </c>
    </row>
    <row r="77" spans="1:19" s="514" customFormat="1" ht="15">
      <c r="B77" s="532" t="s">
        <v>473</v>
      </c>
      <c r="C77" s="532">
        <v>0</v>
      </c>
      <c r="D77" s="539"/>
      <c r="E77" s="565">
        <v>0</v>
      </c>
      <c r="F77" s="539"/>
      <c r="G77" s="565">
        <v>29700000</v>
      </c>
      <c r="H77" s="539"/>
      <c r="I77" s="565">
        <v>0</v>
      </c>
      <c r="J77" s="539"/>
      <c r="K77" s="545">
        <v>0</v>
      </c>
      <c r="L77" s="539"/>
      <c r="M77" s="488">
        <v>0</v>
      </c>
      <c r="N77" s="538"/>
      <c r="O77" s="538">
        <v>29264723</v>
      </c>
      <c r="P77" s="539"/>
      <c r="Q77" s="538">
        <f t="shared" si="1"/>
        <v>435277</v>
      </c>
      <c r="R77" s="2341"/>
      <c r="S77" s="1163">
        <v>29264443</v>
      </c>
    </row>
    <row r="78" spans="1:19" s="514" customFormat="1" ht="15">
      <c r="B78" s="532" t="s">
        <v>391</v>
      </c>
      <c r="C78" s="532">
        <v>0</v>
      </c>
      <c r="D78" s="513"/>
      <c r="E78" s="538">
        <v>278019</v>
      </c>
      <c r="F78" s="563"/>
      <c r="G78" s="563">
        <v>3121000</v>
      </c>
      <c r="H78" s="563"/>
      <c r="I78" s="1163">
        <v>272765</v>
      </c>
      <c r="J78" s="563"/>
      <c r="K78" s="545">
        <v>0</v>
      </c>
      <c r="L78" s="563"/>
      <c r="M78" s="488">
        <v>0</v>
      </c>
      <c r="N78" s="538"/>
      <c r="O78" s="538">
        <v>2849792</v>
      </c>
      <c r="P78" s="563"/>
      <c r="Q78" s="538">
        <f t="shared" si="1"/>
        <v>276462</v>
      </c>
      <c r="R78" s="2340"/>
      <c r="S78" s="1163">
        <v>2849792</v>
      </c>
    </row>
    <row r="79" spans="1:19" s="514" customFormat="1" ht="15">
      <c r="B79" s="532"/>
      <c r="C79" s="532" t="s">
        <v>6</v>
      </c>
      <c r="D79" s="513"/>
      <c r="E79" s="562"/>
      <c r="F79" s="563"/>
      <c r="G79" s="563"/>
      <c r="H79" s="563"/>
      <c r="I79" s="244"/>
      <c r="J79" s="563"/>
      <c r="K79" s="537"/>
      <c r="L79" s="563"/>
      <c r="M79" s="488"/>
      <c r="N79" s="488"/>
      <c r="O79" s="488"/>
      <c r="P79" s="563"/>
      <c r="Q79" s="538"/>
      <c r="R79" s="563"/>
      <c r="S79" s="244"/>
    </row>
    <row r="80" spans="1:19" s="514" customFormat="1" ht="15">
      <c r="B80" s="532"/>
      <c r="C80" s="532" t="s">
        <v>6</v>
      </c>
      <c r="D80" s="513"/>
      <c r="E80" s="562"/>
      <c r="F80" s="563"/>
      <c r="G80" s="563"/>
      <c r="H80" s="563"/>
      <c r="I80" s="244"/>
      <c r="J80" s="563"/>
      <c r="K80" s="537"/>
      <c r="L80" s="563"/>
      <c r="M80" s="488"/>
      <c r="N80" s="488"/>
      <c r="O80" s="488"/>
      <c r="P80" s="563"/>
      <c r="Q80" s="538"/>
      <c r="R80" s="563"/>
      <c r="S80" s="244"/>
    </row>
    <row r="81" spans="1:23" s="514" customFormat="1" ht="15">
      <c r="B81" s="532"/>
      <c r="C81" s="532" t="s">
        <v>6</v>
      </c>
      <c r="D81" s="513"/>
      <c r="E81" s="571"/>
      <c r="F81" s="572"/>
      <c r="G81" s="573"/>
      <c r="H81" s="572"/>
      <c r="I81" s="513"/>
      <c r="J81" s="572"/>
      <c r="K81" s="573"/>
      <c r="L81" s="572"/>
      <c r="M81" s="574"/>
      <c r="N81" s="574"/>
      <c r="O81" s="574"/>
      <c r="P81" s="572"/>
      <c r="Q81" s="523"/>
      <c r="R81" s="572"/>
      <c r="S81" s="513"/>
    </row>
    <row r="82" spans="1:23" s="514" customFormat="1" ht="15">
      <c r="A82" s="600" t="s">
        <v>287</v>
      </c>
      <c r="B82" s="2356" t="s">
        <v>2650</v>
      </c>
      <c r="C82" s="2356"/>
      <c r="D82" s="2356"/>
      <c r="E82" s="2356"/>
      <c r="F82" s="2356"/>
      <c r="G82" s="2356"/>
      <c r="H82" s="2356"/>
      <c r="I82" s="2356"/>
      <c r="J82" s="2356"/>
      <c r="K82" s="2356"/>
      <c r="L82" s="2356"/>
      <c r="M82" s="2356"/>
      <c r="N82" s="2356"/>
      <c r="O82" s="2356"/>
      <c r="P82" s="2356"/>
      <c r="Q82" s="2356"/>
      <c r="R82" s="2356"/>
      <c r="S82" s="2356"/>
      <c r="T82" s="2356"/>
      <c r="U82" s="2356"/>
      <c r="V82" s="2356"/>
      <c r="W82" s="2356"/>
    </row>
    <row r="83" spans="1:23" s="514" customFormat="1">
      <c r="A83" s="600" t="s">
        <v>325</v>
      </c>
      <c r="B83" s="2355" t="s">
        <v>326</v>
      </c>
      <c r="C83" s="2355"/>
      <c r="D83" s="2355"/>
      <c r="E83" s="2355"/>
      <c r="F83" s="2355"/>
      <c r="G83" s="2355"/>
      <c r="H83" s="2355"/>
      <c r="I83" s="2355"/>
      <c r="J83" s="2355"/>
      <c r="K83" s="2355"/>
      <c r="L83" s="2355"/>
      <c r="M83" s="2355"/>
      <c r="N83" s="2355"/>
      <c r="O83" s="2355"/>
      <c r="P83" s="2355"/>
      <c r="Q83" s="2355"/>
      <c r="R83" s="2355"/>
      <c r="S83" s="2355"/>
      <c r="T83" s="569"/>
      <c r="U83" s="569"/>
      <c r="V83" s="569"/>
      <c r="W83" s="569"/>
    </row>
    <row r="84" spans="1:23" s="514" customFormat="1">
      <c r="A84" s="600" t="s">
        <v>327</v>
      </c>
      <c r="B84" s="2355" t="s">
        <v>328</v>
      </c>
      <c r="C84" s="2355"/>
      <c r="D84" s="2355"/>
      <c r="E84" s="2355"/>
      <c r="F84" s="2355"/>
      <c r="G84" s="2355"/>
      <c r="H84" s="2355"/>
      <c r="I84" s="2355"/>
      <c r="J84" s="2355"/>
      <c r="K84" s="2355"/>
      <c r="L84" s="2355"/>
      <c r="M84" s="2355"/>
      <c r="N84" s="2355"/>
      <c r="O84" s="2355"/>
      <c r="P84" s="2355"/>
      <c r="Q84" s="2355"/>
      <c r="R84" s="2355"/>
      <c r="S84" s="2355"/>
      <c r="T84" s="569"/>
      <c r="U84" s="569"/>
      <c r="V84" s="569"/>
      <c r="W84" s="569"/>
    </row>
    <row r="85" spans="1:23" ht="18">
      <c r="A85" s="2359" t="s">
        <v>0</v>
      </c>
      <c r="B85" s="2359"/>
      <c r="C85" s="2359"/>
      <c r="D85" s="2359"/>
      <c r="E85" s="2359"/>
      <c r="F85" s="2359"/>
      <c r="G85" s="2359"/>
      <c r="H85" s="2359"/>
      <c r="I85" s="2316"/>
      <c r="J85" s="508"/>
      <c r="K85" s="2316"/>
      <c r="L85" s="508"/>
      <c r="M85" s="2316"/>
      <c r="N85" s="2316"/>
      <c r="O85" s="2316"/>
      <c r="P85" s="508"/>
      <c r="Q85" s="508"/>
      <c r="R85" s="508"/>
      <c r="S85" s="510" t="s">
        <v>329</v>
      </c>
    </row>
    <row r="86" spans="1:23" ht="18">
      <c r="A86" s="2362" t="s">
        <v>330</v>
      </c>
      <c r="B86" s="2362"/>
      <c r="C86" s="2362"/>
      <c r="D86" s="2362"/>
      <c r="E86" s="2362"/>
      <c r="F86" s="2362"/>
      <c r="G86" s="2362"/>
      <c r="H86" s="2362"/>
      <c r="I86" s="2316"/>
      <c r="J86" s="508"/>
      <c r="K86" s="2316"/>
      <c r="L86" s="508"/>
      <c r="M86" s="2316"/>
      <c r="N86" s="2316"/>
      <c r="O86" s="2316"/>
      <c r="P86" s="508"/>
      <c r="Q86" s="508"/>
      <c r="R86" s="508"/>
      <c r="S86" s="508" t="s">
        <v>135</v>
      </c>
    </row>
    <row r="87" spans="1:23" ht="18">
      <c r="A87" s="2362" t="s">
        <v>2644</v>
      </c>
      <c r="B87" s="2362"/>
      <c r="C87" s="2362"/>
      <c r="D87" s="2362"/>
      <c r="E87" s="2362"/>
      <c r="F87" s="2362"/>
      <c r="G87" s="2362"/>
      <c r="H87" s="2362"/>
      <c r="I87" s="2316"/>
      <c r="J87" s="508"/>
      <c r="K87" s="2316"/>
      <c r="L87" s="508"/>
      <c r="M87" s="2316"/>
      <c r="N87" s="2316"/>
      <c r="O87" s="2316"/>
      <c r="P87" s="508"/>
      <c r="Q87" s="508"/>
      <c r="R87" s="508"/>
      <c r="S87" s="509"/>
    </row>
    <row r="88" spans="1:23" ht="18">
      <c r="A88" s="2359" t="s">
        <v>2645</v>
      </c>
      <c r="B88" s="2359"/>
      <c r="C88" s="2359"/>
      <c r="D88" s="2359"/>
      <c r="E88" s="2359"/>
      <c r="F88" s="2359"/>
      <c r="G88" s="2359"/>
      <c r="H88" s="2359"/>
      <c r="I88" s="2316"/>
      <c r="J88" s="2316"/>
      <c r="K88" s="2316"/>
      <c r="L88" s="2316"/>
      <c r="M88" s="2316"/>
      <c r="N88" s="2316"/>
      <c r="O88" s="2316"/>
      <c r="P88" s="2316"/>
      <c r="Q88" s="2316"/>
      <c r="R88" s="2316"/>
      <c r="S88" s="2316"/>
    </row>
    <row r="89" spans="1:23">
      <c r="A89" s="512"/>
      <c r="B89" s="512"/>
      <c r="C89" s="512"/>
      <c r="D89" s="513"/>
      <c r="E89" s="514"/>
      <c r="F89" s="513"/>
      <c r="G89" s="513"/>
      <c r="H89" s="513"/>
      <c r="I89" s="514"/>
      <c r="J89" s="513"/>
      <c r="K89" s="514"/>
      <c r="L89" s="513"/>
      <c r="M89" s="514"/>
      <c r="N89" s="514"/>
      <c r="O89" s="514"/>
      <c r="P89" s="513"/>
      <c r="Q89" s="514"/>
      <c r="R89" s="513"/>
      <c r="S89" s="514"/>
    </row>
    <row r="90" spans="1:23">
      <c r="A90" s="514"/>
      <c r="B90" s="514"/>
      <c r="C90" s="514"/>
      <c r="D90" s="513"/>
      <c r="E90" s="514"/>
      <c r="F90" s="513"/>
      <c r="G90" s="513"/>
      <c r="H90" s="513"/>
      <c r="I90" s="514"/>
      <c r="J90" s="513"/>
      <c r="K90" s="514"/>
      <c r="L90" s="513"/>
      <c r="M90" s="514"/>
      <c r="N90" s="514"/>
      <c r="O90" s="514"/>
      <c r="P90" s="513"/>
      <c r="Q90" s="514"/>
      <c r="R90" s="513"/>
      <c r="S90" s="514"/>
    </row>
    <row r="91" spans="1:23">
      <c r="A91" s="514"/>
      <c r="B91" s="514"/>
      <c r="C91" s="514"/>
      <c r="D91" s="513"/>
      <c r="E91" s="514"/>
      <c r="F91" s="513"/>
      <c r="G91" s="513"/>
      <c r="H91" s="513"/>
      <c r="I91" s="515"/>
      <c r="J91" s="513"/>
      <c r="K91" s="514"/>
      <c r="L91" s="513"/>
      <c r="M91" s="516" t="s">
        <v>292</v>
      </c>
      <c r="N91" s="516"/>
      <c r="O91" s="516"/>
      <c r="P91" s="516"/>
      <c r="Q91" s="517"/>
      <c r="R91" s="513"/>
      <c r="S91" s="514"/>
    </row>
    <row r="92" spans="1:23">
      <c r="A92" s="514"/>
      <c r="B92" s="514"/>
      <c r="C92" s="514"/>
      <c r="D92" s="513"/>
      <c r="E92" s="514"/>
      <c r="F92" s="513"/>
      <c r="G92" s="517"/>
      <c r="H92" s="513"/>
      <c r="I92" s="517"/>
      <c r="J92" s="513"/>
      <c r="K92" s="514"/>
      <c r="L92" s="513"/>
      <c r="M92" s="514"/>
      <c r="N92" s="514"/>
      <c r="O92" s="514"/>
      <c r="P92" s="514"/>
      <c r="Q92" s="517" t="s">
        <v>2646</v>
      </c>
      <c r="R92" s="2320"/>
      <c r="S92" s="514"/>
    </row>
    <row r="93" spans="1:23">
      <c r="A93" s="518"/>
      <c r="B93" s="518"/>
      <c r="C93" s="518"/>
      <c r="D93" s="513"/>
      <c r="E93" s="517" t="s">
        <v>294</v>
      </c>
      <c r="F93" s="513"/>
      <c r="G93" s="517" t="s">
        <v>293</v>
      </c>
      <c r="H93" s="513"/>
      <c r="I93" s="517" t="s">
        <v>296</v>
      </c>
      <c r="J93" s="513"/>
      <c r="K93" s="517" t="s">
        <v>297</v>
      </c>
      <c r="L93" s="519"/>
      <c r="M93" s="520" t="s">
        <v>298</v>
      </c>
      <c r="N93" s="520"/>
      <c r="O93" s="2321" t="s">
        <v>2647</v>
      </c>
      <c r="P93" s="520"/>
      <c r="Q93" s="517" t="s">
        <v>294</v>
      </c>
      <c r="R93" s="2320"/>
      <c r="S93" s="517" t="s">
        <v>2647</v>
      </c>
    </row>
    <row r="94" spans="1:23">
      <c r="A94" s="518"/>
      <c r="B94" s="518"/>
      <c r="C94" s="518"/>
      <c r="D94" s="513"/>
      <c r="E94" s="517" t="s">
        <v>299</v>
      </c>
      <c r="F94" s="513"/>
      <c r="G94" s="517" t="s">
        <v>295</v>
      </c>
      <c r="H94" s="513"/>
      <c r="I94" s="517" t="s">
        <v>294</v>
      </c>
      <c r="J94" s="513"/>
      <c r="K94" s="517" t="s">
        <v>300</v>
      </c>
      <c r="L94" s="519"/>
      <c r="M94" s="520" t="s">
        <v>2042</v>
      </c>
      <c r="N94" s="520"/>
      <c r="O94" s="2322" t="s">
        <v>1977</v>
      </c>
      <c r="P94" s="520"/>
      <c r="Q94" s="517" t="s">
        <v>299</v>
      </c>
      <c r="R94" s="2320"/>
      <c r="S94" s="521" t="s">
        <v>1977</v>
      </c>
    </row>
    <row r="95" spans="1:23">
      <c r="A95" s="522"/>
      <c r="B95" s="522"/>
      <c r="C95" s="522"/>
      <c r="D95" s="523"/>
      <c r="E95" s="2098" t="s">
        <v>2648</v>
      </c>
      <c r="F95" s="523"/>
      <c r="G95" s="2098" t="s">
        <v>2041</v>
      </c>
      <c r="H95" s="523"/>
      <c r="I95" s="2323" t="s">
        <v>301</v>
      </c>
      <c r="J95" s="523"/>
      <c r="K95" s="2323" t="s">
        <v>302</v>
      </c>
      <c r="L95" s="524"/>
      <c r="M95" s="2333" t="s">
        <v>303</v>
      </c>
      <c r="N95" s="520"/>
      <c r="O95" s="2324" t="s">
        <v>2649</v>
      </c>
      <c r="P95" s="520"/>
      <c r="Q95" s="2098" t="s">
        <v>1990</v>
      </c>
      <c r="R95" s="2320"/>
      <c r="S95" s="2323" t="s">
        <v>304</v>
      </c>
    </row>
    <row r="96" spans="1:23">
      <c r="A96" s="525"/>
      <c r="B96" s="525"/>
      <c r="C96" s="525"/>
      <c r="D96" s="513"/>
      <c r="E96" s="526"/>
      <c r="F96" s="513"/>
      <c r="G96" s="513"/>
      <c r="H96" s="513"/>
      <c r="I96" s="526"/>
      <c r="J96" s="513"/>
      <c r="K96" s="526"/>
      <c r="L96" s="523"/>
      <c r="M96" s="526"/>
      <c r="N96" s="536"/>
      <c r="O96" s="536"/>
      <c r="P96" s="513"/>
      <c r="Q96" s="526"/>
      <c r="R96" s="2340"/>
      <c r="S96" s="526"/>
    </row>
    <row r="97" spans="1:19">
      <c r="A97" s="527" t="s">
        <v>392</v>
      </c>
      <c r="B97" s="518"/>
      <c r="C97" s="518"/>
      <c r="D97" s="513"/>
      <c r="E97" s="514"/>
      <c r="F97" s="513"/>
      <c r="G97" s="513"/>
      <c r="H97" s="513"/>
      <c r="I97" s="514"/>
      <c r="J97" s="513"/>
      <c r="K97" s="575"/>
      <c r="L97" s="513"/>
      <c r="M97" s="514"/>
      <c r="N97" s="514"/>
      <c r="O97" s="514"/>
      <c r="P97" s="513"/>
      <c r="Q97" s="514"/>
      <c r="R97" s="2340"/>
      <c r="S97" s="514"/>
    </row>
    <row r="98" spans="1:19">
      <c r="A98" s="527"/>
      <c r="B98" s="518"/>
      <c r="C98" s="518"/>
      <c r="D98" s="513"/>
      <c r="E98" s="514"/>
      <c r="F98" s="513"/>
      <c r="G98" s="513"/>
      <c r="H98" s="513"/>
      <c r="I98" s="514"/>
      <c r="J98" s="513"/>
      <c r="K98" s="514"/>
      <c r="L98" s="513"/>
      <c r="M98" s="514"/>
      <c r="N98" s="514"/>
      <c r="O98" s="514"/>
      <c r="P98" s="513"/>
      <c r="Q98" s="514"/>
      <c r="R98" s="2340"/>
      <c r="S98" s="514"/>
    </row>
    <row r="99" spans="1:19" s="514" customFormat="1" ht="15">
      <c r="B99" s="532" t="s">
        <v>393</v>
      </c>
      <c r="C99" s="532">
        <v>0</v>
      </c>
      <c r="D99" s="513"/>
      <c r="E99" s="562">
        <v>5968905</v>
      </c>
      <c r="F99" s="563"/>
      <c r="G99" s="563">
        <v>280176000</v>
      </c>
      <c r="H99" s="563"/>
      <c r="I99" s="1163">
        <v>5170436</v>
      </c>
      <c r="J99" s="563"/>
      <c r="K99" s="537">
        <v>0</v>
      </c>
      <c r="L99" s="563"/>
      <c r="M99" s="488">
        <v>0</v>
      </c>
      <c r="N99" s="538"/>
      <c r="O99" s="538">
        <v>273222720</v>
      </c>
      <c r="P99" s="563"/>
      <c r="Q99" s="538">
        <f t="shared" ref="Q99:Q105" si="2">ROUND(+SUM(E99)+SUM(G99)-SUM(I99)+SUM(K99) +SUM(M99)-SUM(O99),0)</f>
        <v>7751749</v>
      </c>
      <c r="R99" s="2340"/>
      <c r="S99" s="1163">
        <v>273223377</v>
      </c>
    </row>
    <row r="100" spans="1:19" s="514" customFormat="1" ht="15">
      <c r="B100" s="532" t="s">
        <v>394</v>
      </c>
      <c r="C100" s="532">
        <v>0</v>
      </c>
      <c r="D100" s="513"/>
      <c r="E100" s="562">
        <v>346213786</v>
      </c>
      <c r="F100" s="563"/>
      <c r="G100" s="563">
        <v>1427827000</v>
      </c>
      <c r="H100" s="563"/>
      <c r="I100" s="1163">
        <v>211060391</v>
      </c>
      <c r="J100" s="563"/>
      <c r="K100" s="1163">
        <v>560486880</v>
      </c>
      <c r="L100" s="563"/>
      <c r="M100" s="488">
        <v>0</v>
      </c>
      <c r="N100" s="538"/>
      <c r="O100" s="538">
        <v>1884571450</v>
      </c>
      <c r="P100" s="563"/>
      <c r="Q100" s="538">
        <f t="shared" si="2"/>
        <v>238895825</v>
      </c>
      <c r="R100" s="2340"/>
      <c r="S100" s="1163">
        <v>1884571307</v>
      </c>
    </row>
    <row r="101" spans="1:19" s="514" customFormat="1" ht="15">
      <c r="B101" s="532" t="s">
        <v>395</v>
      </c>
      <c r="C101" s="532">
        <v>0</v>
      </c>
      <c r="D101" s="513"/>
      <c r="E101" s="562">
        <v>7532568</v>
      </c>
      <c r="F101" s="563"/>
      <c r="G101" s="563">
        <v>98050900</v>
      </c>
      <c r="H101" s="563"/>
      <c r="I101" s="1163">
        <v>67011</v>
      </c>
      <c r="J101" s="563"/>
      <c r="K101" s="1163">
        <v>1081960</v>
      </c>
      <c r="L101" s="563"/>
      <c r="M101" s="488">
        <v>0</v>
      </c>
      <c r="N101" s="538"/>
      <c r="O101" s="538">
        <v>98752706</v>
      </c>
      <c r="P101" s="563"/>
      <c r="Q101" s="538">
        <f t="shared" si="2"/>
        <v>7845711</v>
      </c>
      <c r="R101" s="2340"/>
      <c r="S101" s="1163">
        <v>98752706</v>
      </c>
    </row>
    <row r="102" spans="1:19" s="536" customFormat="1" ht="15">
      <c r="B102" s="532" t="s">
        <v>396</v>
      </c>
      <c r="C102" s="532">
        <v>0</v>
      </c>
      <c r="D102" s="523"/>
      <c r="E102" s="537">
        <v>117018420</v>
      </c>
      <c r="F102" s="538"/>
      <c r="G102" s="538">
        <v>2466430271</v>
      </c>
      <c r="H102" s="538"/>
      <c r="I102" s="1163">
        <v>60937387</v>
      </c>
      <c r="J102" s="538"/>
      <c r="K102" s="1163">
        <v>-7870688.3299999991</v>
      </c>
      <c r="L102" s="538"/>
      <c r="M102" s="488">
        <v>0</v>
      </c>
      <c r="N102" s="538"/>
      <c r="O102" s="538">
        <v>2442117399</v>
      </c>
      <c r="P102" s="538"/>
      <c r="Q102" s="538">
        <f t="shared" si="2"/>
        <v>72523217</v>
      </c>
      <c r="R102" s="2334"/>
      <c r="S102" s="1163">
        <v>2444569113</v>
      </c>
    </row>
    <row r="103" spans="1:19" s="514" customFormat="1" ht="15">
      <c r="B103" s="532" t="s">
        <v>397</v>
      </c>
      <c r="C103" s="532">
        <v>0</v>
      </c>
      <c r="D103" s="513"/>
      <c r="E103" s="562">
        <v>7076028</v>
      </c>
      <c r="F103" s="563"/>
      <c r="G103" s="563">
        <v>15915000</v>
      </c>
      <c r="H103" s="563"/>
      <c r="I103" s="1163">
        <v>2025557</v>
      </c>
      <c r="J103" s="563"/>
      <c r="K103" s="1163">
        <v>-121500</v>
      </c>
      <c r="L103" s="563"/>
      <c r="M103" s="488">
        <v>0</v>
      </c>
      <c r="N103" s="538"/>
      <c r="O103" s="538">
        <v>12830406</v>
      </c>
      <c r="P103" s="563"/>
      <c r="Q103" s="538">
        <f t="shared" si="2"/>
        <v>8013565</v>
      </c>
      <c r="R103" s="2340"/>
      <c r="S103" s="1163">
        <v>12830342</v>
      </c>
    </row>
    <row r="104" spans="1:19" s="514" customFormat="1" ht="15">
      <c r="B104" s="532" t="s">
        <v>432</v>
      </c>
      <c r="C104" s="532">
        <v>0</v>
      </c>
      <c r="D104" s="533"/>
      <c r="E104" s="538">
        <v>0</v>
      </c>
      <c r="F104" s="539"/>
      <c r="G104" s="539">
        <v>0</v>
      </c>
      <c r="H104" s="539"/>
      <c r="I104" s="1163">
        <v>0</v>
      </c>
      <c r="J104" s="539"/>
      <c r="K104" s="1163">
        <v>951500</v>
      </c>
      <c r="L104" s="539"/>
      <c r="M104" s="488">
        <v>0</v>
      </c>
      <c r="N104" s="538"/>
      <c r="O104" s="538">
        <v>947259</v>
      </c>
      <c r="P104" s="539"/>
      <c r="Q104" s="538">
        <f t="shared" si="2"/>
        <v>4241</v>
      </c>
      <c r="R104" s="2341"/>
      <c r="S104" s="1163">
        <v>947259</v>
      </c>
    </row>
    <row r="105" spans="1:19" s="514" customFormat="1" ht="15">
      <c r="B105" s="532" t="s">
        <v>398</v>
      </c>
      <c r="C105" s="532">
        <v>0</v>
      </c>
      <c r="D105" s="513"/>
      <c r="E105" s="562">
        <v>539325</v>
      </c>
      <c r="F105" s="563"/>
      <c r="G105" s="563">
        <v>1162000</v>
      </c>
      <c r="H105" s="563"/>
      <c r="I105" s="1163">
        <v>512596</v>
      </c>
      <c r="J105" s="563"/>
      <c r="K105" s="1163">
        <v>-464000</v>
      </c>
      <c r="L105" s="563"/>
      <c r="M105" s="488">
        <v>0</v>
      </c>
      <c r="N105" s="538"/>
      <c r="O105" s="538">
        <v>573910</v>
      </c>
      <c r="P105" s="563"/>
      <c r="Q105" s="538">
        <f t="shared" si="2"/>
        <v>150819</v>
      </c>
      <c r="R105" s="2340"/>
      <c r="S105" s="1163">
        <v>573910</v>
      </c>
    </row>
    <row r="106" spans="1:19">
      <c r="B106" s="576" t="s">
        <v>399</v>
      </c>
      <c r="C106" s="569">
        <v>0</v>
      </c>
      <c r="D106" s="533"/>
      <c r="E106" s="577">
        <f>ROUND(SUM(E17:E78,E99:E105),0)</f>
        <v>51736292866</v>
      </c>
      <c r="F106" s="539"/>
      <c r="G106" s="577">
        <f>ROUND(SUM(G17:G78,G99:G105),0)</f>
        <v>105572946163</v>
      </c>
      <c r="H106" s="539"/>
      <c r="I106" s="577">
        <f>ROUND(SUM(I17:I78,I99:I105),0)</f>
        <v>25058698234</v>
      </c>
      <c r="J106" s="539"/>
      <c r="K106" s="577">
        <f>ROUND(SUM(K17:K78,K99:K105),0)</f>
        <v>-112466883</v>
      </c>
      <c r="L106" s="539"/>
      <c r="M106" s="577">
        <f>ROUND(SUM(M17:M78,M99:M105),0)</f>
        <v>-30077162</v>
      </c>
      <c r="N106" s="538"/>
      <c r="O106" s="577">
        <f t="shared" ref="O106" si="3">ROUND(SUM(O17:O78,O99:O105),0)</f>
        <v>55760136746</v>
      </c>
      <c r="P106" s="539"/>
      <c r="Q106" s="578">
        <f>ROUND(+SUM(E106)+SUM(G106)-SUM(I106)+SUM(K106) +SUM(M106)-SUM(O106),0)</f>
        <v>76347860004</v>
      </c>
      <c r="R106" s="2340"/>
      <c r="S106" s="577">
        <f>ROUND(SUM(S17:S78,S99:S105),0)</f>
        <v>55763065610</v>
      </c>
    </row>
    <row r="107" spans="1:19">
      <c r="B107" s="576"/>
      <c r="D107" s="533"/>
      <c r="E107" s="579"/>
      <c r="F107" s="539"/>
      <c r="G107" s="579"/>
      <c r="H107" s="539"/>
      <c r="I107" s="579"/>
      <c r="J107" s="539"/>
      <c r="K107" s="579"/>
      <c r="L107" s="539"/>
      <c r="M107" s="579"/>
      <c r="N107" s="579"/>
      <c r="O107" s="579"/>
      <c r="P107" s="539"/>
      <c r="Q107" s="579"/>
      <c r="R107" s="2340"/>
      <c r="S107" s="579"/>
    </row>
    <row r="108" spans="1:19">
      <c r="A108" s="527" t="s">
        <v>400</v>
      </c>
      <c r="B108" s="518"/>
      <c r="C108" s="518"/>
      <c r="D108" s="513"/>
      <c r="E108" s="579"/>
      <c r="F108" s="563"/>
      <c r="G108" s="563"/>
      <c r="H108" s="563"/>
      <c r="I108" s="244"/>
      <c r="J108" s="563"/>
      <c r="K108" s="580"/>
      <c r="L108" s="563"/>
      <c r="M108" s="244"/>
      <c r="N108" s="2317"/>
      <c r="O108" s="2317"/>
      <c r="P108" s="563"/>
      <c r="Q108" s="580"/>
      <c r="R108" s="2340"/>
      <c r="S108" s="244"/>
    </row>
    <row r="109" spans="1:19">
      <c r="A109" s="518"/>
      <c r="B109" s="518"/>
      <c r="C109" s="518"/>
      <c r="D109" s="513"/>
      <c r="E109" s="244"/>
      <c r="F109" s="563"/>
      <c r="G109" s="563"/>
      <c r="H109" s="563"/>
      <c r="I109" s="244"/>
      <c r="J109" s="563"/>
      <c r="K109" s="244"/>
      <c r="L109" s="563"/>
      <c r="M109" s="581"/>
      <c r="N109" s="581"/>
      <c r="O109" s="581"/>
      <c r="P109" s="563"/>
      <c r="Q109" s="581"/>
      <c r="R109" s="2340"/>
      <c r="S109" s="581"/>
    </row>
    <row r="110" spans="1:19" ht="15" customHeight="1">
      <c r="A110" s="531"/>
      <c r="B110" s="532" t="s">
        <v>401</v>
      </c>
      <c r="C110" s="532">
        <v>0</v>
      </c>
      <c r="D110" s="533"/>
      <c r="E110" s="537">
        <v>2824588</v>
      </c>
      <c r="F110" s="539"/>
      <c r="G110" s="539">
        <v>700000</v>
      </c>
      <c r="H110" s="539"/>
      <c r="I110" s="1163">
        <v>46027</v>
      </c>
      <c r="J110" s="538"/>
      <c r="K110" s="545">
        <v>0</v>
      </c>
      <c r="L110" s="538"/>
      <c r="M110" s="488">
        <v>0</v>
      </c>
      <c r="N110" s="538"/>
      <c r="O110" s="538">
        <v>139559</v>
      </c>
      <c r="P110" s="538"/>
      <c r="Q110" s="538">
        <f t="shared" ref="Q110:Q142" si="4">ROUND(+SUM(E110)+SUM(G110)-SUM(I110)+SUM(K110) +SUM(M110)-SUM(O110),0)</f>
        <v>3339002</v>
      </c>
      <c r="R110" s="2340"/>
      <c r="S110" s="1163">
        <v>139559</v>
      </c>
    </row>
    <row r="111" spans="1:19" ht="15" customHeight="1">
      <c r="A111" s="531"/>
      <c r="B111" s="532" t="s">
        <v>402</v>
      </c>
      <c r="C111" s="532">
        <v>0</v>
      </c>
      <c r="D111" s="523"/>
      <c r="E111" s="537">
        <v>163663467</v>
      </c>
      <c r="F111" s="538"/>
      <c r="G111" s="538">
        <v>124739000</v>
      </c>
      <c r="H111" s="538"/>
      <c r="I111" s="1163">
        <v>5133124</v>
      </c>
      <c r="J111" s="538"/>
      <c r="K111" s="1163">
        <v>-5468600</v>
      </c>
      <c r="L111" s="540"/>
      <c r="M111" s="488">
        <v>0</v>
      </c>
      <c r="N111" s="538"/>
      <c r="O111" s="538">
        <v>108815570</v>
      </c>
      <c r="P111" s="538"/>
      <c r="Q111" s="538">
        <f t="shared" si="4"/>
        <v>168985173</v>
      </c>
      <c r="R111" s="2334"/>
      <c r="S111" s="1163">
        <v>108815570</v>
      </c>
    </row>
    <row r="112" spans="1:19" ht="15" customHeight="1">
      <c r="A112" s="525"/>
      <c r="B112" s="532" t="s">
        <v>403</v>
      </c>
      <c r="C112" s="532">
        <v>0</v>
      </c>
      <c r="D112" s="541"/>
      <c r="E112" s="537">
        <v>194918022</v>
      </c>
      <c r="F112" s="542"/>
      <c r="G112" s="539">
        <v>49644000</v>
      </c>
      <c r="H112" s="542"/>
      <c r="I112" s="1163">
        <v>75436383</v>
      </c>
      <c r="J112" s="540"/>
      <c r="K112" s="1163">
        <v>750000</v>
      </c>
      <c r="L112" s="540"/>
      <c r="M112" s="488">
        <v>0</v>
      </c>
      <c r="N112" s="538"/>
      <c r="O112" s="538">
        <v>14927731</v>
      </c>
      <c r="P112" s="540"/>
      <c r="Q112" s="538">
        <f t="shared" si="4"/>
        <v>154947908</v>
      </c>
      <c r="R112" s="2335"/>
      <c r="S112" s="1163">
        <v>14927731</v>
      </c>
    </row>
    <row r="113" spans="1:19" ht="15" customHeight="1">
      <c r="A113" s="525"/>
      <c r="B113" s="532" t="s">
        <v>404</v>
      </c>
      <c r="C113" s="532">
        <v>0</v>
      </c>
      <c r="D113" s="543"/>
      <c r="E113" s="537">
        <v>158311416</v>
      </c>
      <c r="F113" s="538"/>
      <c r="G113" s="537">
        <v>141170000</v>
      </c>
      <c r="H113" s="538"/>
      <c r="I113" s="1163">
        <v>19127041</v>
      </c>
      <c r="J113" s="538"/>
      <c r="K113" s="1163">
        <v>4189213</v>
      </c>
      <c r="L113" s="538"/>
      <c r="M113" s="488">
        <v>0</v>
      </c>
      <c r="N113" s="538"/>
      <c r="O113" s="538">
        <v>107907394</v>
      </c>
      <c r="P113" s="538"/>
      <c r="Q113" s="538">
        <f t="shared" si="4"/>
        <v>176636194</v>
      </c>
      <c r="R113" s="2334"/>
      <c r="S113" s="1163">
        <v>116669928</v>
      </c>
    </row>
    <row r="114" spans="1:19" ht="15" customHeight="1">
      <c r="A114" s="525"/>
      <c r="B114" s="532" t="s">
        <v>405</v>
      </c>
      <c r="C114" s="532">
        <v>0</v>
      </c>
      <c r="D114" s="543"/>
      <c r="E114" s="537">
        <v>8895491</v>
      </c>
      <c r="F114" s="538"/>
      <c r="G114" s="538">
        <v>1513000</v>
      </c>
      <c r="H114" s="538"/>
      <c r="I114" s="1163">
        <v>100000</v>
      </c>
      <c r="J114" s="538"/>
      <c r="K114" s="545">
        <v>0</v>
      </c>
      <c r="L114" s="538"/>
      <c r="M114" s="488">
        <v>0</v>
      </c>
      <c r="N114" s="538"/>
      <c r="O114" s="538">
        <v>965150</v>
      </c>
      <c r="P114" s="538"/>
      <c r="Q114" s="538">
        <f t="shared" si="4"/>
        <v>9343341</v>
      </c>
      <c r="R114" s="2334"/>
      <c r="S114" s="1163">
        <v>965150</v>
      </c>
    </row>
    <row r="115" spans="1:19" ht="15" customHeight="1">
      <c r="A115" s="522"/>
      <c r="B115" s="532" t="s">
        <v>406</v>
      </c>
      <c r="C115" s="532">
        <v>0</v>
      </c>
      <c r="D115" s="523"/>
      <c r="E115" s="537">
        <v>2989993950</v>
      </c>
      <c r="F115" s="538"/>
      <c r="G115" s="538">
        <v>1485153000</v>
      </c>
      <c r="H115" s="538"/>
      <c r="I115" s="1163">
        <v>584749896</v>
      </c>
      <c r="J115" s="538"/>
      <c r="K115" s="1163">
        <v>175544102</v>
      </c>
      <c r="L115" s="538"/>
      <c r="M115" s="488">
        <v>0</v>
      </c>
      <c r="N115" s="538"/>
      <c r="O115" s="538">
        <v>1162857217</v>
      </c>
      <c r="P115" s="538"/>
      <c r="Q115" s="538">
        <f t="shared" si="4"/>
        <v>2903083939</v>
      </c>
      <c r="R115" s="2334"/>
      <c r="S115" s="1163">
        <v>1162791161</v>
      </c>
    </row>
    <row r="116" spans="1:19" ht="15" customHeight="1">
      <c r="A116" s="536"/>
      <c r="B116" s="532" t="s">
        <v>339</v>
      </c>
      <c r="C116" s="532">
        <v>0</v>
      </c>
      <c r="D116" s="543"/>
      <c r="E116" s="537">
        <v>6146651</v>
      </c>
      <c r="F116" s="546"/>
      <c r="G116" s="545">
        <v>0</v>
      </c>
      <c r="H116" s="546"/>
      <c r="I116" s="564">
        <v>0</v>
      </c>
      <c r="J116" s="544"/>
      <c r="K116" s="1163">
        <v>5538316</v>
      </c>
      <c r="L116" s="546"/>
      <c r="M116" s="488">
        <v>0</v>
      </c>
      <c r="N116" s="538"/>
      <c r="O116" s="538">
        <v>6730619</v>
      </c>
      <c r="P116" s="546"/>
      <c r="Q116" s="538">
        <f t="shared" si="4"/>
        <v>4954348</v>
      </c>
      <c r="R116" s="2336"/>
      <c r="S116" s="1163">
        <v>6730619</v>
      </c>
    </row>
    <row r="117" spans="1:19" ht="15" customHeight="1">
      <c r="A117" s="525"/>
      <c r="B117" s="532" t="s">
        <v>342</v>
      </c>
      <c r="C117" s="532">
        <v>0</v>
      </c>
      <c r="D117" s="543"/>
      <c r="E117" s="537">
        <v>96724934</v>
      </c>
      <c r="F117" s="538"/>
      <c r="G117" s="538">
        <v>40500000</v>
      </c>
      <c r="H117" s="538"/>
      <c r="I117" s="1163">
        <v>1270408</v>
      </c>
      <c r="J117" s="538"/>
      <c r="K117" s="1163">
        <v>3655141</v>
      </c>
      <c r="L117" s="538"/>
      <c r="M117" s="488">
        <v>0</v>
      </c>
      <c r="N117" s="538"/>
      <c r="O117" s="538">
        <v>3935257</v>
      </c>
      <c r="P117" s="538"/>
      <c r="Q117" s="538">
        <f t="shared" si="4"/>
        <v>135674410</v>
      </c>
      <c r="R117" s="2334"/>
      <c r="S117" s="1163">
        <v>3933137</v>
      </c>
    </row>
    <row r="118" spans="1:19" ht="15" customHeight="1">
      <c r="A118" s="525"/>
      <c r="B118" s="532" t="s">
        <v>407</v>
      </c>
      <c r="C118" s="532">
        <v>0</v>
      </c>
      <c r="D118" s="523"/>
      <c r="E118" s="537">
        <v>193118934</v>
      </c>
      <c r="F118" s="538"/>
      <c r="G118" s="538">
        <v>47250000</v>
      </c>
      <c r="H118" s="538"/>
      <c r="I118" s="1163">
        <v>31224103</v>
      </c>
      <c r="J118" s="538"/>
      <c r="K118" s="1163">
        <v>550308</v>
      </c>
      <c r="L118" s="538"/>
      <c r="M118" s="488">
        <v>0</v>
      </c>
      <c r="N118" s="538"/>
      <c r="O118" s="538">
        <v>22590409</v>
      </c>
      <c r="P118" s="538"/>
      <c r="Q118" s="538">
        <f t="shared" si="4"/>
        <v>187104730</v>
      </c>
      <c r="R118" s="2334"/>
      <c r="S118" s="1163">
        <v>22590409</v>
      </c>
    </row>
    <row r="119" spans="1:19" ht="15" customHeight="1">
      <c r="A119" s="582"/>
      <c r="B119" s="532" t="s">
        <v>408</v>
      </c>
      <c r="C119" s="532">
        <v>0</v>
      </c>
      <c r="D119" s="523"/>
      <c r="E119" s="537">
        <v>7674329</v>
      </c>
      <c r="F119" s="538"/>
      <c r="G119" s="538">
        <v>4750000</v>
      </c>
      <c r="H119" s="538"/>
      <c r="I119" s="1163">
        <v>744479</v>
      </c>
      <c r="J119" s="538"/>
      <c r="K119" s="545">
        <v>0</v>
      </c>
      <c r="L119" s="538"/>
      <c r="M119" s="488">
        <v>0</v>
      </c>
      <c r="N119" s="538"/>
      <c r="O119" s="538">
        <v>3565936</v>
      </c>
      <c r="P119" s="538"/>
      <c r="Q119" s="538">
        <f t="shared" si="4"/>
        <v>8113914</v>
      </c>
      <c r="R119" s="2334"/>
      <c r="S119" s="1163">
        <v>3565936</v>
      </c>
    </row>
    <row r="120" spans="1:19" ht="15" customHeight="1">
      <c r="B120" s="532" t="s">
        <v>409</v>
      </c>
      <c r="C120" s="532">
        <v>0</v>
      </c>
      <c r="D120" s="550"/>
      <c r="E120" s="537">
        <v>11373910</v>
      </c>
      <c r="F120" s="551"/>
      <c r="G120" s="552">
        <v>8000000</v>
      </c>
      <c r="H120" s="551"/>
      <c r="I120" s="545">
        <v>0</v>
      </c>
      <c r="J120" s="551"/>
      <c r="K120" s="545">
        <v>0</v>
      </c>
      <c r="L120" s="551"/>
      <c r="M120" s="488">
        <v>0</v>
      </c>
      <c r="N120" s="538"/>
      <c r="O120" s="538">
        <v>6166506</v>
      </c>
      <c r="P120" s="551"/>
      <c r="Q120" s="538">
        <f t="shared" si="4"/>
        <v>13207404</v>
      </c>
      <c r="R120" s="2337"/>
      <c r="S120" s="1163">
        <v>6166506</v>
      </c>
    </row>
    <row r="121" spans="1:19" ht="15" customHeight="1">
      <c r="B121" s="532" t="s">
        <v>410</v>
      </c>
      <c r="C121" s="532">
        <v>0</v>
      </c>
      <c r="D121" s="550"/>
      <c r="E121" s="537">
        <v>8121936292</v>
      </c>
      <c r="F121" s="551"/>
      <c r="G121" s="552">
        <v>4701734000</v>
      </c>
      <c r="H121" s="551"/>
      <c r="I121" s="1163">
        <v>186248264</v>
      </c>
      <c r="J121" s="551"/>
      <c r="K121" s="1163">
        <v>-16562861</v>
      </c>
      <c r="L121" s="551"/>
      <c r="M121" s="488">
        <v>0</v>
      </c>
      <c r="N121" s="538"/>
      <c r="O121" s="538">
        <v>3432952851</v>
      </c>
      <c r="P121" s="551"/>
      <c r="Q121" s="538">
        <f t="shared" si="4"/>
        <v>9187906316</v>
      </c>
      <c r="R121" s="2337"/>
      <c r="S121" s="1163">
        <v>3432952851</v>
      </c>
    </row>
    <row r="122" spans="1:19" ht="15" customHeight="1">
      <c r="B122" s="532" t="s">
        <v>411</v>
      </c>
      <c r="C122" s="532">
        <v>0</v>
      </c>
      <c r="D122" s="554"/>
      <c r="E122" s="555">
        <v>47235483</v>
      </c>
      <c r="F122" s="551"/>
      <c r="G122" s="545">
        <v>0</v>
      </c>
      <c r="H122" s="551"/>
      <c r="I122" s="545">
        <v>0</v>
      </c>
      <c r="J122" s="556"/>
      <c r="K122" s="545">
        <v>0</v>
      </c>
      <c r="L122" s="551"/>
      <c r="M122" s="488">
        <v>0</v>
      </c>
      <c r="N122" s="538"/>
      <c r="O122" s="538">
        <v>3718596</v>
      </c>
      <c r="P122" s="556"/>
      <c r="Q122" s="538">
        <f t="shared" si="4"/>
        <v>43516887</v>
      </c>
      <c r="R122" s="2338"/>
      <c r="S122" s="1163">
        <v>3718596</v>
      </c>
    </row>
    <row r="123" spans="1:19" ht="15" customHeight="1">
      <c r="B123" s="532" t="s">
        <v>412</v>
      </c>
      <c r="C123" s="532">
        <v>0</v>
      </c>
      <c r="D123" s="559"/>
      <c r="E123" s="555">
        <v>222738350</v>
      </c>
      <c r="F123" s="551"/>
      <c r="G123" s="552">
        <v>79198000</v>
      </c>
      <c r="H123" s="551"/>
      <c r="I123" s="1163">
        <v>5284717</v>
      </c>
      <c r="J123" s="560"/>
      <c r="K123" s="1163">
        <v>865063</v>
      </c>
      <c r="L123" s="551"/>
      <c r="M123" s="488">
        <v>0</v>
      </c>
      <c r="N123" s="538"/>
      <c r="O123" s="538">
        <v>55720554</v>
      </c>
      <c r="P123" s="548"/>
      <c r="Q123" s="538">
        <f t="shared" si="4"/>
        <v>241796142</v>
      </c>
      <c r="R123" s="2339"/>
      <c r="S123" s="1163">
        <v>55720554</v>
      </c>
    </row>
    <row r="124" spans="1:19" ht="15" customHeight="1">
      <c r="A124" s="558"/>
      <c r="B124" s="532" t="s">
        <v>413</v>
      </c>
      <c r="C124" s="532">
        <v>0</v>
      </c>
      <c r="D124" s="559"/>
      <c r="E124" s="555">
        <v>5823864</v>
      </c>
      <c r="F124" s="551"/>
      <c r="G124" s="545">
        <v>0</v>
      </c>
      <c r="H124" s="551"/>
      <c r="I124" s="545">
        <v>0</v>
      </c>
      <c r="J124" s="560"/>
      <c r="K124" s="1163">
        <v>1132713</v>
      </c>
      <c r="L124" s="551"/>
      <c r="M124" s="488">
        <v>0</v>
      </c>
      <c r="N124" s="538"/>
      <c r="O124" s="538">
        <v>2716591</v>
      </c>
      <c r="P124" s="548"/>
      <c r="Q124" s="538">
        <f t="shared" si="4"/>
        <v>4239986</v>
      </c>
      <c r="R124" s="2339"/>
      <c r="S124" s="1163">
        <v>2716591</v>
      </c>
    </row>
    <row r="125" spans="1:19" ht="15" customHeight="1">
      <c r="B125" s="532" t="s">
        <v>414</v>
      </c>
      <c r="C125" s="532">
        <v>0</v>
      </c>
      <c r="D125" s="559"/>
      <c r="E125" s="555">
        <v>11072449</v>
      </c>
      <c r="F125" s="551"/>
      <c r="G125" s="552">
        <v>8230000</v>
      </c>
      <c r="H125" s="551"/>
      <c r="I125" s="1163">
        <v>2907818</v>
      </c>
      <c r="J125" s="560"/>
      <c r="K125" s="1163">
        <v>-70284</v>
      </c>
      <c r="L125" s="551"/>
      <c r="M125" s="488">
        <v>0</v>
      </c>
      <c r="N125" s="538"/>
      <c r="O125" s="538">
        <v>5962256</v>
      </c>
      <c r="P125" s="548"/>
      <c r="Q125" s="538">
        <f t="shared" si="4"/>
        <v>10362091</v>
      </c>
      <c r="R125" s="2339"/>
      <c r="S125" s="1163">
        <v>5962256</v>
      </c>
    </row>
    <row r="126" spans="1:19" ht="15" customHeight="1">
      <c r="B126" s="532" t="s">
        <v>415</v>
      </c>
      <c r="C126" s="532">
        <v>0</v>
      </c>
      <c r="D126" s="523"/>
      <c r="E126" s="537">
        <v>50807265743</v>
      </c>
      <c r="F126" s="538"/>
      <c r="G126" s="538">
        <v>79086114000</v>
      </c>
      <c r="H126" s="538"/>
      <c r="I126" s="1163">
        <v>-29949165644</v>
      </c>
      <c r="J126" s="538"/>
      <c r="K126" s="1163">
        <v>-458583815</v>
      </c>
      <c r="L126" s="538"/>
      <c r="M126" s="488">
        <v>0</v>
      </c>
      <c r="N126" s="538"/>
      <c r="O126" s="538">
        <v>33250481205</v>
      </c>
      <c r="P126" s="538"/>
      <c r="Q126" s="538">
        <f t="shared" si="4"/>
        <v>126133480367</v>
      </c>
      <c r="R126" s="2334"/>
      <c r="S126" s="1163">
        <v>33245432833</v>
      </c>
    </row>
    <row r="127" spans="1:19" ht="15" customHeight="1">
      <c r="B127" s="532" t="s">
        <v>416</v>
      </c>
      <c r="C127" s="532">
        <v>0</v>
      </c>
      <c r="D127" s="523"/>
      <c r="E127" s="537">
        <v>5782824</v>
      </c>
      <c r="F127" s="538"/>
      <c r="G127" s="538">
        <v>12747000</v>
      </c>
      <c r="H127" s="538"/>
      <c r="I127" s="1163">
        <v>1513595</v>
      </c>
      <c r="J127" s="538"/>
      <c r="K127" s="1163">
        <v>-753582</v>
      </c>
      <c r="L127" s="538"/>
      <c r="M127" s="488">
        <v>0</v>
      </c>
      <c r="N127" s="538"/>
      <c r="O127" s="538">
        <v>6009146</v>
      </c>
      <c r="P127" s="538"/>
      <c r="Q127" s="538">
        <f t="shared" si="4"/>
        <v>10253501</v>
      </c>
      <c r="R127" s="2334"/>
      <c r="S127" s="1163">
        <v>6009146</v>
      </c>
    </row>
    <row r="128" spans="1:19" s="536" customFormat="1" ht="15">
      <c r="B128" s="532" t="s">
        <v>417</v>
      </c>
      <c r="C128" s="532">
        <v>0</v>
      </c>
      <c r="D128" s="533"/>
      <c r="E128" s="537">
        <v>14170279974</v>
      </c>
      <c r="F128" s="539"/>
      <c r="G128" s="538">
        <v>635474000</v>
      </c>
      <c r="H128" s="539"/>
      <c r="I128" s="1163">
        <v>21763442</v>
      </c>
      <c r="J128" s="539"/>
      <c r="K128" s="1163">
        <v>-526025364</v>
      </c>
      <c r="L128" s="539"/>
      <c r="M128" s="488">
        <v>0</v>
      </c>
      <c r="N128" s="538"/>
      <c r="O128" s="538">
        <v>2338586474</v>
      </c>
      <c r="P128" s="539"/>
      <c r="Q128" s="538">
        <f t="shared" si="4"/>
        <v>11919378694</v>
      </c>
      <c r="R128" s="2341"/>
      <c r="S128" s="1163">
        <v>2338586484</v>
      </c>
    </row>
    <row r="129" spans="1:19" s="536" customFormat="1" ht="15">
      <c r="B129" s="532" t="s">
        <v>418</v>
      </c>
      <c r="C129" s="532">
        <v>0</v>
      </c>
      <c r="D129" s="523"/>
      <c r="E129" s="537">
        <v>178231951</v>
      </c>
      <c r="F129" s="538"/>
      <c r="G129" s="538">
        <v>86769000</v>
      </c>
      <c r="H129" s="538"/>
      <c r="I129" s="1163">
        <v>43519003</v>
      </c>
      <c r="J129" s="538"/>
      <c r="K129" s="1163">
        <v>68874640</v>
      </c>
      <c r="L129" s="538"/>
      <c r="M129" s="488">
        <v>0</v>
      </c>
      <c r="N129" s="538"/>
      <c r="O129" s="538">
        <v>62111641</v>
      </c>
      <c r="P129" s="538"/>
      <c r="Q129" s="538">
        <f t="shared" si="4"/>
        <v>228244947</v>
      </c>
      <c r="R129" s="2334"/>
      <c r="S129" s="1163">
        <v>62110862</v>
      </c>
    </row>
    <row r="130" spans="1:19" s="536" customFormat="1" ht="15">
      <c r="B130" s="532" t="s">
        <v>419</v>
      </c>
      <c r="C130" s="532">
        <v>0</v>
      </c>
      <c r="D130" s="523"/>
      <c r="E130" s="537">
        <v>7806048</v>
      </c>
      <c r="F130" s="538"/>
      <c r="G130" s="538">
        <v>6000000</v>
      </c>
      <c r="H130" s="538"/>
      <c r="I130" s="1163">
        <v>698000</v>
      </c>
      <c r="J130" s="538"/>
      <c r="K130" s="545">
        <v>0</v>
      </c>
      <c r="L130" s="538"/>
      <c r="M130" s="488">
        <v>0</v>
      </c>
      <c r="N130" s="538"/>
      <c r="O130" s="538">
        <v>3700331</v>
      </c>
      <c r="P130" s="538"/>
      <c r="Q130" s="538">
        <f t="shared" si="4"/>
        <v>9407717</v>
      </c>
      <c r="R130" s="2334"/>
      <c r="S130" s="1163">
        <v>3700366</v>
      </c>
    </row>
    <row r="131" spans="1:19" s="514" customFormat="1" ht="15">
      <c r="B131" s="532" t="s">
        <v>362</v>
      </c>
      <c r="C131" s="532">
        <v>0</v>
      </c>
      <c r="D131" s="513"/>
      <c r="E131" s="562">
        <v>773079</v>
      </c>
      <c r="F131" s="563"/>
      <c r="G131" s="545">
        <v>0</v>
      </c>
      <c r="H131" s="563"/>
      <c r="I131" s="537">
        <v>0</v>
      </c>
      <c r="J131" s="563"/>
      <c r="K131" s="1163">
        <v>5164847</v>
      </c>
      <c r="L131" s="563"/>
      <c r="M131" s="488">
        <v>0</v>
      </c>
      <c r="N131" s="538"/>
      <c r="O131" s="538">
        <v>1286809</v>
      </c>
      <c r="P131" s="563"/>
      <c r="Q131" s="538">
        <f t="shared" si="4"/>
        <v>4651117</v>
      </c>
      <c r="R131" s="2340"/>
      <c r="S131" s="1163">
        <v>1286809</v>
      </c>
    </row>
    <row r="132" spans="1:19" s="536" customFormat="1" ht="15">
      <c r="B132" s="532" t="s">
        <v>368</v>
      </c>
      <c r="C132" s="532">
        <v>0</v>
      </c>
      <c r="D132" s="523"/>
      <c r="E132" s="545">
        <v>586208</v>
      </c>
      <c r="F132" s="538"/>
      <c r="G132" s="538">
        <v>1921000</v>
      </c>
      <c r="H132" s="538"/>
      <c r="I132" s="564">
        <v>0</v>
      </c>
      <c r="J132" s="538"/>
      <c r="K132" s="1163">
        <v>2424000</v>
      </c>
      <c r="L132" s="538"/>
      <c r="M132" s="488">
        <v>0</v>
      </c>
      <c r="N132" s="538"/>
      <c r="O132" s="538">
        <v>999918</v>
      </c>
      <c r="P132" s="538"/>
      <c r="Q132" s="538">
        <f t="shared" si="4"/>
        <v>3931290</v>
      </c>
      <c r="R132" s="2334"/>
      <c r="S132" s="1163">
        <v>999918</v>
      </c>
    </row>
    <row r="133" spans="1:19" s="514" customFormat="1" ht="15">
      <c r="B133" s="532" t="s">
        <v>420</v>
      </c>
      <c r="C133" s="532">
        <v>0</v>
      </c>
      <c r="D133" s="513"/>
      <c r="E133" s="564">
        <v>1176594273</v>
      </c>
      <c r="F133" s="563"/>
      <c r="G133" s="563">
        <v>757650000</v>
      </c>
      <c r="H133" s="563"/>
      <c r="I133" s="1163">
        <v>73057055</v>
      </c>
      <c r="J133" s="563"/>
      <c r="K133" s="1163">
        <v>89726</v>
      </c>
      <c r="L133" s="563"/>
      <c r="M133" s="488">
        <v>0</v>
      </c>
      <c r="N133" s="538"/>
      <c r="O133" s="538">
        <v>547618601</v>
      </c>
      <c r="P133" s="563"/>
      <c r="Q133" s="538">
        <f t="shared" si="4"/>
        <v>1313658343</v>
      </c>
      <c r="R133" s="2340"/>
      <c r="S133" s="1163">
        <v>547618679</v>
      </c>
    </row>
    <row r="134" spans="1:19" s="514" customFormat="1" ht="15">
      <c r="A134" s="536"/>
      <c r="B134" s="532" t="s">
        <v>421</v>
      </c>
      <c r="C134" s="532">
        <v>0</v>
      </c>
      <c r="D134" s="513"/>
      <c r="E134" s="538">
        <v>27498</v>
      </c>
      <c r="F134" s="563"/>
      <c r="G134" s="539">
        <v>0</v>
      </c>
      <c r="H134" s="563"/>
      <c r="I134" s="539">
        <v>0</v>
      </c>
      <c r="J134" s="563"/>
      <c r="K134" s="545">
        <v>0</v>
      </c>
      <c r="L134" s="563"/>
      <c r="M134" s="488">
        <v>0</v>
      </c>
      <c r="N134" s="538"/>
      <c r="O134" s="538">
        <v>0</v>
      </c>
      <c r="P134" s="563"/>
      <c r="Q134" s="538">
        <f t="shared" si="4"/>
        <v>27498</v>
      </c>
      <c r="R134" s="2340"/>
      <c r="S134" s="2317">
        <v>0</v>
      </c>
    </row>
    <row r="135" spans="1:19" s="514" customFormat="1" ht="15">
      <c r="B135" s="532" t="s">
        <v>422</v>
      </c>
      <c r="C135" s="532">
        <v>0</v>
      </c>
      <c r="D135" s="513"/>
      <c r="E135" s="564">
        <v>17863232</v>
      </c>
      <c r="F135" s="563"/>
      <c r="G135" s="563">
        <v>38442000</v>
      </c>
      <c r="H135" s="563"/>
      <c r="I135" s="1163">
        <v>7676180</v>
      </c>
      <c r="J135" s="563"/>
      <c r="K135" s="1163">
        <v>-2</v>
      </c>
      <c r="L135" s="563"/>
      <c r="M135" s="488">
        <v>0</v>
      </c>
      <c r="N135" s="538"/>
      <c r="O135" s="538">
        <v>31657741</v>
      </c>
      <c r="P135" s="563"/>
      <c r="Q135" s="538">
        <f t="shared" si="4"/>
        <v>16971309</v>
      </c>
      <c r="R135" s="2340"/>
      <c r="S135" s="1163">
        <v>31685263</v>
      </c>
    </row>
    <row r="136" spans="1:19" s="514" customFormat="1" ht="15">
      <c r="B136" s="532" t="s">
        <v>423</v>
      </c>
      <c r="C136" s="532">
        <v>0</v>
      </c>
      <c r="D136" s="533"/>
      <c r="E136" s="564">
        <v>41622752</v>
      </c>
      <c r="F136" s="539"/>
      <c r="G136" s="563">
        <v>33942000</v>
      </c>
      <c r="H136" s="539"/>
      <c r="I136" s="1163">
        <v>11704017</v>
      </c>
      <c r="J136" s="539"/>
      <c r="K136" s="1163">
        <v>896000</v>
      </c>
      <c r="L136" s="539"/>
      <c r="M136" s="488">
        <v>0</v>
      </c>
      <c r="N136" s="538"/>
      <c r="O136" s="538">
        <v>32141210</v>
      </c>
      <c r="P136" s="539"/>
      <c r="Q136" s="538">
        <f t="shared" si="4"/>
        <v>32615525</v>
      </c>
      <c r="R136" s="2341"/>
      <c r="S136" s="1163">
        <v>32140540</v>
      </c>
    </row>
    <row r="137" spans="1:19" s="514" customFormat="1" ht="15">
      <c r="B137" s="532" t="s">
        <v>424</v>
      </c>
      <c r="C137" s="532">
        <v>0</v>
      </c>
      <c r="D137" s="513"/>
      <c r="E137" s="564">
        <v>43125019</v>
      </c>
      <c r="F137" s="563"/>
      <c r="G137" s="547">
        <v>44597000</v>
      </c>
      <c r="H137" s="563"/>
      <c r="I137" s="1163">
        <v>10522021</v>
      </c>
      <c r="J137" s="563"/>
      <c r="K137" s="1163">
        <v>20101852</v>
      </c>
      <c r="L137" s="563"/>
      <c r="M137" s="488">
        <v>0</v>
      </c>
      <c r="N137" s="538"/>
      <c r="O137" s="538">
        <v>53326953</v>
      </c>
      <c r="P137" s="563"/>
      <c r="Q137" s="538">
        <f t="shared" si="4"/>
        <v>43974897</v>
      </c>
      <c r="R137" s="2340"/>
      <c r="S137" s="1163">
        <v>53326953</v>
      </c>
    </row>
    <row r="138" spans="1:19" s="514" customFormat="1" ht="15">
      <c r="B138" s="532" t="s">
        <v>425</v>
      </c>
      <c r="C138" s="532">
        <v>0</v>
      </c>
      <c r="D138" s="513"/>
      <c r="E138" s="564">
        <v>56709225</v>
      </c>
      <c r="F138" s="563"/>
      <c r="G138" s="563">
        <v>42780000</v>
      </c>
      <c r="H138" s="563"/>
      <c r="I138" s="1163">
        <v>32104401</v>
      </c>
      <c r="J138" s="563"/>
      <c r="K138" s="1163">
        <v>23000000</v>
      </c>
      <c r="L138" s="563"/>
      <c r="M138" s="488">
        <v>0</v>
      </c>
      <c r="N138" s="538"/>
      <c r="O138" s="538">
        <v>57490805</v>
      </c>
      <c r="P138" s="563"/>
      <c r="Q138" s="538">
        <f t="shared" si="4"/>
        <v>32894019</v>
      </c>
      <c r="R138" s="2340"/>
      <c r="S138" s="1163">
        <v>57492487</v>
      </c>
    </row>
    <row r="139" spans="1:19" s="536" customFormat="1" ht="15">
      <c r="B139" s="532" t="s">
        <v>426</v>
      </c>
      <c r="C139" s="532">
        <v>0</v>
      </c>
      <c r="D139" s="543"/>
      <c r="E139" s="492">
        <v>8109232746</v>
      </c>
      <c r="F139" s="546"/>
      <c r="G139" s="537">
        <v>0</v>
      </c>
      <c r="H139" s="546"/>
      <c r="I139" s="1163">
        <v>15505000</v>
      </c>
      <c r="J139" s="544"/>
      <c r="K139" s="1163">
        <v>-543842223</v>
      </c>
      <c r="L139" s="546"/>
      <c r="M139" s="488">
        <v>0</v>
      </c>
      <c r="N139" s="538"/>
      <c r="O139" s="538">
        <v>0</v>
      </c>
      <c r="P139" s="546"/>
      <c r="Q139" s="538">
        <f t="shared" si="4"/>
        <v>7549885523</v>
      </c>
      <c r="R139" s="2336"/>
      <c r="S139" s="545">
        <v>0</v>
      </c>
    </row>
    <row r="140" spans="1:19" s="514" customFormat="1" ht="15">
      <c r="B140" s="532" t="s">
        <v>427</v>
      </c>
      <c r="C140" s="532">
        <v>0</v>
      </c>
      <c r="D140" s="513"/>
      <c r="E140" s="564">
        <v>82801599</v>
      </c>
      <c r="F140" s="563"/>
      <c r="G140" s="563">
        <v>39626000</v>
      </c>
      <c r="H140" s="563"/>
      <c r="I140" s="1163">
        <v>8985416</v>
      </c>
      <c r="J140" s="563"/>
      <c r="K140" s="1163">
        <v>-13100258</v>
      </c>
      <c r="L140" s="563"/>
      <c r="M140" s="488">
        <v>0</v>
      </c>
      <c r="N140" s="538"/>
      <c r="O140" s="538">
        <v>17475610</v>
      </c>
      <c r="P140" s="563"/>
      <c r="Q140" s="538">
        <f t="shared" si="4"/>
        <v>82866315</v>
      </c>
      <c r="R140" s="2340"/>
      <c r="S140" s="1163">
        <v>17475610</v>
      </c>
    </row>
    <row r="141" spans="1:19" s="514" customFormat="1" ht="15">
      <c r="B141" s="532" t="s">
        <v>379</v>
      </c>
      <c r="C141" s="532">
        <v>0</v>
      </c>
      <c r="D141" s="513"/>
      <c r="E141" s="564">
        <v>108065976</v>
      </c>
      <c r="F141" s="563"/>
      <c r="G141" s="563">
        <v>30000000</v>
      </c>
      <c r="H141" s="563"/>
      <c r="I141" s="1163">
        <v>15203934</v>
      </c>
      <c r="J141" s="563"/>
      <c r="K141" s="545">
        <v>0</v>
      </c>
      <c r="L141" s="563"/>
      <c r="M141" s="488">
        <v>0</v>
      </c>
      <c r="N141" s="538"/>
      <c r="O141" s="538">
        <v>16966716</v>
      </c>
      <c r="P141" s="563"/>
      <c r="Q141" s="538">
        <f t="shared" si="4"/>
        <v>105895326</v>
      </c>
      <c r="R141" s="2340"/>
      <c r="S141" s="1163">
        <v>17009596</v>
      </c>
    </row>
    <row r="142" spans="1:19">
      <c r="A142" s="527"/>
      <c r="B142" s="518" t="s">
        <v>380</v>
      </c>
      <c r="C142" s="566">
        <v>0</v>
      </c>
      <c r="E142" s="2317">
        <v>38409930</v>
      </c>
      <c r="F142" s="568"/>
      <c r="G142" s="563">
        <v>10450900</v>
      </c>
      <c r="H142" s="568"/>
      <c r="I142" s="1163">
        <v>10028915</v>
      </c>
      <c r="J142" s="568"/>
      <c r="K142" s="1163">
        <v>11781550</v>
      </c>
      <c r="L142" s="568"/>
      <c r="M142" s="488">
        <v>0</v>
      </c>
      <c r="N142" s="538"/>
      <c r="O142" s="538">
        <v>5658187</v>
      </c>
      <c r="P142" s="568"/>
      <c r="Q142" s="538">
        <f t="shared" si="4"/>
        <v>44955278</v>
      </c>
      <c r="R142" s="2342"/>
      <c r="S142" s="1163">
        <v>5658310</v>
      </c>
    </row>
    <row r="143" spans="1:19" s="514" customFormat="1" ht="15">
      <c r="B143" s="532" t="s">
        <v>381</v>
      </c>
      <c r="C143" s="532">
        <v>0</v>
      </c>
      <c r="D143" s="513"/>
      <c r="E143" s="564">
        <v>7995043</v>
      </c>
      <c r="F143" s="563"/>
      <c r="G143" s="537">
        <v>751000</v>
      </c>
      <c r="H143" s="563"/>
      <c r="I143" s="537">
        <v>0</v>
      </c>
      <c r="J143" s="563"/>
      <c r="K143" s="1163">
        <v>-3252496</v>
      </c>
      <c r="L143" s="563"/>
      <c r="M143" s="488">
        <v>0</v>
      </c>
      <c r="N143" s="538"/>
      <c r="O143" s="538">
        <v>943365</v>
      </c>
      <c r="P143" s="563"/>
      <c r="Q143" s="538">
        <f t="shared" ref="Q143:Q156" si="5">ROUND(+SUM(E143)+SUM(G143)-SUM(I143)+SUM(K143) +SUM(M143)-SUM(O143),0)</f>
        <v>4550182</v>
      </c>
      <c r="R143" s="2340"/>
      <c r="S143" s="1163">
        <v>943365</v>
      </c>
    </row>
    <row r="144" spans="1:19" s="514" customFormat="1" ht="15">
      <c r="B144" s="532" t="s">
        <v>382</v>
      </c>
      <c r="C144" s="532">
        <v>0</v>
      </c>
      <c r="D144" s="513"/>
      <c r="E144" s="562">
        <v>1631125</v>
      </c>
      <c r="F144" s="563"/>
      <c r="G144" s="563">
        <v>1600000</v>
      </c>
      <c r="H144" s="563"/>
      <c r="I144" s="1163">
        <v>1100000</v>
      </c>
      <c r="J144" s="563"/>
      <c r="K144" s="1163">
        <v>51626</v>
      </c>
      <c r="L144" s="563"/>
      <c r="M144" s="488">
        <v>0</v>
      </c>
      <c r="N144" s="538"/>
      <c r="O144" s="538">
        <v>59011</v>
      </c>
      <c r="P144" s="563"/>
      <c r="Q144" s="538">
        <f t="shared" si="5"/>
        <v>2123740</v>
      </c>
      <c r="R144" s="2340"/>
      <c r="S144" s="1163">
        <v>59011</v>
      </c>
    </row>
    <row r="145" spans="1:23" s="514" customFormat="1" ht="15">
      <c r="B145" s="532" t="s">
        <v>385</v>
      </c>
      <c r="C145" s="532">
        <v>0</v>
      </c>
      <c r="D145" s="513"/>
      <c r="E145" s="562">
        <v>3286760</v>
      </c>
      <c r="F145" s="563"/>
      <c r="G145" s="563">
        <v>3500000</v>
      </c>
      <c r="H145" s="563"/>
      <c r="I145" s="1163">
        <v>1082541</v>
      </c>
      <c r="J145" s="563"/>
      <c r="K145" s="545">
        <v>0</v>
      </c>
      <c r="L145" s="563"/>
      <c r="M145" s="488">
        <v>0</v>
      </c>
      <c r="N145" s="538"/>
      <c r="O145" s="538">
        <v>2723595</v>
      </c>
      <c r="P145" s="563"/>
      <c r="Q145" s="538">
        <f t="shared" si="5"/>
        <v>2980624</v>
      </c>
      <c r="R145" s="2340"/>
      <c r="S145" s="1163">
        <v>2723605</v>
      </c>
    </row>
    <row r="146" spans="1:23" s="514" customFormat="1" ht="15">
      <c r="B146" s="532" t="s">
        <v>428</v>
      </c>
      <c r="C146" s="532">
        <v>0</v>
      </c>
      <c r="D146" s="513"/>
      <c r="E146" s="562">
        <v>22270960</v>
      </c>
      <c r="F146" s="563"/>
      <c r="G146" s="537">
        <v>0</v>
      </c>
      <c r="H146" s="563"/>
      <c r="I146" s="1163">
        <v>19846960</v>
      </c>
      <c r="J146" s="563"/>
      <c r="K146" s="537">
        <v>-1924000</v>
      </c>
      <c r="L146" s="563"/>
      <c r="M146" s="488">
        <v>0</v>
      </c>
      <c r="N146" s="538"/>
      <c r="O146" s="538">
        <v>0</v>
      </c>
      <c r="P146" s="563"/>
      <c r="Q146" s="538">
        <f t="shared" si="5"/>
        <v>500000</v>
      </c>
      <c r="R146" s="2340"/>
      <c r="S146" s="563">
        <v>0</v>
      </c>
    </row>
    <row r="147" spans="1:23" s="514" customFormat="1" ht="15">
      <c r="B147" s="532" t="s">
        <v>429</v>
      </c>
      <c r="C147" s="532">
        <v>0</v>
      </c>
      <c r="D147" s="513"/>
      <c r="E147" s="562">
        <v>34511583</v>
      </c>
      <c r="F147" s="563"/>
      <c r="G147" s="563">
        <v>7200000</v>
      </c>
      <c r="H147" s="563"/>
      <c r="I147" s="1163">
        <v>7073237</v>
      </c>
      <c r="J147" s="563"/>
      <c r="K147" s="1163">
        <v>17566032</v>
      </c>
      <c r="L147" s="563"/>
      <c r="M147" s="488">
        <v>0</v>
      </c>
      <c r="N147" s="538"/>
      <c r="O147" s="538">
        <v>20949749</v>
      </c>
      <c r="P147" s="563"/>
      <c r="Q147" s="538">
        <f t="shared" si="5"/>
        <v>31254629</v>
      </c>
      <c r="R147" s="2340"/>
      <c r="S147" s="1163">
        <v>20554965</v>
      </c>
    </row>
    <row r="148" spans="1:23" s="514" customFormat="1" ht="15">
      <c r="B148" s="532" t="s">
        <v>389</v>
      </c>
      <c r="C148" s="532">
        <v>0</v>
      </c>
      <c r="D148" s="513"/>
      <c r="E148" s="562">
        <v>524372042</v>
      </c>
      <c r="F148" s="563"/>
      <c r="G148" s="563">
        <v>415600000</v>
      </c>
      <c r="H148" s="563"/>
      <c r="I148" s="1163">
        <v>169611</v>
      </c>
      <c r="J148" s="563"/>
      <c r="K148" s="1163">
        <v>5309411</v>
      </c>
      <c r="L148" s="563"/>
      <c r="M148" s="488">
        <v>0</v>
      </c>
      <c r="N148" s="538"/>
      <c r="O148" s="538">
        <v>315339025</v>
      </c>
      <c r="P148" s="563"/>
      <c r="Q148" s="538">
        <f t="shared" si="5"/>
        <v>629772817</v>
      </c>
      <c r="R148" s="2340"/>
      <c r="S148" s="1163">
        <v>315339025</v>
      </c>
    </row>
    <row r="149" spans="1:23" s="514" customFormat="1" ht="15">
      <c r="B149" s="532" t="s">
        <v>430</v>
      </c>
      <c r="C149" s="532">
        <v>0</v>
      </c>
      <c r="D149" s="513"/>
      <c r="E149" s="562">
        <v>89583596</v>
      </c>
      <c r="F149" s="563"/>
      <c r="G149" s="563">
        <v>69395000</v>
      </c>
      <c r="H149" s="563"/>
      <c r="I149" s="1163">
        <v>5384587</v>
      </c>
      <c r="J149" s="563"/>
      <c r="K149" s="545">
        <v>0</v>
      </c>
      <c r="L149" s="563"/>
      <c r="M149" s="488">
        <v>0</v>
      </c>
      <c r="N149" s="538"/>
      <c r="O149" s="538">
        <v>61245625</v>
      </c>
      <c r="P149" s="563"/>
      <c r="Q149" s="538">
        <f t="shared" si="5"/>
        <v>92348384</v>
      </c>
      <c r="R149" s="2340"/>
      <c r="S149" s="1163">
        <v>61245625</v>
      </c>
    </row>
    <row r="150" spans="1:23" s="514" customFormat="1" ht="15">
      <c r="B150" s="532" t="s">
        <v>393</v>
      </c>
      <c r="C150" s="532">
        <v>0</v>
      </c>
      <c r="D150" s="513"/>
      <c r="E150" s="562">
        <v>4639574</v>
      </c>
      <c r="F150" s="563"/>
      <c r="G150" s="563">
        <v>5000000</v>
      </c>
      <c r="H150" s="563"/>
      <c r="I150" s="1163">
        <v>4571236</v>
      </c>
      <c r="J150" s="563"/>
      <c r="K150" s="1163">
        <v>-3</v>
      </c>
      <c r="L150" s="563"/>
      <c r="M150" s="488">
        <v>0</v>
      </c>
      <c r="N150" s="538"/>
      <c r="O150" s="538">
        <v>873778</v>
      </c>
      <c r="P150" s="563"/>
      <c r="Q150" s="538">
        <f t="shared" si="5"/>
        <v>4194557</v>
      </c>
      <c r="R150" s="2340"/>
      <c r="S150" s="1163">
        <v>873778</v>
      </c>
    </row>
    <row r="151" spans="1:23" s="514" customFormat="1" ht="15">
      <c r="B151" s="532" t="s">
        <v>394</v>
      </c>
      <c r="C151" s="532">
        <v>0</v>
      </c>
      <c r="D151" s="513"/>
      <c r="E151" s="562">
        <v>2552994809</v>
      </c>
      <c r="F151" s="563"/>
      <c r="G151" s="563">
        <v>3957198000</v>
      </c>
      <c r="H151" s="563"/>
      <c r="I151" s="1163">
        <v>595074982</v>
      </c>
      <c r="J151" s="563"/>
      <c r="K151" s="1163">
        <v>368163064</v>
      </c>
      <c r="L151" s="563"/>
      <c r="M151" s="488">
        <v>0</v>
      </c>
      <c r="N151" s="538"/>
      <c r="O151" s="538">
        <v>4095286850</v>
      </c>
      <c r="P151" s="563"/>
      <c r="Q151" s="538">
        <f t="shared" si="5"/>
        <v>2187994041</v>
      </c>
      <c r="R151" s="2340"/>
      <c r="S151" s="1163">
        <v>4095288844.0599995</v>
      </c>
    </row>
    <row r="152" spans="1:23" s="514" customFormat="1" ht="15">
      <c r="B152" s="532" t="s">
        <v>395</v>
      </c>
      <c r="C152" s="532">
        <v>0</v>
      </c>
      <c r="D152" s="513"/>
      <c r="E152" s="562">
        <v>288828346</v>
      </c>
      <c r="F152" s="563"/>
      <c r="G152" s="563">
        <v>82986000</v>
      </c>
      <c r="H152" s="563"/>
      <c r="I152" s="1163">
        <v>40322585</v>
      </c>
      <c r="J152" s="563"/>
      <c r="K152" s="1163">
        <v>282371</v>
      </c>
      <c r="L152" s="563"/>
      <c r="M152" s="488">
        <v>0</v>
      </c>
      <c r="N152" s="538"/>
      <c r="O152" s="538">
        <v>53955477</v>
      </c>
      <c r="P152" s="563"/>
      <c r="Q152" s="538">
        <f t="shared" si="5"/>
        <v>277818655</v>
      </c>
      <c r="R152" s="2340"/>
      <c r="S152" s="1163">
        <v>53955477</v>
      </c>
    </row>
    <row r="153" spans="1:23" s="536" customFormat="1" ht="15">
      <c r="B153" s="532" t="s">
        <v>431</v>
      </c>
      <c r="C153" s="532">
        <v>0</v>
      </c>
      <c r="D153" s="523"/>
      <c r="E153" s="537">
        <v>37569344</v>
      </c>
      <c r="F153" s="538"/>
      <c r="G153" s="538">
        <v>7500000</v>
      </c>
      <c r="H153" s="538"/>
      <c r="I153" s="1163">
        <v>11687130</v>
      </c>
      <c r="J153" s="538"/>
      <c r="K153" s="1163">
        <v>277630</v>
      </c>
      <c r="L153" s="538"/>
      <c r="M153" s="488">
        <v>0</v>
      </c>
      <c r="N153" s="538"/>
      <c r="O153" s="538">
        <v>5351483</v>
      </c>
      <c r="P153" s="538"/>
      <c r="Q153" s="538">
        <f t="shared" si="5"/>
        <v>28308361</v>
      </c>
      <c r="R153" s="2334"/>
      <c r="S153" s="1163">
        <v>5351483</v>
      </c>
    </row>
    <row r="154" spans="1:23" s="514" customFormat="1" ht="15">
      <c r="B154" s="532" t="s">
        <v>397</v>
      </c>
      <c r="C154" s="532">
        <v>0</v>
      </c>
      <c r="D154" s="513"/>
      <c r="E154" s="562">
        <v>4917333</v>
      </c>
      <c r="F154" s="563"/>
      <c r="G154" s="539">
        <v>2466000</v>
      </c>
      <c r="H154" s="563"/>
      <c r="I154" s="1163">
        <v>500000</v>
      </c>
      <c r="J154" s="563"/>
      <c r="K154" s="545">
        <v>0</v>
      </c>
      <c r="L154" s="563"/>
      <c r="M154" s="488">
        <v>0</v>
      </c>
      <c r="N154" s="538"/>
      <c r="O154" s="538">
        <v>687322</v>
      </c>
      <c r="P154" s="563"/>
      <c r="Q154" s="538">
        <f t="shared" si="5"/>
        <v>6196011</v>
      </c>
      <c r="R154" s="2340"/>
      <c r="S154" s="1163">
        <v>687322</v>
      </c>
    </row>
    <row r="155" spans="1:23" ht="15" customHeight="1">
      <c r="A155" s="525"/>
      <c r="B155" s="532" t="s">
        <v>432</v>
      </c>
      <c r="C155" s="532">
        <v>0</v>
      </c>
      <c r="D155" s="533"/>
      <c r="E155" s="538">
        <v>43018235</v>
      </c>
      <c r="F155" s="539"/>
      <c r="G155" s="539">
        <v>38613000</v>
      </c>
      <c r="H155" s="539"/>
      <c r="I155" s="1163">
        <v>611133</v>
      </c>
      <c r="J155" s="539"/>
      <c r="K155" s="1163">
        <v>-1055206</v>
      </c>
      <c r="L155" s="539"/>
      <c r="M155" s="488">
        <v>0</v>
      </c>
      <c r="N155" s="538"/>
      <c r="O155" s="538">
        <v>31106369</v>
      </c>
      <c r="P155" s="539"/>
      <c r="Q155" s="538">
        <f t="shared" si="5"/>
        <v>48858527</v>
      </c>
      <c r="R155" s="2341"/>
      <c r="S155" s="1163">
        <v>31105604</v>
      </c>
    </row>
    <row r="156" spans="1:23" s="514" customFormat="1" ht="15">
      <c r="B156" s="532" t="s">
        <v>433</v>
      </c>
      <c r="C156" s="532">
        <v>0</v>
      </c>
      <c r="D156" s="513"/>
      <c r="E156" s="2343">
        <v>17959933</v>
      </c>
      <c r="F156" s="563"/>
      <c r="G156" s="545">
        <v>0</v>
      </c>
      <c r="H156" s="563"/>
      <c r="I156" s="2099">
        <v>0</v>
      </c>
      <c r="J156" s="563"/>
      <c r="K156" s="1163">
        <v>-107690</v>
      </c>
      <c r="L156" s="563"/>
      <c r="M156" s="488">
        <v>0</v>
      </c>
      <c r="N156" s="538"/>
      <c r="O156" s="538">
        <v>6216007</v>
      </c>
      <c r="P156" s="563"/>
      <c r="Q156" s="538">
        <f t="shared" si="5"/>
        <v>11636236</v>
      </c>
      <c r="R156" s="2340"/>
      <c r="S156" s="1163">
        <v>6216007</v>
      </c>
    </row>
    <row r="157" spans="1:23">
      <c r="B157" s="576" t="s">
        <v>434</v>
      </c>
      <c r="C157" s="569" t="s">
        <v>6</v>
      </c>
      <c r="D157" s="533"/>
      <c r="E157" s="577">
        <f>ROUND(SUM(E110:E156),0)</f>
        <v>90721208890</v>
      </c>
      <c r="F157" s="539"/>
      <c r="G157" s="577">
        <f>ROUND(SUM(G110:G156),0)</f>
        <v>92110902900</v>
      </c>
      <c r="H157" s="539"/>
      <c r="I157" s="577">
        <f>ROUND(SUM(I110:I156),0)</f>
        <v>-28097188403</v>
      </c>
      <c r="J157" s="539"/>
      <c r="K157" s="577">
        <f>ROUND(SUM(K110:K156),0)</f>
        <v>-854538779</v>
      </c>
      <c r="L157" s="539"/>
      <c r="M157" s="577">
        <f>ROUND(SUM(M110:M156),0)</f>
        <v>0</v>
      </c>
      <c r="N157" s="538"/>
      <c r="O157" s="577">
        <f t="shared" ref="O157" si="6">ROUND(SUM(O110:O156),0)</f>
        <v>45959921199</v>
      </c>
      <c r="P157" s="539"/>
      <c r="Q157" s="578">
        <f>ROUND(+SUM(E157)+SUM(G157)-SUM(I157)+SUM(K157) +SUM(M157)-SUM(O157),0)</f>
        <v>164114840215</v>
      </c>
      <c r="R157" s="2340"/>
      <c r="S157" s="577">
        <f>ROUND(SUM(S110:S156),0)</f>
        <v>45963244521</v>
      </c>
    </row>
    <row r="158" spans="1:23">
      <c r="B158" s="576"/>
      <c r="D158" s="533"/>
      <c r="E158" s="579"/>
      <c r="F158" s="539"/>
      <c r="G158" s="579"/>
      <c r="H158" s="539"/>
      <c r="I158" s="579"/>
      <c r="J158" s="539"/>
      <c r="K158" s="579"/>
      <c r="L158" s="539"/>
      <c r="M158" s="579"/>
      <c r="N158" s="579"/>
      <c r="O158" s="579"/>
      <c r="P158" s="539"/>
      <c r="Q158" s="579"/>
      <c r="R158" s="539"/>
      <c r="S158" s="579"/>
    </row>
    <row r="159" spans="1:23">
      <c r="B159" s="576"/>
      <c r="D159" s="533"/>
      <c r="E159" s="579"/>
      <c r="F159" s="539"/>
      <c r="G159" s="579"/>
      <c r="H159" s="539"/>
      <c r="I159" s="579"/>
      <c r="J159" s="539"/>
      <c r="K159" s="579"/>
      <c r="L159" s="539"/>
      <c r="M159" s="579"/>
      <c r="N159" s="579"/>
      <c r="O159" s="579"/>
      <c r="P159" s="539"/>
      <c r="Q159" s="579"/>
      <c r="R159" s="539"/>
      <c r="S159" s="579"/>
    </row>
    <row r="160" spans="1:23" ht="15" customHeight="1">
      <c r="A160" s="600" t="s">
        <v>287</v>
      </c>
      <c r="B160" s="2356" t="s">
        <v>2650</v>
      </c>
      <c r="C160" s="2356"/>
      <c r="D160" s="2356"/>
      <c r="E160" s="2356"/>
      <c r="F160" s="2356"/>
      <c r="G160" s="2356"/>
      <c r="H160" s="2356"/>
      <c r="I160" s="2356"/>
      <c r="J160" s="2356"/>
      <c r="K160" s="2356"/>
      <c r="L160" s="2356"/>
      <c r="M160" s="2356"/>
      <c r="N160" s="2356"/>
      <c r="O160" s="2356"/>
      <c r="P160" s="2356"/>
      <c r="Q160" s="2356"/>
      <c r="R160" s="2356"/>
      <c r="S160" s="2356"/>
      <c r="T160" s="2356"/>
      <c r="U160" s="2356"/>
      <c r="V160" s="2356"/>
      <c r="W160" s="2356"/>
    </row>
    <row r="161" spans="1:19" ht="15" customHeight="1">
      <c r="A161" s="600" t="s">
        <v>325</v>
      </c>
      <c r="B161" s="2355" t="s">
        <v>326</v>
      </c>
      <c r="C161" s="2355"/>
      <c r="D161" s="2355"/>
      <c r="E161" s="2355"/>
      <c r="F161" s="2355"/>
      <c r="G161" s="2355"/>
      <c r="H161" s="2355"/>
      <c r="I161" s="2355"/>
      <c r="J161" s="2355"/>
      <c r="K161" s="2355"/>
      <c r="L161" s="2355"/>
      <c r="M161" s="2355"/>
      <c r="N161" s="2355"/>
      <c r="O161" s="2355"/>
      <c r="P161" s="2355"/>
      <c r="Q161" s="2355"/>
      <c r="R161" s="2355"/>
      <c r="S161" s="2355"/>
    </row>
    <row r="162" spans="1:19" ht="15" customHeight="1">
      <c r="A162" s="600" t="s">
        <v>327</v>
      </c>
      <c r="B162" s="2361" t="s">
        <v>2700</v>
      </c>
      <c r="C162" s="2355"/>
      <c r="D162" s="2355"/>
      <c r="E162" s="2355"/>
      <c r="F162" s="2355"/>
      <c r="G162" s="2355"/>
      <c r="H162" s="2355"/>
      <c r="I162" s="2355"/>
      <c r="J162" s="2355"/>
      <c r="K162" s="2355"/>
      <c r="L162" s="2355"/>
      <c r="M162" s="2355"/>
      <c r="N162" s="2355"/>
      <c r="O162" s="2355"/>
      <c r="P162" s="2355"/>
      <c r="Q162" s="2355"/>
      <c r="R162" s="2355"/>
      <c r="S162" s="2355"/>
    </row>
    <row r="163" spans="1:19" ht="18">
      <c r="A163" s="2359" t="s">
        <v>0</v>
      </c>
      <c r="B163" s="2359"/>
      <c r="C163" s="2359"/>
      <c r="D163" s="2359"/>
      <c r="E163" s="2359"/>
      <c r="F163" s="2359"/>
      <c r="G163" s="2359"/>
      <c r="H163" s="2359"/>
      <c r="I163" s="2316"/>
      <c r="J163" s="508"/>
      <c r="K163" s="2316"/>
      <c r="L163" s="508"/>
      <c r="M163" s="2316"/>
      <c r="N163" s="2316"/>
      <c r="O163" s="2316"/>
      <c r="P163" s="508"/>
      <c r="Q163" s="508"/>
      <c r="R163" s="508"/>
      <c r="S163" s="510" t="s">
        <v>329</v>
      </c>
    </row>
    <row r="164" spans="1:19" ht="18">
      <c r="A164" s="2362" t="s">
        <v>330</v>
      </c>
      <c r="B164" s="2362"/>
      <c r="C164" s="2362"/>
      <c r="D164" s="2362"/>
      <c r="E164" s="2362"/>
      <c r="F164" s="2362"/>
      <c r="G164" s="2362"/>
      <c r="H164" s="2362"/>
      <c r="I164" s="2316"/>
      <c r="J164" s="508"/>
      <c r="K164" s="2316"/>
      <c r="L164" s="508"/>
      <c r="M164" s="2316"/>
      <c r="N164" s="2316"/>
      <c r="O164" s="2316"/>
      <c r="P164" s="508"/>
      <c r="Q164" s="508"/>
      <c r="R164" s="508"/>
      <c r="S164" s="508" t="s">
        <v>135</v>
      </c>
    </row>
    <row r="165" spans="1:19" ht="18">
      <c r="A165" s="2362" t="s">
        <v>2644</v>
      </c>
      <c r="B165" s="2362"/>
      <c r="C165" s="2362"/>
      <c r="D165" s="2362"/>
      <c r="E165" s="2362"/>
      <c r="F165" s="2362"/>
      <c r="G165" s="2362"/>
      <c r="H165" s="2362"/>
      <c r="I165" s="2316"/>
      <c r="J165" s="508"/>
      <c r="K165" s="2316"/>
      <c r="L165" s="508"/>
      <c r="M165" s="2316"/>
      <c r="N165" s="2316"/>
      <c r="O165" s="2316"/>
      <c r="P165" s="508"/>
      <c r="Q165" s="508"/>
      <c r="R165" s="508"/>
      <c r="S165" s="509"/>
    </row>
    <row r="166" spans="1:19" ht="18">
      <c r="A166" s="2359" t="s">
        <v>2645</v>
      </c>
      <c r="B166" s="2359"/>
      <c r="C166" s="2359"/>
      <c r="D166" s="2359"/>
      <c r="E166" s="2359"/>
      <c r="F166" s="2359"/>
      <c r="G166" s="2359"/>
      <c r="H166" s="2359"/>
      <c r="I166" s="2316"/>
      <c r="J166" s="2316"/>
      <c r="K166" s="2316"/>
      <c r="L166" s="2316"/>
      <c r="M166" s="2316"/>
      <c r="N166" s="2316"/>
      <c r="O166" s="2316"/>
      <c r="P166" s="2316"/>
      <c r="Q166" s="2316"/>
      <c r="R166" s="2316"/>
      <c r="S166" s="2316"/>
    </row>
    <row r="167" spans="1:19">
      <c r="A167" s="512"/>
      <c r="B167" s="512"/>
      <c r="C167" s="512"/>
      <c r="D167" s="513"/>
      <c r="E167" s="514"/>
      <c r="F167" s="513"/>
      <c r="G167" s="513"/>
      <c r="H167" s="513"/>
      <c r="I167" s="514"/>
      <c r="J167" s="513"/>
      <c r="K167" s="514"/>
      <c r="L167" s="513"/>
      <c r="M167" s="514"/>
      <c r="N167" s="514"/>
      <c r="O167" s="514"/>
      <c r="P167" s="513"/>
      <c r="Q167" s="514"/>
      <c r="R167" s="513"/>
      <c r="S167" s="514"/>
    </row>
    <row r="168" spans="1:19">
      <c r="A168" s="514"/>
      <c r="B168" s="514"/>
      <c r="C168" s="514"/>
      <c r="D168" s="513"/>
      <c r="E168" s="514"/>
      <c r="F168" s="513"/>
      <c r="G168" s="513"/>
      <c r="H168" s="513"/>
      <c r="I168" s="514"/>
      <c r="J168" s="513"/>
      <c r="K168" s="514"/>
      <c r="L168" s="513"/>
      <c r="M168" s="514"/>
      <c r="N168" s="514"/>
      <c r="O168" s="514"/>
      <c r="P168" s="513"/>
      <c r="Q168" s="514"/>
      <c r="R168" s="513"/>
      <c r="S168" s="514"/>
    </row>
    <row r="169" spans="1:19">
      <c r="A169" s="514"/>
      <c r="B169" s="514"/>
      <c r="C169" s="514"/>
      <c r="D169" s="513"/>
      <c r="E169" s="514"/>
      <c r="F169" s="513"/>
      <c r="G169" s="513"/>
      <c r="H169" s="513"/>
      <c r="I169" s="515"/>
      <c r="J169" s="513"/>
      <c r="K169" s="514"/>
      <c r="L169" s="513"/>
      <c r="M169" s="516" t="s">
        <v>292</v>
      </c>
      <c r="N169" s="516"/>
      <c r="O169" s="516"/>
      <c r="P169" s="516"/>
      <c r="Q169" s="517"/>
      <c r="R169" s="513"/>
      <c r="S169" s="514"/>
    </row>
    <row r="170" spans="1:19">
      <c r="A170" s="514"/>
      <c r="B170" s="514"/>
      <c r="C170" s="514"/>
      <c r="D170" s="513"/>
      <c r="E170" s="514"/>
      <c r="F170" s="513"/>
      <c r="G170" s="517"/>
      <c r="H170" s="513"/>
      <c r="I170" s="517"/>
      <c r="J170" s="513"/>
      <c r="K170" s="514"/>
      <c r="L170" s="513"/>
      <c r="M170" s="514"/>
      <c r="N170" s="514"/>
      <c r="O170" s="514"/>
      <c r="P170" s="514"/>
      <c r="Q170" s="517" t="s">
        <v>2646</v>
      </c>
      <c r="R170" s="2320"/>
      <c r="S170" s="514"/>
    </row>
    <row r="171" spans="1:19">
      <c r="A171" s="518"/>
      <c r="B171" s="518"/>
      <c r="C171" s="518"/>
      <c r="D171" s="513"/>
      <c r="E171" s="517" t="s">
        <v>294</v>
      </c>
      <c r="F171" s="513"/>
      <c r="G171" s="517" t="s">
        <v>293</v>
      </c>
      <c r="H171" s="513"/>
      <c r="I171" s="517" t="s">
        <v>296</v>
      </c>
      <c r="J171" s="513"/>
      <c r="K171" s="517" t="s">
        <v>297</v>
      </c>
      <c r="L171" s="519"/>
      <c r="M171" s="520" t="s">
        <v>298</v>
      </c>
      <c r="N171" s="520"/>
      <c r="O171" s="2321" t="s">
        <v>2647</v>
      </c>
      <c r="P171" s="520"/>
      <c r="Q171" s="517" t="s">
        <v>294</v>
      </c>
      <c r="R171" s="2320"/>
      <c r="S171" s="517" t="s">
        <v>2647</v>
      </c>
    </row>
    <row r="172" spans="1:19">
      <c r="A172" s="518"/>
      <c r="B172" s="518"/>
      <c r="C172" s="518"/>
      <c r="D172" s="513"/>
      <c r="E172" s="517" t="s">
        <v>299</v>
      </c>
      <c r="F172" s="513"/>
      <c r="G172" s="517" t="s">
        <v>295</v>
      </c>
      <c r="H172" s="513"/>
      <c r="I172" s="517" t="s">
        <v>294</v>
      </c>
      <c r="J172" s="513"/>
      <c r="K172" s="517" t="s">
        <v>300</v>
      </c>
      <c r="L172" s="519"/>
      <c r="M172" s="520" t="s">
        <v>2042</v>
      </c>
      <c r="N172" s="520"/>
      <c r="O172" s="2322" t="s">
        <v>1977</v>
      </c>
      <c r="P172" s="520"/>
      <c r="Q172" s="517" t="s">
        <v>299</v>
      </c>
      <c r="R172" s="2320"/>
      <c r="S172" s="521" t="s">
        <v>1977</v>
      </c>
    </row>
    <row r="173" spans="1:19">
      <c r="A173" s="522"/>
      <c r="B173" s="522"/>
      <c r="C173" s="522"/>
      <c r="D173" s="523"/>
      <c r="E173" s="2098" t="s">
        <v>2648</v>
      </c>
      <c r="F173" s="523"/>
      <c r="G173" s="2098" t="s">
        <v>2041</v>
      </c>
      <c r="H173" s="523"/>
      <c r="I173" s="2323" t="s">
        <v>301</v>
      </c>
      <c r="J173" s="523"/>
      <c r="K173" s="2323" t="s">
        <v>302</v>
      </c>
      <c r="L173" s="524"/>
      <c r="M173" s="2333" t="s">
        <v>303</v>
      </c>
      <c r="N173" s="520"/>
      <c r="O173" s="2324" t="s">
        <v>2649</v>
      </c>
      <c r="P173" s="520"/>
      <c r="Q173" s="2098" t="s">
        <v>1990</v>
      </c>
      <c r="R173" s="2320"/>
      <c r="S173" s="2323" t="s">
        <v>304</v>
      </c>
    </row>
    <row r="174" spans="1:19">
      <c r="A174" s="525"/>
      <c r="B174" s="525"/>
      <c r="C174" s="525"/>
      <c r="D174" s="513"/>
      <c r="E174" s="526"/>
      <c r="F174" s="513"/>
      <c r="G174" s="513"/>
      <c r="H174" s="513"/>
      <c r="I174" s="526"/>
      <c r="J174" s="513"/>
      <c r="K174" s="526"/>
      <c r="L174" s="523"/>
      <c r="M174" s="526"/>
      <c r="N174" s="536"/>
      <c r="O174" s="536"/>
      <c r="P174" s="513"/>
      <c r="Q174" s="526"/>
      <c r="R174" s="2329"/>
      <c r="S174" s="526"/>
    </row>
    <row r="175" spans="1:19" s="514" customFormat="1">
      <c r="A175" s="527" t="s">
        <v>435</v>
      </c>
      <c r="B175" s="518"/>
      <c r="C175" s="518"/>
      <c r="D175" s="513"/>
      <c r="E175" s="583"/>
      <c r="F175" s="538"/>
      <c r="G175" s="538"/>
      <c r="H175" s="563"/>
      <c r="I175" s="584"/>
      <c r="J175" s="563"/>
      <c r="K175" s="244"/>
      <c r="L175" s="563"/>
      <c r="M175" s="244"/>
      <c r="N175" s="2317"/>
      <c r="O175" s="2317"/>
      <c r="P175" s="563"/>
      <c r="Q175" s="584"/>
      <c r="R175" s="2329"/>
      <c r="S175" s="244"/>
    </row>
    <row r="176" spans="1:19" s="514" customFormat="1" ht="15">
      <c r="A176" s="518"/>
      <c r="B176" s="518"/>
      <c r="C176" s="518"/>
      <c r="D176" s="513"/>
      <c r="E176" s="244"/>
      <c r="F176" s="563"/>
      <c r="G176" s="563"/>
      <c r="H176" s="563"/>
      <c r="I176" s="244"/>
      <c r="J176" s="563"/>
      <c r="K176" s="244"/>
      <c r="L176" s="563"/>
      <c r="M176" s="581"/>
      <c r="N176" s="581"/>
      <c r="O176" s="581"/>
      <c r="P176" s="563"/>
      <c r="Q176" s="581"/>
      <c r="R176" s="2329"/>
      <c r="S176" s="581"/>
    </row>
    <row r="177" spans="1:19" s="536" customFormat="1" ht="15">
      <c r="A177" s="531"/>
      <c r="B177" s="532" t="s">
        <v>436</v>
      </c>
      <c r="C177" s="532">
        <v>0</v>
      </c>
      <c r="D177" s="533"/>
      <c r="E177" s="538">
        <v>1500000</v>
      </c>
      <c r="F177" s="533"/>
      <c r="G177" s="545">
        <v>0</v>
      </c>
      <c r="H177" s="533"/>
      <c r="I177" s="1163">
        <v>0</v>
      </c>
      <c r="J177" s="533"/>
      <c r="K177" s="545">
        <v>0</v>
      </c>
      <c r="L177" s="533"/>
      <c r="M177" s="488">
        <v>0</v>
      </c>
      <c r="N177" s="538"/>
      <c r="O177" s="538">
        <v>0</v>
      </c>
      <c r="P177" s="533"/>
      <c r="Q177" s="538">
        <f t="shared" ref="Q177:Q211" si="7">ROUND(+SUM(E177)+SUM(G177)-SUM(I177)+SUM(K177) +SUM(M177)-SUM(O177),0)</f>
        <v>1500000</v>
      </c>
      <c r="R177" s="2329"/>
      <c r="S177" s="545">
        <v>0</v>
      </c>
    </row>
    <row r="178" spans="1:19" s="536" customFormat="1" ht="15">
      <c r="A178" s="531"/>
      <c r="B178" s="532" t="s">
        <v>437</v>
      </c>
      <c r="C178" s="532">
        <v>0</v>
      </c>
      <c r="D178" s="533"/>
      <c r="E178" s="538">
        <v>2497427</v>
      </c>
      <c r="F178" s="539"/>
      <c r="G178" s="538">
        <v>1230000</v>
      </c>
      <c r="H178" s="539"/>
      <c r="I178" s="1163">
        <v>2210867</v>
      </c>
      <c r="J178" s="538"/>
      <c r="K178" s="1163">
        <v>225000</v>
      </c>
      <c r="L178" s="538"/>
      <c r="M178" s="488">
        <v>0</v>
      </c>
      <c r="N178" s="538"/>
      <c r="O178" s="538">
        <v>253367</v>
      </c>
      <c r="P178" s="538"/>
      <c r="Q178" s="538">
        <f t="shared" si="7"/>
        <v>1488193</v>
      </c>
      <c r="R178" s="2334"/>
      <c r="S178" s="1163">
        <v>253367</v>
      </c>
    </row>
    <row r="179" spans="1:19" s="536" customFormat="1" ht="15">
      <c r="A179" s="525"/>
      <c r="B179" s="532" t="s">
        <v>403</v>
      </c>
      <c r="C179" s="532">
        <v>0</v>
      </c>
      <c r="D179" s="541"/>
      <c r="E179" s="538">
        <v>64834369</v>
      </c>
      <c r="F179" s="542"/>
      <c r="G179" s="585">
        <v>33649000</v>
      </c>
      <c r="H179" s="542"/>
      <c r="I179" s="1163">
        <v>52373385</v>
      </c>
      <c r="J179" s="540"/>
      <c r="K179" s="545">
        <v>0</v>
      </c>
      <c r="L179" s="540"/>
      <c r="M179" s="488">
        <v>0</v>
      </c>
      <c r="N179" s="538"/>
      <c r="O179" s="538">
        <v>21321073</v>
      </c>
      <c r="P179" s="540"/>
      <c r="Q179" s="538">
        <f t="shared" si="7"/>
        <v>24788911</v>
      </c>
      <c r="R179" s="2335"/>
      <c r="S179" s="1163">
        <v>21321068</v>
      </c>
    </row>
    <row r="180" spans="1:19" s="536" customFormat="1" ht="15">
      <c r="A180" s="558"/>
      <c r="B180" s="532" t="s">
        <v>438</v>
      </c>
      <c r="C180" s="532">
        <v>0</v>
      </c>
      <c r="D180" s="543"/>
      <c r="E180" s="538">
        <v>2023984</v>
      </c>
      <c r="F180" s="538"/>
      <c r="G180" s="538">
        <v>18065000</v>
      </c>
      <c r="H180" s="538"/>
      <c r="I180" s="1163">
        <v>654985</v>
      </c>
      <c r="J180" s="538"/>
      <c r="K180" s="545">
        <v>0</v>
      </c>
      <c r="L180" s="538"/>
      <c r="M180" s="488">
        <v>0</v>
      </c>
      <c r="N180" s="538"/>
      <c r="O180" s="538">
        <v>17646086</v>
      </c>
      <c r="P180" s="538"/>
      <c r="Q180" s="538">
        <f t="shared" si="7"/>
        <v>1787913</v>
      </c>
      <c r="R180" s="2334"/>
      <c r="S180" s="1163">
        <v>17635988</v>
      </c>
    </row>
    <row r="181" spans="1:19" s="536" customFormat="1" ht="15">
      <c r="A181" s="525"/>
      <c r="B181" s="532" t="s">
        <v>439</v>
      </c>
      <c r="C181" s="532">
        <v>0</v>
      </c>
      <c r="D181" s="543"/>
      <c r="E181" s="538">
        <v>33319433</v>
      </c>
      <c r="F181" s="538"/>
      <c r="G181" s="586">
        <v>406612000</v>
      </c>
      <c r="H181" s="538"/>
      <c r="I181" s="1163">
        <v>4283368</v>
      </c>
      <c r="J181" s="538"/>
      <c r="K181" s="545">
        <v>0</v>
      </c>
      <c r="L181" s="538"/>
      <c r="M181" s="488">
        <v>0</v>
      </c>
      <c r="N181" s="538"/>
      <c r="O181" s="538">
        <v>384626351</v>
      </c>
      <c r="P181" s="538"/>
      <c r="Q181" s="538">
        <f t="shared" si="7"/>
        <v>51021714</v>
      </c>
      <c r="R181" s="2334"/>
      <c r="S181" s="1163">
        <v>384627431</v>
      </c>
    </row>
    <row r="182" spans="1:19" s="536" customFormat="1" ht="15">
      <c r="A182" s="525"/>
      <c r="B182" s="532" t="s">
        <v>440</v>
      </c>
      <c r="C182" s="532">
        <v>0</v>
      </c>
      <c r="D182" s="543"/>
      <c r="E182" s="538">
        <v>196000</v>
      </c>
      <c r="F182" s="538"/>
      <c r="G182" s="538">
        <v>196000</v>
      </c>
      <c r="H182" s="538"/>
      <c r="I182" s="544">
        <v>0</v>
      </c>
      <c r="J182" s="538"/>
      <c r="K182" s="545">
        <v>0</v>
      </c>
      <c r="L182" s="538"/>
      <c r="M182" s="488">
        <v>0</v>
      </c>
      <c r="N182" s="538"/>
      <c r="O182" s="538">
        <v>0</v>
      </c>
      <c r="P182" s="538"/>
      <c r="Q182" s="538">
        <f t="shared" si="7"/>
        <v>392000</v>
      </c>
      <c r="R182" s="2334"/>
      <c r="S182" s="545">
        <v>0</v>
      </c>
    </row>
    <row r="183" spans="1:19" s="536" customFormat="1" ht="15">
      <c r="A183" s="525"/>
      <c r="B183" s="532" t="s">
        <v>441</v>
      </c>
      <c r="C183" s="532">
        <v>0</v>
      </c>
      <c r="D183" s="523"/>
      <c r="E183" s="538">
        <v>14809979</v>
      </c>
      <c r="F183" s="538"/>
      <c r="G183" s="538">
        <v>19769000</v>
      </c>
      <c r="H183" s="538"/>
      <c r="I183" s="1163">
        <v>14555923</v>
      </c>
      <c r="J183" s="538"/>
      <c r="K183" s="545">
        <v>0</v>
      </c>
      <c r="L183" s="538"/>
      <c r="M183" s="488">
        <v>0</v>
      </c>
      <c r="N183" s="538"/>
      <c r="O183" s="538">
        <v>3487598</v>
      </c>
      <c r="P183" s="538"/>
      <c r="Q183" s="538">
        <f t="shared" si="7"/>
        <v>16535458</v>
      </c>
      <c r="R183" s="2334"/>
      <c r="S183" s="1163">
        <v>3487598</v>
      </c>
    </row>
    <row r="184" spans="1:19" s="536" customFormat="1" ht="15">
      <c r="A184" s="522"/>
      <c r="B184" s="532" t="s">
        <v>442</v>
      </c>
      <c r="C184" s="532">
        <v>0</v>
      </c>
      <c r="D184" s="523"/>
      <c r="E184" s="538">
        <v>164130455</v>
      </c>
      <c r="F184" s="538"/>
      <c r="G184" s="587">
        <v>78848000</v>
      </c>
      <c r="H184" s="538"/>
      <c r="I184" s="1163">
        <v>45230392</v>
      </c>
      <c r="J184" s="538"/>
      <c r="K184" s="1163">
        <v>-1062</v>
      </c>
      <c r="L184" s="538"/>
      <c r="M184" s="488">
        <v>0</v>
      </c>
      <c r="N184" s="538"/>
      <c r="O184" s="538">
        <v>32211956</v>
      </c>
      <c r="P184" s="538"/>
      <c r="Q184" s="538">
        <f t="shared" si="7"/>
        <v>165535045</v>
      </c>
      <c r="R184" s="2334"/>
      <c r="S184" s="1163">
        <v>32211956</v>
      </c>
    </row>
    <row r="185" spans="1:19" s="536" customFormat="1" ht="15">
      <c r="B185" s="532" t="s">
        <v>339</v>
      </c>
      <c r="C185" s="532">
        <v>0</v>
      </c>
      <c r="D185" s="543"/>
      <c r="E185" s="538">
        <v>134751830</v>
      </c>
      <c r="F185" s="546"/>
      <c r="G185" s="588">
        <v>175400000</v>
      </c>
      <c r="H185" s="546"/>
      <c r="I185" s="1163">
        <v>91261678</v>
      </c>
      <c r="J185" s="544"/>
      <c r="K185" s="545">
        <v>0</v>
      </c>
      <c r="L185" s="546"/>
      <c r="M185" s="488">
        <v>0</v>
      </c>
      <c r="N185" s="538"/>
      <c r="O185" s="538">
        <v>87769906</v>
      </c>
      <c r="P185" s="546"/>
      <c r="Q185" s="538">
        <f t="shared" si="7"/>
        <v>131120246</v>
      </c>
      <c r="R185" s="2336"/>
      <c r="S185" s="1163">
        <v>87769963</v>
      </c>
    </row>
    <row r="186" spans="1:19" s="536" customFormat="1" ht="15">
      <c r="B186" s="532" t="s">
        <v>443</v>
      </c>
      <c r="C186" s="532">
        <v>0</v>
      </c>
      <c r="D186" s="543"/>
      <c r="E186" s="538">
        <v>1375579</v>
      </c>
      <c r="F186" s="546"/>
      <c r="G186" s="546">
        <v>1896000</v>
      </c>
      <c r="H186" s="546"/>
      <c r="I186" s="1163">
        <v>1173811</v>
      </c>
      <c r="J186" s="544"/>
      <c r="K186" s="545">
        <v>0</v>
      </c>
      <c r="L186" s="546"/>
      <c r="M186" s="488">
        <v>0</v>
      </c>
      <c r="N186" s="538"/>
      <c r="O186" s="538">
        <v>920613</v>
      </c>
      <c r="P186" s="546"/>
      <c r="Q186" s="538">
        <f t="shared" si="7"/>
        <v>1177155</v>
      </c>
      <c r="R186" s="2336"/>
      <c r="S186" s="1163">
        <v>920613</v>
      </c>
    </row>
    <row r="187" spans="1:19" s="536" customFormat="1" ht="15">
      <c r="A187" s="525"/>
      <c r="B187" s="532" t="s">
        <v>342</v>
      </c>
      <c r="C187" s="532">
        <v>0</v>
      </c>
      <c r="D187" s="543"/>
      <c r="E187" s="538">
        <v>31089805</v>
      </c>
      <c r="F187" s="538"/>
      <c r="G187" s="589">
        <v>32355000</v>
      </c>
      <c r="H187" s="538"/>
      <c r="I187" s="1163">
        <v>30996193</v>
      </c>
      <c r="J187" s="538"/>
      <c r="K187" s="1163">
        <v>380873</v>
      </c>
      <c r="L187" s="538"/>
      <c r="M187" s="488">
        <v>0</v>
      </c>
      <c r="N187" s="538"/>
      <c r="O187" s="538">
        <v>2180316</v>
      </c>
      <c r="P187" s="538"/>
      <c r="Q187" s="538">
        <f t="shared" si="7"/>
        <v>30649169</v>
      </c>
      <c r="R187" s="2334"/>
      <c r="S187" s="1163">
        <v>2180316</v>
      </c>
    </row>
    <row r="188" spans="1:19" s="536" customFormat="1" ht="15">
      <c r="A188" s="525"/>
      <c r="B188" s="532" t="s">
        <v>444</v>
      </c>
      <c r="C188" s="532">
        <v>0</v>
      </c>
      <c r="D188" s="523"/>
      <c r="E188" s="538">
        <v>59518507</v>
      </c>
      <c r="F188" s="538"/>
      <c r="G188" s="538">
        <v>40859000</v>
      </c>
      <c r="H188" s="538"/>
      <c r="I188" s="1163">
        <v>12161435</v>
      </c>
      <c r="J188" s="538"/>
      <c r="K188" s="1163">
        <v>-2890905</v>
      </c>
      <c r="L188" s="538"/>
      <c r="M188" s="488">
        <v>0</v>
      </c>
      <c r="N188" s="538"/>
      <c r="O188" s="538">
        <v>30939792</v>
      </c>
      <c r="P188" s="538"/>
      <c r="Q188" s="538">
        <f t="shared" si="7"/>
        <v>54385375</v>
      </c>
      <c r="R188" s="2334"/>
      <c r="S188" s="1163">
        <v>30939792</v>
      </c>
    </row>
    <row r="189" spans="1:19" s="553" customFormat="1" ht="15">
      <c r="A189" s="549"/>
      <c r="B189" s="532" t="s">
        <v>445</v>
      </c>
      <c r="C189" s="532">
        <v>0</v>
      </c>
      <c r="D189" s="550"/>
      <c r="E189" s="538">
        <v>23257741</v>
      </c>
      <c r="F189" s="551"/>
      <c r="G189" s="590">
        <v>3458000</v>
      </c>
      <c r="H189" s="551"/>
      <c r="I189" s="1163">
        <v>3582810</v>
      </c>
      <c r="J189" s="551"/>
      <c r="K189" s="544">
        <v>0</v>
      </c>
      <c r="L189" s="551"/>
      <c r="M189" s="488">
        <v>0</v>
      </c>
      <c r="N189" s="538"/>
      <c r="O189" s="538">
        <v>2218740</v>
      </c>
      <c r="P189" s="551"/>
      <c r="Q189" s="538">
        <f t="shared" si="7"/>
        <v>20914191</v>
      </c>
      <c r="R189" s="2337"/>
      <c r="S189" s="1163">
        <v>2223658</v>
      </c>
    </row>
    <row r="190" spans="1:19" s="553" customFormat="1" ht="15">
      <c r="A190" s="549"/>
      <c r="B190" s="532" t="s">
        <v>446</v>
      </c>
      <c r="C190" s="532">
        <v>0</v>
      </c>
      <c r="D190" s="550"/>
      <c r="E190" s="538">
        <v>3785992051</v>
      </c>
      <c r="F190" s="551"/>
      <c r="G190" s="552">
        <v>10802762000</v>
      </c>
      <c r="H190" s="551"/>
      <c r="I190" s="1163">
        <v>3288134219</v>
      </c>
      <c r="J190" s="551"/>
      <c r="K190" s="1163">
        <v>-47566573</v>
      </c>
      <c r="L190" s="551"/>
      <c r="M190" s="488">
        <v>0</v>
      </c>
      <c r="N190" s="538"/>
      <c r="O190" s="538">
        <v>6634289020</v>
      </c>
      <c r="P190" s="551"/>
      <c r="Q190" s="538">
        <f t="shared" si="7"/>
        <v>4618764239</v>
      </c>
      <c r="R190" s="2337"/>
      <c r="S190" s="1163">
        <v>6634289020</v>
      </c>
    </row>
    <row r="191" spans="1:19" s="553" customFormat="1" ht="15">
      <c r="A191" s="549"/>
      <c r="B191" s="532" t="s">
        <v>447</v>
      </c>
      <c r="C191" s="532">
        <v>0</v>
      </c>
      <c r="D191" s="533"/>
      <c r="E191" s="538">
        <v>1953279</v>
      </c>
      <c r="F191" s="539"/>
      <c r="G191" s="545">
        <v>33000000</v>
      </c>
      <c r="H191" s="539"/>
      <c r="I191" s="1163">
        <v>948083</v>
      </c>
      <c r="J191" s="539"/>
      <c r="K191" s="545">
        <v>0</v>
      </c>
      <c r="L191" s="539"/>
      <c r="M191" s="488">
        <v>0</v>
      </c>
      <c r="N191" s="538"/>
      <c r="O191" s="538">
        <v>138803</v>
      </c>
      <c r="P191" s="539"/>
      <c r="Q191" s="538">
        <f t="shared" si="7"/>
        <v>33866393</v>
      </c>
      <c r="R191" s="2341"/>
      <c r="S191" s="1163">
        <v>138803</v>
      </c>
    </row>
    <row r="192" spans="1:19" s="553" customFormat="1" ht="15">
      <c r="A192" s="558"/>
      <c r="B192" s="532" t="s">
        <v>448</v>
      </c>
      <c r="C192" s="532">
        <v>0</v>
      </c>
      <c r="D192" s="525"/>
      <c r="E192" s="538">
        <v>423327</v>
      </c>
      <c r="F192" s="551"/>
      <c r="G192" s="552">
        <v>1031000</v>
      </c>
      <c r="H192" s="551"/>
      <c r="I192" s="1163">
        <v>375482</v>
      </c>
      <c r="J192" s="548"/>
      <c r="K192" s="545">
        <v>0</v>
      </c>
      <c r="L192" s="551"/>
      <c r="M192" s="488">
        <v>0</v>
      </c>
      <c r="N192" s="538"/>
      <c r="O192" s="538">
        <v>490733</v>
      </c>
      <c r="P192" s="548"/>
      <c r="Q192" s="538">
        <f t="shared" si="7"/>
        <v>588112</v>
      </c>
      <c r="R192" s="2339"/>
      <c r="S192" s="1163">
        <v>490733</v>
      </c>
    </row>
    <row r="193" spans="1:19" s="553" customFormat="1" ht="15">
      <c r="A193" s="558"/>
      <c r="B193" s="532" t="s">
        <v>449</v>
      </c>
      <c r="C193" s="532">
        <v>0</v>
      </c>
      <c r="D193" s="559"/>
      <c r="E193" s="538">
        <v>173821411</v>
      </c>
      <c r="F193" s="551"/>
      <c r="G193" s="591">
        <v>244626800</v>
      </c>
      <c r="H193" s="551"/>
      <c r="I193" s="1163">
        <v>42963672</v>
      </c>
      <c r="J193" s="560"/>
      <c r="K193" s="1163">
        <v>-1611000</v>
      </c>
      <c r="L193" s="551"/>
      <c r="M193" s="488">
        <v>0</v>
      </c>
      <c r="N193" s="538"/>
      <c r="O193" s="538">
        <v>173458702</v>
      </c>
      <c r="P193" s="548"/>
      <c r="Q193" s="538">
        <f t="shared" si="7"/>
        <v>200414837</v>
      </c>
      <c r="R193" s="2339"/>
      <c r="S193" s="1163">
        <v>173458702</v>
      </c>
    </row>
    <row r="194" spans="1:19" s="553" customFormat="1" ht="15">
      <c r="A194" s="558"/>
      <c r="B194" s="532" t="s">
        <v>450</v>
      </c>
      <c r="C194" s="532">
        <v>0</v>
      </c>
      <c r="D194" s="559"/>
      <c r="E194" s="538">
        <v>394147</v>
      </c>
      <c r="F194" s="551"/>
      <c r="G194" s="539">
        <v>3131700</v>
      </c>
      <c r="H194" s="551"/>
      <c r="I194" s="1163">
        <v>186247</v>
      </c>
      <c r="J194" s="560"/>
      <c r="K194" s="545">
        <v>0</v>
      </c>
      <c r="L194" s="551"/>
      <c r="M194" s="488">
        <v>0</v>
      </c>
      <c r="N194" s="538"/>
      <c r="O194" s="538">
        <v>2719225</v>
      </c>
      <c r="P194" s="548"/>
      <c r="Q194" s="538">
        <f t="shared" si="7"/>
        <v>620375</v>
      </c>
      <c r="R194" s="2339"/>
      <c r="S194" s="1163">
        <v>2719225</v>
      </c>
    </row>
    <row r="195" spans="1:19" s="553" customFormat="1" ht="15">
      <c r="A195" s="558"/>
      <c r="B195" s="532" t="s">
        <v>451</v>
      </c>
      <c r="C195" s="532">
        <v>0</v>
      </c>
      <c r="D195" s="559"/>
      <c r="E195" s="538">
        <v>64724874</v>
      </c>
      <c r="F195" s="551"/>
      <c r="G195" s="593">
        <v>552196823</v>
      </c>
      <c r="H195" s="551"/>
      <c r="I195" s="1163">
        <v>54775381</v>
      </c>
      <c r="J195" s="560"/>
      <c r="K195" s="1163">
        <v>85281846</v>
      </c>
      <c r="L195" s="551"/>
      <c r="M195" s="488">
        <v>0</v>
      </c>
      <c r="N195" s="538"/>
      <c r="O195" s="538">
        <v>583619687</v>
      </c>
      <c r="P195" s="548"/>
      <c r="Q195" s="538">
        <f t="shared" si="7"/>
        <v>63808475</v>
      </c>
      <c r="R195" s="2339"/>
      <c r="S195" s="1163">
        <v>583619112</v>
      </c>
    </row>
    <row r="196" spans="1:19" s="553" customFormat="1" ht="15">
      <c r="A196" s="558"/>
      <c r="B196" s="532" t="s">
        <v>452</v>
      </c>
      <c r="C196" s="532">
        <v>0</v>
      </c>
      <c r="D196" s="559"/>
      <c r="E196" s="538">
        <v>18717600</v>
      </c>
      <c r="F196" s="551"/>
      <c r="G196" s="552">
        <v>30099000</v>
      </c>
      <c r="H196" s="551"/>
      <c r="I196" s="1163">
        <v>18127136</v>
      </c>
      <c r="J196" s="560"/>
      <c r="K196" s="545">
        <v>0</v>
      </c>
      <c r="L196" s="551"/>
      <c r="M196" s="488">
        <v>0</v>
      </c>
      <c r="N196" s="538"/>
      <c r="O196" s="538">
        <v>11685949</v>
      </c>
      <c r="P196" s="548"/>
      <c r="Q196" s="538">
        <f t="shared" si="7"/>
        <v>19003515</v>
      </c>
      <c r="R196" s="2339"/>
      <c r="S196" s="1163">
        <v>11686709</v>
      </c>
    </row>
    <row r="197" spans="1:19" s="536" customFormat="1" ht="15">
      <c r="B197" s="532" t="s">
        <v>453</v>
      </c>
      <c r="C197" s="532">
        <v>0</v>
      </c>
      <c r="D197" s="523"/>
      <c r="E197" s="538">
        <v>9234737261</v>
      </c>
      <c r="F197" s="538"/>
      <c r="G197" s="538">
        <v>11780559400</v>
      </c>
      <c r="H197" s="538"/>
      <c r="I197" s="1163">
        <v>1486488770</v>
      </c>
      <c r="J197" s="538"/>
      <c r="K197" s="1163">
        <v>-128233731</v>
      </c>
      <c r="L197" s="538"/>
      <c r="M197" s="488">
        <v>0</v>
      </c>
      <c r="N197" s="538"/>
      <c r="O197" s="538">
        <v>6279778050</v>
      </c>
      <c r="P197" s="538"/>
      <c r="Q197" s="538">
        <f t="shared" si="7"/>
        <v>13120796110</v>
      </c>
      <c r="R197" s="2334"/>
      <c r="S197" s="1163">
        <v>6276639008</v>
      </c>
    </row>
    <row r="198" spans="1:19" s="536" customFormat="1" ht="15">
      <c r="B198" s="532" t="s">
        <v>454</v>
      </c>
      <c r="C198" s="532">
        <v>0</v>
      </c>
      <c r="D198" s="523"/>
      <c r="E198" s="538">
        <v>26088680</v>
      </c>
      <c r="F198" s="538"/>
      <c r="G198" s="538">
        <v>115233000</v>
      </c>
      <c r="H198" s="538"/>
      <c r="I198" s="1163">
        <v>10806621</v>
      </c>
      <c r="J198" s="538"/>
      <c r="K198" s="1163">
        <v>4594200</v>
      </c>
      <c r="L198" s="538"/>
      <c r="M198" s="488">
        <v>0</v>
      </c>
      <c r="N198" s="538"/>
      <c r="O198" s="538">
        <v>93554721</v>
      </c>
      <c r="P198" s="538"/>
      <c r="Q198" s="538">
        <f t="shared" si="7"/>
        <v>41554538</v>
      </c>
      <c r="R198" s="2334"/>
      <c r="S198" s="1163">
        <v>93554279</v>
      </c>
    </row>
    <row r="199" spans="1:19" s="536" customFormat="1" ht="15">
      <c r="B199" s="532" t="s">
        <v>455</v>
      </c>
      <c r="C199" s="532">
        <v>0</v>
      </c>
      <c r="D199" s="523"/>
      <c r="E199" s="538">
        <v>240033462</v>
      </c>
      <c r="F199" s="538"/>
      <c r="G199" s="538">
        <v>123701000</v>
      </c>
      <c r="H199" s="538"/>
      <c r="I199" s="1163">
        <v>17055446</v>
      </c>
      <c r="J199" s="538"/>
      <c r="K199" s="1163">
        <v>17196786</v>
      </c>
      <c r="L199" s="538"/>
      <c r="M199" s="488">
        <v>0</v>
      </c>
      <c r="N199" s="538"/>
      <c r="O199" s="538">
        <v>80836469</v>
      </c>
      <c r="P199" s="538"/>
      <c r="Q199" s="538">
        <f t="shared" si="7"/>
        <v>283039333</v>
      </c>
      <c r="R199" s="2334"/>
      <c r="S199" s="1163">
        <v>80835321</v>
      </c>
    </row>
    <row r="200" spans="1:19" s="536" customFormat="1" ht="15">
      <c r="B200" s="532" t="s">
        <v>418</v>
      </c>
      <c r="C200" s="532">
        <v>0</v>
      </c>
      <c r="D200" s="523"/>
      <c r="E200" s="538">
        <v>100309324</v>
      </c>
      <c r="F200" s="538"/>
      <c r="G200" s="538">
        <v>68271000</v>
      </c>
      <c r="H200" s="538"/>
      <c r="I200" s="1163">
        <v>10760992</v>
      </c>
      <c r="J200" s="538"/>
      <c r="K200" s="1163">
        <v>115000</v>
      </c>
      <c r="L200" s="538"/>
      <c r="M200" s="488">
        <v>0</v>
      </c>
      <c r="N200" s="538"/>
      <c r="O200" s="538">
        <v>60764234</v>
      </c>
      <c r="P200" s="538"/>
      <c r="Q200" s="538">
        <f t="shared" si="7"/>
        <v>97170098</v>
      </c>
      <c r="R200" s="2334"/>
      <c r="S200" s="1163">
        <v>60762123</v>
      </c>
    </row>
    <row r="201" spans="1:19" s="536" customFormat="1" ht="15">
      <c r="B201" s="532" t="s">
        <v>456</v>
      </c>
      <c r="C201" s="532">
        <v>0</v>
      </c>
      <c r="D201" s="523"/>
      <c r="E201" s="538">
        <v>77919584</v>
      </c>
      <c r="F201" s="538"/>
      <c r="G201" s="537">
        <v>82900000</v>
      </c>
      <c r="H201" s="538"/>
      <c r="I201" s="1163">
        <v>250032</v>
      </c>
      <c r="J201" s="538"/>
      <c r="K201" s="545">
        <v>0</v>
      </c>
      <c r="L201" s="538"/>
      <c r="M201" s="488">
        <v>0</v>
      </c>
      <c r="N201" s="538"/>
      <c r="O201" s="538">
        <v>52688733</v>
      </c>
      <c r="P201" s="538"/>
      <c r="Q201" s="538">
        <f t="shared" si="7"/>
        <v>107880819</v>
      </c>
      <c r="R201" s="2334"/>
      <c r="S201" s="1163">
        <v>52688850</v>
      </c>
    </row>
    <row r="202" spans="1:19" s="514" customFormat="1" ht="15">
      <c r="B202" s="532" t="s">
        <v>362</v>
      </c>
      <c r="C202" s="532">
        <v>0</v>
      </c>
      <c r="D202" s="513"/>
      <c r="E202" s="562">
        <v>21327616</v>
      </c>
      <c r="F202" s="563"/>
      <c r="G202" s="563">
        <v>30000000</v>
      </c>
      <c r="H202" s="563"/>
      <c r="I202" s="1163">
        <v>10585616</v>
      </c>
      <c r="J202" s="563"/>
      <c r="K202" s="1163">
        <v>-5339095</v>
      </c>
      <c r="L202" s="563"/>
      <c r="M202" s="488">
        <v>0</v>
      </c>
      <c r="N202" s="538"/>
      <c r="O202" s="538">
        <v>478872</v>
      </c>
      <c r="P202" s="563"/>
      <c r="Q202" s="538">
        <f t="shared" si="7"/>
        <v>34924033</v>
      </c>
      <c r="R202" s="2340"/>
      <c r="S202" s="1163">
        <v>478872</v>
      </c>
    </row>
    <row r="203" spans="1:19" s="536" customFormat="1" ht="15">
      <c r="B203" s="532" t="s">
        <v>457</v>
      </c>
      <c r="C203" s="532">
        <v>0</v>
      </c>
      <c r="D203" s="523"/>
      <c r="E203" s="538">
        <v>100002</v>
      </c>
      <c r="F203" s="538"/>
      <c r="G203" s="538">
        <v>100000</v>
      </c>
      <c r="H203" s="538"/>
      <c r="I203" s="1163">
        <v>100002</v>
      </c>
      <c r="J203" s="538"/>
      <c r="K203" s="1163">
        <v>722000</v>
      </c>
      <c r="L203" s="538"/>
      <c r="M203" s="488">
        <v>0</v>
      </c>
      <c r="N203" s="538"/>
      <c r="O203" s="538">
        <v>722000</v>
      </c>
      <c r="P203" s="538"/>
      <c r="Q203" s="538">
        <f t="shared" si="7"/>
        <v>100000</v>
      </c>
      <c r="R203" s="2334"/>
      <c r="S203" s="1163">
        <v>722000</v>
      </c>
    </row>
    <row r="204" spans="1:19" s="536" customFormat="1" ht="15">
      <c r="B204" s="532" t="s">
        <v>458</v>
      </c>
      <c r="C204" s="532">
        <v>0</v>
      </c>
      <c r="D204" s="523"/>
      <c r="E204" s="538">
        <v>40212796</v>
      </c>
      <c r="F204" s="538"/>
      <c r="G204" s="538">
        <v>46841000</v>
      </c>
      <c r="H204" s="538"/>
      <c r="I204" s="1163">
        <v>38309929.289999999</v>
      </c>
      <c r="J204" s="538"/>
      <c r="K204" s="545">
        <v>0</v>
      </c>
      <c r="L204" s="538"/>
      <c r="M204" s="488">
        <v>0</v>
      </c>
      <c r="N204" s="538"/>
      <c r="O204" s="538">
        <v>8549386</v>
      </c>
      <c r="P204" s="538"/>
      <c r="Q204" s="538">
        <f t="shared" si="7"/>
        <v>40194481</v>
      </c>
      <c r="R204" s="2334"/>
      <c r="S204" s="1163">
        <v>8549386</v>
      </c>
    </row>
    <row r="205" spans="1:19" s="536" customFormat="1" ht="15">
      <c r="B205" s="532" t="s">
        <v>368</v>
      </c>
      <c r="C205" s="532">
        <v>0</v>
      </c>
      <c r="D205" s="523"/>
      <c r="E205" s="545">
        <v>7049422</v>
      </c>
      <c r="F205" s="538"/>
      <c r="G205" s="538">
        <v>10339000</v>
      </c>
      <c r="H205" s="538"/>
      <c r="I205" s="1163">
        <v>6825657</v>
      </c>
      <c r="J205" s="538"/>
      <c r="K205" s="545">
        <v>0</v>
      </c>
      <c r="L205" s="538"/>
      <c r="M205" s="488">
        <v>0</v>
      </c>
      <c r="N205" s="538"/>
      <c r="O205" s="538">
        <v>2180407</v>
      </c>
      <c r="P205" s="538"/>
      <c r="Q205" s="538">
        <f t="shared" si="7"/>
        <v>8382358</v>
      </c>
      <c r="R205" s="2334"/>
      <c r="S205" s="1163">
        <v>2180407</v>
      </c>
    </row>
    <row r="206" spans="1:19" s="514" customFormat="1" ht="15">
      <c r="B206" s="532" t="s">
        <v>459</v>
      </c>
      <c r="C206" s="532">
        <v>0</v>
      </c>
      <c r="D206" s="513"/>
      <c r="E206" s="538">
        <v>33554526</v>
      </c>
      <c r="F206" s="563"/>
      <c r="G206" s="563">
        <v>72740000</v>
      </c>
      <c r="H206" s="563"/>
      <c r="I206" s="1163">
        <v>11726619</v>
      </c>
      <c r="J206" s="563"/>
      <c r="K206" s="1163">
        <v>678000</v>
      </c>
      <c r="L206" s="563"/>
      <c r="M206" s="488">
        <v>0</v>
      </c>
      <c r="N206" s="538"/>
      <c r="O206" s="538">
        <v>63957830</v>
      </c>
      <c r="P206" s="563"/>
      <c r="Q206" s="538">
        <f t="shared" si="7"/>
        <v>31288077</v>
      </c>
      <c r="R206" s="2340"/>
      <c r="S206" s="1163">
        <v>63957830</v>
      </c>
    </row>
    <row r="207" spans="1:19" s="514" customFormat="1" ht="15">
      <c r="B207" s="532" t="s">
        <v>460</v>
      </c>
      <c r="C207" s="532">
        <v>0</v>
      </c>
      <c r="D207" s="513"/>
      <c r="E207" s="538">
        <v>6662178</v>
      </c>
      <c r="F207" s="563"/>
      <c r="G207" s="594">
        <v>82694000</v>
      </c>
      <c r="H207" s="563"/>
      <c r="I207" s="1163">
        <v>2909811</v>
      </c>
      <c r="J207" s="563"/>
      <c r="K207" s="1163">
        <v>10741901</v>
      </c>
      <c r="L207" s="563"/>
      <c r="M207" s="488">
        <v>0</v>
      </c>
      <c r="N207" s="538"/>
      <c r="O207" s="538">
        <v>86756310</v>
      </c>
      <c r="P207" s="563"/>
      <c r="Q207" s="538">
        <f t="shared" si="7"/>
        <v>10431958</v>
      </c>
      <c r="R207" s="2340"/>
      <c r="S207" s="1163">
        <v>85233257</v>
      </c>
    </row>
    <row r="208" spans="1:19" s="514" customFormat="1" ht="15">
      <c r="B208" s="532" t="s">
        <v>461</v>
      </c>
      <c r="C208" s="532">
        <v>0</v>
      </c>
      <c r="D208" s="513"/>
      <c r="E208" s="538">
        <v>833727</v>
      </c>
      <c r="F208" s="563"/>
      <c r="G208" s="545">
        <v>0</v>
      </c>
      <c r="H208" s="563"/>
      <c r="I208" s="545">
        <v>0</v>
      </c>
      <c r="J208" s="563"/>
      <c r="K208" s="1163">
        <v>1000000</v>
      </c>
      <c r="L208" s="563"/>
      <c r="M208" s="488">
        <v>0</v>
      </c>
      <c r="N208" s="538"/>
      <c r="O208" s="538">
        <v>1046324</v>
      </c>
      <c r="P208" s="563"/>
      <c r="Q208" s="538">
        <f t="shared" si="7"/>
        <v>787403</v>
      </c>
      <c r="R208" s="2340"/>
      <c r="S208" s="1163">
        <v>1046324</v>
      </c>
    </row>
    <row r="209" spans="1:19" s="514" customFormat="1" ht="15">
      <c r="B209" s="532" t="s">
        <v>462</v>
      </c>
      <c r="C209" s="532">
        <v>0</v>
      </c>
      <c r="D209" s="513"/>
      <c r="E209" s="538">
        <v>400000</v>
      </c>
      <c r="F209" s="563"/>
      <c r="G209" s="563">
        <v>300000</v>
      </c>
      <c r="H209" s="563"/>
      <c r="I209" s="1163">
        <v>300000</v>
      </c>
      <c r="J209" s="563"/>
      <c r="K209" s="545">
        <v>0</v>
      </c>
      <c r="L209" s="563"/>
      <c r="M209" s="488">
        <v>0</v>
      </c>
      <c r="N209" s="538"/>
      <c r="O209" s="538">
        <v>0</v>
      </c>
      <c r="P209" s="563"/>
      <c r="Q209" s="538">
        <f t="shared" si="7"/>
        <v>400000</v>
      </c>
      <c r="R209" s="2340"/>
      <c r="S209" s="545">
        <v>0</v>
      </c>
    </row>
    <row r="210" spans="1:19" s="514" customFormat="1" ht="15">
      <c r="B210" s="532" t="s">
        <v>463</v>
      </c>
      <c r="C210" s="532">
        <v>0</v>
      </c>
      <c r="D210" s="513"/>
      <c r="E210" s="538">
        <v>5475579</v>
      </c>
      <c r="F210" s="563"/>
      <c r="G210" s="563">
        <v>1800000</v>
      </c>
      <c r="H210" s="563"/>
      <c r="I210" s="1163">
        <v>300000</v>
      </c>
      <c r="J210" s="563"/>
      <c r="K210" s="1163">
        <v>-1000000</v>
      </c>
      <c r="L210" s="563"/>
      <c r="M210" s="488">
        <v>0</v>
      </c>
      <c r="N210" s="538"/>
      <c r="O210" s="538">
        <v>0</v>
      </c>
      <c r="P210" s="563"/>
      <c r="Q210" s="538">
        <f t="shared" si="7"/>
        <v>5975579</v>
      </c>
      <c r="R210" s="2340"/>
      <c r="S210" s="545">
        <v>0</v>
      </c>
    </row>
    <row r="211" spans="1:19" s="514" customFormat="1" ht="15">
      <c r="A211" s="536"/>
      <c r="B211" s="532" t="s">
        <v>421</v>
      </c>
      <c r="C211" s="532">
        <v>0</v>
      </c>
      <c r="D211" s="513"/>
      <c r="E211" s="538">
        <v>428473</v>
      </c>
      <c r="F211" s="563"/>
      <c r="G211" s="539">
        <v>1917000</v>
      </c>
      <c r="H211" s="563"/>
      <c r="I211" s="1163">
        <v>371162</v>
      </c>
      <c r="J211" s="563"/>
      <c r="K211" s="545">
        <v>0</v>
      </c>
      <c r="L211" s="563"/>
      <c r="M211" s="488">
        <v>0</v>
      </c>
      <c r="N211" s="538"/>
      <c r="O211" s="538">
        <v>1519917</v>
      </c>
      <c r="P211" s="563"/>
      <c r="Q211" s="538">
        <f t="shared" si="7"/>
        <v>454394</v>
      </c>
      <c r="R211" s="2340"/>
      <c r="S211" s="1163">
        <v>1519917</v>
      </c>
    </row>
    <row r="212" spans="1:19" s="514" customFormat="1" ht="15">
      <c r="B212" s="532" t="s">
        <v>464</v>
      </c>
      <c r="C212" s="532">
        <v>0</v>
      </c>
      <c r="D212" s="513"/>
      <c r="E212" s="538">
        <v>348488244</v>
      </c>
      <c r="F212" s="563"/>
      <c r="G212" s="595">
        <v>3108815500</v>
      </c>
      <c r="H212" s="563"/>
      <c r="I212" s="1163">
        <v>195944863.11000001</v>
      </c>
      <c r="J212" s="563"/>
      <c r="K212" s="1163">
        <v>-1710629</v>
      </c>
      <c r="L212" s="563"/>
      <c r="M212" s="488">
        <v>0</v>
      </c>
      <c r="N212" s="538"/>
      <c r="O212" s="538">
        <v>2792131360</v>
      </c>
      <c r="P212" s="563"/>
      <c r="Q212" s="538">
        <f t="shared" ref="Q212:Q228" si="8">ROUND(+SUM(E212)+SUM(G212)-SUM(I212)+SUM(K212) +SUM(M212)-SUM(O212),0)</f>
        <v>467516892</v>
      </c>
      <c r="R212" s="2340"/>
      <c r="S212" s="1163">
        <v>2792126469</v>
      </c>
    </row>
    <row r="213" spans="1:19" s="514" customFormat="1" ht="15">
      <c r="B213" s="532" t="s">
        <v>465</v>
      </c>
      <c r="C213" s="532">
        <v>0</v>
      </c>
      <c r="D213" s="513"/>
      <c r="E213" s="538">
        <v>9207983</v>
      </c>
      <c r="F213" s="563"/>
      <c r="G213" s="563">
        <v>9577000</v>
      </c>
      <c r="H213" s="563"/>
      <c r="I213" s="1163">
        <v>8099340</v>
      </c>
      <c r="J213" s="563"/>
      <c r="K213" s="545">
        <v>0</v>
      </c>
      <c r="L213" s="563"/>
      <c r="M213" s="488">
        <v>0</v>
      </c>
      <c r="N213" s="538"/>
      <c r="O213" s="538">
        <v>3664018</v>
      </c>
      <c r="P213" s="563"/>
      <c r="Q213" s="538">
        <f t="shared" si="8"/>
        <v>7021625</v>
      </c>
      <c r="R213" s="2340"/>
      <c r="S213" s="1163">
        <v>3664018</v>
      </c>
    </row>
    <row r="214" spans="1:19" s="536" customFormat="1" ht="15">
      <c r="B214" s="532" t="s">
        <v>426</v>
      </c>
      <c r="C214" s="532">
        <v>0</v>
      </c>
      <c r="D214" s="543"/>
      <c r="E214" s="538">
        <v>816438953</v>
      </c>
      <c r="F214" s="546"/>
      <c r="G214" s="546">
        <v>711400000</v>
      </c>
      <c r="H214" s="546"/>
      <c r="I214" s="1163">
        <v>697714000</v>
      </c>
      <c r="J214" s="544"/>
      <c r="K214" s="1163">
        <v>-115862964</v>
      </c>
      <c r="L214" s="546"/>
      <c r="M214" s="1163">
        <f>2838000</f>
        <v>2838000</v>
      </c>
      <c r="N214" s="538"/>
      <c r="O214" s="538">
        <v>0</v>
      </c>
      <c r="P214" s="546"/>
      <c r="Q214" s="538">
        <f t="shared" si="8"/>
        <v>717099989</v>
      </c>
      <c r="R214" s="2336"/>
      <c r="S214" s="545">
        <v>0</v>
      </c>
    </row>
    <row r="215" spans="1:19" s="514" customFormat="1" ht="15">
      <c r="B215" s="532" t="s">
        <v>466</v>
      </c>
      <c r="C215" s="532">
        <v>0</v>
      </c>
      <c r="D215" s="513"/>
      <c r="E215" s="538">
        <v>10345683</v>
      </c>
      <c r="F215" s="563"/>
      <c r="G215" s="596">
        <v>79171000</v>
      </c>
      <c r="H215" s="563"/>
      <c r="I215" s="1163">
        <v>6591734</v>
      </c>
      <c r="J215" s="563"/>
      <c r="K215" s="1163">
        <v>495000</v>
      </c>
      <c r="L215" s="563"/>
      <c r="M215" s="488">
        <v>0</v>
      </c>
      <c r="N215" s="538"/>
      <c r="O215" s="538">
        <v>71320241</v>
      </c>
      <c r="P215" s="563"/>
      <c r="Q215" s="538">
        <f t="shared" si="8"/>
        <v>12099708</v>
      </c>
      <c r="R215" s="2340"/>
      <c r="S215" s="1163">
        <v>71320291</v>
      </c>
    </row>
    <row r="216" spans="1:19" s="553" customFormat="1" ht="15">
      <c r="A216" s="558"/>
      <c r="B216" s="532" t="s">
        <v>467</v>
      </c>
      <c r="C216" s="532">
        <v>0</v>
      </c>
      <c r="D216" s="559"/>
      <c r="E216" s="538">
        <v>31452151</v>
      </c>
      <c r="F216" s="551"/>
      <c r="G216" s="593">
        <v>114595100</v>
      </c>
      <c r="H216" s="551"/>
      <c r="I216" s="1163">
        <v>22376860</v>
      </c>
      <c r="J216" s="560"/>
      <c r="K216" s="1163">
        <v>76311819</v>
      </c>
      <c r="L216" s="551"/>
      <c r="M216" s="488">
        <v>0</v>
      </c>
      <c r="N216" s="538"/>
      <c r="O216" s="538">
        <v>167499550</v>
      </c>
      <c r="P216" s="548"/>
      <c r="Q216" s="538">
        <f t="shared" si="8"/>
        <v>32482660</v>
      </c>
      <c r="R216" s="2339"/>
      <c r="S216" s="1163">
        <v>167488238</v>
      </c>
    </row>
    <row r="217" spans="1:19" s="514" customFormat="1" ht="15">
      <c r="B217" s="532" t="s">
        <v>468</v>
      </c>
      <c r="C217" s="532">
        <v>0</v>
      </c>
      <c r="D217" s="513"/>
      <c r="E217" s="538">
        <v>40000</v>
      </c>
      <c r="F217" s="563"/>
      <c r="G217" s="545">
        <v>0</v>
      </c>
      <c r="H217" s="563"/>
      <c r="I217" s="2317">
        <v>0</v>
      </c>
      <c r="J217" s="563"/>
      <c r="K217" s="545">
        <v>0</v>
      </c>
      <c r="L217" s="563"/>
      <c r="M217" s="488">
        <v>0</v>
      </c>
      <c r="N217" s="538"/>
      <c r="O217" s="538">
        <v>0</v>
      </c>
      <c r="P217" s="563"/>
      <c r="Q217" s="538">
        <f t="shared" si="8"/>
        <v>40000</v>
      </c>
      <c r="R217" s="2340"/>
      <c r="S217" s="2317">
        <v>0</v>
      </c>
    </row>
    <row r="218" spans="1:19" s="514" customFormat="1" ht="15">
      <c r="B218" s="532" t="s">
        <v>469</v>
      </c>
      <c r="C218" s="532">
        <v>0</v>
      </c>
      <c r="D218" s="513"/>
      <c r="E218" s="538">
        <v>9076040</v>
      </c>
      <c r="F218" s="563"/>
      <c r="G218" s="596">
        <v>21200000</v>
      </c>
      <c r="H218" s="563"/>
      <c r="I218" s="1163">
        <v>6857909</v>
      </c>
      <c r="J218" s="563"/>
      <c r="K218" s="545">
        <v>0</v>
      </c>
      <c r="L218" s="563"/>
      <c r="M218" s="488">
        <v>0</v>
      </c>
      <c r="N218" s="538"/>
      <c r="O218" s="538">
        <v>15837567</v>
      </c>
      <c r="P218" s="563"/>
      <c r="Q218" s="538">
        <f t="shared" si="8"/>
        <v>7580564</v>
      </c>
      <c r="R218" s="2340"/>
      <c r="S218" s="1163">
        <v>15837567</v>
      </c>
    </row>
    <row r="219" spans="1:19">
      <c r="A219" s="527"/>
      <c r="B219" s="518" t="s">
        <v>380</v>
      </c>
      <c r="C219" s="566">
        <v>0</v>
      </c>
      <c r="E219" s="538">
        <v>49221436</v>
      </c>
      <c r="F219" s="568"/>
      <c r="G219" s="597">
        <v>93966900</v>
      </c>
      <c r="H219" s="568"/>
      <c r="I219" s="1163">
        <v>20736858</v>
      </c>
      <c r="J219" s="568"/>
      <c r="K219" s="2317">
        <v>0</v>
      </c>
      <c r="L219" s="568"/>
      <c r="M219" s="488">
        <v>0</v>
      </c>
      <c r="N219" s="538"/>
      <c r="O219" s="538">
        <v>79018609</v>
      </c>
      <c r="P219" s="568"/>
      <c r="Q219" s="538">
        <f t="shared" si="8"/>
        <v>43432869</v>
      </c>
      <c r="R219" s="2342"/>
      <c r="S219" s="1163">
        <v>79022844</v>
      </c>
    </row>
    <row r="220" spans="1:19" s="514" customFormat="1" ht="15">
      <c r="B220" s="532" t="s">
        <v>381</v>
      </c>
      <c r="C220" s="532">
        <v>0</v>
      </c>
      <c r="D220" s="513"/>
      <c r="E220" s="538">
        <v>441135805</v>
      </c>
      <c r="F220" s="563"/>
      <c r="G220" s="598">
        <v>2547019500</v>
      </c>
      <c r="H220" s="563"/>
      <c r="I220" s="1163">
        <v>54359716</v>
      </c>
      <c r="J220" s="563"/>
      <c r="K220" s="1163">
        <v>31787000</v>
      </c>
      <c r="L220" s="563"/>
      <c r="M220" s="488">
        <v>0</v>
      </c>
      <c r="N220" s="538"/>
      <c r="O220" s="538">
        <v>2438435492</v>
      </c>
      <c r="P220" s="563"/>
      <c r="Q220" s="538">
        <f t="shared" si="8"/>
        <v>527147097</v>
      </c>
      <c r="R220" s="2340"/>
      <c r="S220" s="1163">
        <v>2438365863</v>
      </c>
    </row>
    <row r="221" spans="1:19" s="514" customFormat="1" ht="15">
      <c r="B221" s="532" t="s">
        <v>382</v>
      </c>
      <c r="C221" s="532">
        <v>0</v>
      </c>
      <c r="D221" s="513"/>
      <c r="E221" s="538">
        <v>49710</v>
      </c>
      <c r="F221" s="563"/>
      <c r="G221" s="563">
        <v>41000</v>
      </c>
      <c r="H221" s="563"/>
      <c r="I221" s="1163">
        <v>41000</v>
      </c>
      <c r="J221" s="563"/>
      <c r="K221" s="1163">
        <v>12906</v>
      </c>
      <c r="L221" s="563"/>
      <c r="M221" s="488">
        <v>0</v>
      </c>
      <c r="N221" s="538"/>
      <c r="O221" s="538">
        <v>0</v>
      </c>
      <c r="P221" s="563"/>
      <c r="Q221" s="538">
        <f t="shared" si="8"/>
        <v>62616</v>
      </c>
      <c r="R221" s="2340"/>
      <c r="S221" s="2317">
        <v>0</v>
      </c>
    </row>
    <row r="222" spans="1:19" s="514" customFormat="1" ht="15">
      <c r="B222" s="532" t="s">
        <v>383</v>
      </c>
      <c r="C222" s="532">
        <v>0</v>
      </c>
      <c r="D222" s="513"/>
      <c r="E222" s="538">
        <v>2284419711</v>
      </c>
      <c r="F222" s="563"/>
      <c r="G222" s="563">
        <v>2320016000</v>
      </c>
      <c r="H222" s="563"/>
      <c r="I222" s="1163">
        <v>2284302811</v>
      </c>
      <c r="J222" s="563"/>
      <c r="K222" s="1163">
        <v>2115557</v>
      </c>
      <c r="L222" s="563"/>
      <c r="M222" s="488">
        <v>0</v>
      </c>
      <c r="N222" s="538"/>
      <c r="O222" s="538">
        <v>14540147</v>
      </c>
      <c r="P222" s="563"/>
      <c r="Q222" s="538">
        <f t="shared" si="8"/>
        <v>2307708310</v>
      </c>
      <c r="R222" s="2340"/>
      <c r="S222" s="1163">
        <v>14540147</v>
      </c>
    </row>
    <row r="223" spans="1:19" s="514" customFormat="1" ht="15">
      <c r="B223" s="532" t="s">
        <v>384</v>
      </c>
      <c r="C223" s="532">
        <v>0</v>
      </c>
      <c r="D223" s="513"/>
      <c r="E223" s="538">
        <v>380885</v>
      </c>
      <c r="F223" s="563"/>
      <c r="G223" s="563">
        <v>384000</v>
      </c>
      <c r="H223" s="563"/>
      <c r="I223" s="1163">
        <v>370497</v>
      </c>
      <c r="J223" s="563"/>
      <c r="K223" s="545">
        <v>0</v>
      </c>
      <c r="L223" s="563"/>
      <c r="M223" s="488">
        <v>0</v>
      </c>
      <c r="N223" s="538"/>
      <c r="O223" s="538">
        <v>19310</v>
      </c>
      <c r="P223" s="563"/>
      <c r="Q223" s="538">
        <f t="shared" si="8"/>
        <v>375078</v>
      </c>
      <c r="R223" s="2340"/>
      <c r="S223" s="1163">
        <v>19310</v>
      </c>
    </row>
    <row r="224" spans="1:19" s="514" customFormat="1" ht="15">
      <c r="B224" s="532" t="s">
        <v>385</v>
      </c>
      <c r="C224" s="532">
        <v>0</v>
      </c>
      <c r="D224" s="513"/>
      <c r="E224" s="538">
        <v>21901125</v>
      </c>
      <c r="F224" s="563"/>
      <c r="G224" s="563">
        <v>86662000</v>
      </c>
      <c r="H224" s="563"/>
      <c r="I224" s="1163">
        <v>9984374</v>
      </c>
      <c r="J224" s="563"/>
      <c r="K224" s="1163">
        <v>-17000</v>
      </c>
      <c r="L224" s="563"/>
      <c r="M224" s="488">
        <v>0</v>
      </c>
      <c r="N224" s="538"/>
      <c r="O224" s="538">
        <v>69053062</v>
      </c>
      <c r="P224" s="563"/>
      <c r="Q224" s="538">
        <f t="shared" si="8"/>
        <v>29508689</v>
      </c>
      <c r="R224" s="2340"/>
      <c r="S224" s="1163">
        <v>69068692</v>
      </c>
    </row>
    <row r="225" spans="1:23" s="514" customFormat="1" ht="15">
      <c r="B225" s="532" t="s">
        <v>428</v>
      </c>
      <c r="C225" s="532">
        <v>0</v>
      </c>
      <c r="D225" s="533"/>
      <c r="E225" s="562">
        <v>233886</v>
      </c>
      <c r="F225" s="539"/>
      <c r="G225" s="563">
        <v>0</v>
      </c>
      <c r="H225" s="539"/>
      <c r="I225" s="1163">
        <v>233886</v>
      </c>
      <c r="J225" s="539"/>
      <c r="K225" s="545">
        <v>0</v>
      </c>
      <c r="L225" s="539"/>
      <c r="M225" s="488">
        <v>0</v>
      </c>
      <c r="N225" s="538"/>
      <c r="O225" s="538">
        <v>0</v>
      </c>
      <c r="P225" s="539"/>
      <c r="Q225" s="538">
        <f t="shared" si="8"/>
        <v>0</v>
      </c>
      <c r="R225" s="2341"/>
      <c r="S225" s="2317">
        <v>0</v>
      </c>
    </row>
    <row r="226" spans="1:23" s="536" customFormat="1" ht="15">
      <c r="B226" s="532" t="s">
        <v>387</v>
      </c>
      <c r="C226" s="532">
        <v>0</v>
      </c>
      <c r="D226" s="543"/>
      <c r="E226" s="537">
        <v>4095069</v>
      </c>
      <c r="F226" s="546"/>
      <c r="G226" s="599">
        <v>18628000</v>
      </c>
      <c r="H226" s="546"/>
      <c r="I226" s="1163">
        <v>3074118</v>
      </c>
      <c r="J226" s="538"/>
      <c r="K226" s="1163">
        <v>676000</v>
      </c>
      <c r="L226" s="538"/>
      <c r="M226" s="488">
        <v>0</v>
      </c>
      <c r="N226" s="538"/>
      <c r="O226" s="538">
        <v>17072196</v>
      </c>
      <c r="P226" s="538"/>
      <c r="Q226" s="538">
        <f t="shared" si="8"/>
        <v>3252755</v>
      </c>
      <c r="R226" s="2334"/>
      <c r="S226" s="1163">
        <v>17023586</v>
      </c>
    </row>
    <row r="227" spans="1:23" s="514" customFormat="1" ht="15">
      <c r="B227" s="532" t="s">
        <v>470</v>
      </c>
      <c r="C227" s="532">
        <v>0</v>
      </c>
      <c r="D227" s="513"/>
      <c r="E227" s="562">
        <v>20013784</v>
      </c>
      <c r="F227" s="563"/>
      <c r="G227" s="563">
        <v>67109000</v>
      </c>
      <c r="H227" s="563"/>
      <c r="I227" s="1163">
        <v>8399487</v>
      </c>
      <c r="J227" s="563"/>
      <c r="K227" s="1163">
        <v>393973</v>
      </c>
      <c r="L227" s="563"/>
      <c r="M227" s="488">
        <v>0</v>
      </c>
      <c r="N227" s="538"/>
      <c r="O227" s="538">
        <v>62080856</v>
      </c>
      <c r="P227" s="563"/>
      <c r="Q227" s="538">
        <f t="shared" si="8"/>
        <v>17036414</v>
      </c>
      <c r="R227" s="2340"/>
      <c r="S227" s="1163">
        <v>62017730</v>
      </c>
    </row>
    <row r="228" spans="1:23" s="514" customFormat="1" ht="15">
      <c r="B228" s="532" t="s">
        <v>471</v>
      </c>
      <c r="C228" s="532">
        <v>0</v>
      </c>
      <c r="D228" s="513"/>
      <c r="E228" s="562">
        <v>2844416798</v>
      </c>
      <c r="F228" s="563"/>
      <c r="G228" s="563">
        <v>7014198800</v>
      </c>
      <c r="H228" s="563"/>
      <c r="I228" s="1163">
        <v>915900686</v>
      </c>
      <c r="J228" s="563"/>
      <c r="K228" s="1163">
        <v>10033906</v>
      </c>
      <c r="L228" s="563"/>
      <c r="M228" s="488">
        <v>0</v>
      </c>
      <c r="N228" s="538"/>
      <c r="O228" s="538">
        <v>6085177862</v>
      </c>
      <c r="P228" s="563"/>
      <c r="Q228" s="538">
        <f t="shared" si="8"/>
        <v>2867570956</v>
      </c>
      <c r="R228" s="2340"/>
      <c r="S228" s="1163">
        <v>6085949572</v>
      </c>
    </row>
    <row r="229" spans="1:23" s="514" customFormat="1" ht="15">
      <c r="B229" s="532"/>
      <c r="C229" s="532"/>
      <c r="D229" s="513"/>
      <c r="E229" s="538"/>
      <c r="F229" s="563"/>
      <c r="G229" s="563"/>
      <c r="H229" s="563"/>
      <c r="I229" s="244"/>
      <c r="J229" s="563"/>
      <c r="K229" s="244"/>
      <c r="L229" s="563"/>
      <c r="M229" s="488"/>
      <c r="N229" s="488"/>
      <c r="O229" s="488"/>
      <c r="P229" s="563"/>
      <c r="Q229" s="538"/>
      <c r="R229" s="563"/>
      <c r="S229" s="244"/>
    </row>
    <row r="230" spans="1:23" s="514" customFormat="1" ht="15">
      <c r="B230" s="532"/>
      <c r="C230" s="532"/>
      <c r="D230" s="513"/>
      <c r="E230" s="538"/>
      <c r="F230" s="563"/>
      <c r="G230" s="563"/>
      <c r="H230" s="563"/>
      <c r="I230" s="244"/>
      <c r="J230" s="563"/>
      <c r="K230" s="244"/>
      <c r="L230" s="563"/>
      <c r="M230" s="488"/>
      <c r="N230" s="488"/>
      <c r="O230" s="488"/>
      <c r="P230" s="563"/>
      <c r="Q230" s="538"/>
      <c r="R230" s="563"/>
      <c r="S230" s="244"/>
    </row>
    <row r="232" spans="1:23">
      <c r="A232" s="600" t="s">
        <v>287</v>
      </c>
      <c r="B232" s="2356" t="s">
        <v>2650</v>
      </c>
      <c r="C232" s="2356"/>
      <c r="D232" s="2356"/>
      <c r="E232" s="2356"/>
      <c r="F232" s="2356"/>
      <c r="G232" s="2356"/>
      <c r="H232" s="2356"/>
      <c r="I232" s="2356"/>
      <c r="J232" s="2356"/>
      <c r="K232" s="2356"/>
      <c r="L232" s="2356"/>
      <c r="M232" s="2356"/>
      <c r="N232" s="2356"/>
      <c r="O232" s="2356"/>
      <c r="P232" s="2356"/>
      <c r="Q232" s="2356"/>
      <c r="R232" s="2356"/>
      <c r="S232" s="2356"/>
      <c r="T232" s="2356"/>
      <c r="U232" s="2356"/>
      <c r="V232" s="2356"/>
      <c r="W232" s="2356"/>
    </row>
    <row r="233" spans="1:23">
      <c r="A233" s="600" t="s">
        <v>325</v>
      </c>
      <c r="B233" s="2355" t="s">
        <v>326</v>
      </c>
      <c r="C233" s="2355"/>
      <c r="D233" s="2355"/>
      <c r="E233" s="2355"/>
      <c r="F233" s="2355"/>
      <c r="G233" s="2355"/>
      <c r="H233" s="2355"/>
      <c r="I233" s="2355"/>
      <c r="J233" s="2355"/>
      <c r="K233" s="2355"/>
      <c r="L233" s="2355"/>
      <c r="M233" s="2355"/>
      <c r="N233" s="2355"/>
      <c r="O233" s="2355"/>
      <c r="P233" s="2355"/>
      <c r="Q233" s="2355"/>
      <c r="R233" s="2355"/>
      <c r="S233" s="2355"/>
    </row>
    <row r="234" spans="1:23">
      <c r="A234" s="600" t="s">
        <v>327</v>
      </c>
      <c r="B234" s="2355" t="s">
        <v>328</v>
      </c>
      <c r="C234" s="2355"/>
      <c r="D234" s="2355"/>
      <c r="E234" s="2355"/>
      <c r="F234" s="2355"/>
      <c r="G234" s="2355"/>
      <c r="H234" s="2355"/>
      <c r="I234" s="2355"/>
      <c r="J234" s="2355"/>
      <c r="K234" s="2355"/>
      <c r="L234" s="2355"/>
      <c r="M234" s="2355"/>
      <c r="N234" s="2355"/>
      <c r="O234" s="2355"/>
      <c r="P234" s="2355"/>
      <c r="Q234" s="2355"/>
      <c r="R234" s="2355"/>
      <c r="S234" s="2355"/>
    </row>
    <row r="235" spans="1:23" ht="18">
      <c r="A235" s="2359" t="s">
        <v>0</v>
      </c>
      <c r="B235" s="2359"/>
      <c r="C235" s="2359"/>
      <c r="D235" s="2359"/>
      <c r="E235" s="2359"/>
      <c r="F235" s="2359"/>
      <c r="G235" s="2359"/>
      <c r="H235" s="2359"/>
      <c r="I235" s="2316"/>
      <c r="J235" s="508"/>
      <c r="K235" s="2316"/>
      <c r="L235" s="508"/>
      <c r="M235" s="2316"/>
      <c r="N235" s="2316"/>
      <c r="O235" s="2316"/>
      <c r="P235" s="508"/>
      <c r="Q235" s="508"/>
      <c r="R235" s="508"/>
      <c r="S235" s="510" t="s">
        <v>329</v>
      </c>
    </row>
    <row r="236" spans="1:23" ht="18">
      <c r="A236" s="2362" t="s">
        <v>330</v>
      </c>
      <c r="B236" s="2362"/>
      <c r="C236" s="2362"/>
      <c r="D236" s="2362"/>
      <c r="E236" s="2362"/>
      <c r="F236" s="2362"/>
      <c r="G236" s="2362"/>
      <c r="H236" s="2362"/>
      <c r="I236" s="2316"/>
      <c r="J236" s="508"/>
      <c r="K236" s="2316"/>
      <c r="L236" s="508"/>
      <c r="M236" s="2316"/>
      <c r="N236" s="2316"/>
      <c r="O236" s="2316"/>
      <c r="P236" s="508"/>
      <c r="Q236" s="508"/>
      <c r="R236" s="508"/>
      <c r="S236" s="508" t="s">
        <v>135</v>
      </c>
    </row>
    <row r="237" spans="1:23" ht="18">
      <c r="A237" s="2362" t="s">
        <v>2644</v>
      </c>
      <c r="B237" s="2362"/>
      <c r="C237" s="2362"/>
      <c r="D237" s="2362"/>
      <c r="E237" s="2362"/>
      <c r="F237" s="2362"/>
      <c r="G237" s="2362"/>
      <c r="H237" s="2362"/>
      <c r="I237" s="2316"/>
      <c r="J237" s="508"/>
      <c r="K237" s="2316"/>
      <c r="L237" s="508"/>
      <c r="M237" s="2316"/>
      <c r="N237" s="2316"/>
      <c r="O237" s="2316"/>
      <c r="P237" s="508"/>
      <c r="Q237" s="508"/>
      <c r="R237" s="508"/>
      <c r="S237" s="509"/>
    </row>
    <row r="238" spans="1:23" ht="18">
      <c r="A238" s="2359" t="s">
        <v>2645</v>
      </c>
      <c r="B238" s="2359"/>
      <c r="C238" s="2359"/>
      <c r="D238" s="2359"/>
      <c r="E238" s="2359"/>
      <c r="F238" s="2359"/>
      <c r="G238" s="2359"/>
      <c r="H238" s="2359"/>
      <c r="I238" s="2316"/>
      <c r="J238" s="2316"/>
      <c r="K238" s="2316"/>
      <c r="L238" s="2316"/>
      <c r="M238" s="2316"/>
      <c r="N238" s="2316"/>
      <c r="O238" s="2316"/>
      <c r="P238" s="2316"/>
      <c r="Q238" s="2316"/>
      <c r="R238" s="2316"/>
      <c r="S238" s="2316"/>
    </row>
    <row r="239" spans="1:23">
      <c r="A239" s="512"/>
      <c r="B239" s="512"/>
      <c r="C239" s="512"/>
      <c r="D239" s="513"/>
      <c r="E239" s="514"/>
      <c r="F239" s="513"/>
      <c r="G239" s="513"/>
      <c r="H239" s="513"/>
      <c r="I239" s="514"/>
      <c r="J239" s="513"/>
      <c r="K239" s="514"/>
      <c r="L239" s="513"/>
      <c r="M239" s="514"/>
      <c r="N239" s="514"/>
      <c r="O239" s="514"/>
      <c r="P239" s="513"/>
      <c r="Q239" s="514"/>
      <c r="R239" s="513"/>
      <c r="S239" s="514"/>
    </row>
    <row r="240" spans="1:23">
      <c r="A240" s="514"/>
      <c r="B240" s="514"/>
      <c r="C240" s="514"/>
      <c r="D240" s="513"/>
      <c r="E240" s="514"/>
      <c r="F240" s="513"/>
      <c r="G240" s="513"/>
      <c r="H240" s="513"/>
      <c r="I240" s="514"/>
      <c r="J240" s="513"/>
      <c r="K240" s="514"/>
      <c r="L240" s="513"/>
      <c r="M240" s="514"/>
      <c r="N240" s="514"/>
      <c r="O240" s="514"/>
      <c r="P240" s="513"/>
      <c r="Q240" s="514"/>
      <c r="R240" s="513"/>
      <c r="S240" s="514"/>
    </row>
    <row r="241" spans="1:19">
      <c r="A241" s="514"/>
      <c r="B241" s="514"/>
      <c r="C241" s="514"/>
      <c r="D241" s="513"/>
      <c r="E241" s="514"/>
      <c r="F241" s="513"/>
      <c r="G241" s="513"/>
      <c r="H241" s="513"/>
      <c r="I241" s="515"/>
      <c r="J241" s="513"/>
      <c r="K241" s="514"/>
      <c r="L241" s="513"/>
      <c r="M241" s="516" t="s">
        <v>292</v>
      </c>
      <c r="N241" s="516"/>
      <c r="O241" s="516"/>
      <c r="P241" s="516"/>
      <c r="Q241" s="517"/>
      <c r="R241" s="513"/>
      <c r="S241" s="514"/>
    </row>
    <row r="242" spans="1:19">
      <c r="A242" s="514"/>
      <c r="B242" s="514"/>
      <c r="C242" s="514"/>
      <c r="D242" s="513"/>
      <c r="E242" s="514"/>
      <c r="F242" s="513"/>
      <c r="G242" s="517"/>
      <c r="H242" s="513"/>
      <c r="I242" s="517"/>
      <c r="J242" s="513"/>
      <c r="K242" s="514"/>
      <c r="L242" s="513"/>
      <c r="M242" s="514"/>
      <c r="N242" s="514"/>
      <c r="O242" s="514"/>
      <c r="P242" s="514"/>
      <c r="Q242" s="517" t="s">
        <v>2646</v>
      </c>
      <c r="R242" s="2320"/>
      <c r="S242" s="514"/>
    </row>
    <row r="243" spans="1:19">
      <c r="A243" s="518"/>
      <c r="B243" s="518"/>
      <c r="C243" s="518"/>
      <c r="D243" s="513"/>
      <c r="E243" s="517" t="s">
        <v>294</v>
      </c>
      <c r="F243" s="513"/>
      <c r="G243" s="517" t="s">
        <v>293</v>
      </c>
      <c r="H243" s="513"/>
      <c r="I243" s="517" t="s">
        <v>296</v>
      </c>
      <c r="J243" s="513"/>
      <c r="K243" s="517" t="s">
        <v>297</v>
      </c>
      <c r="L243" s="519"/>
      <c r="M243" s="520" t="s">
        <v>298</v>
      </c>
      <c r="N243" s="520"/>
      <c r="O243" s="2321" t="s">
        <v>2647</v>
      </c>
      <c r="P243" s="520"/>
      <c r="Q243" s="517" t="s">
        <v>294</v>
      </c>
      <c r="R243" s="2320"/>
      <c r="S243" s="517" t="s">
        <v>2647</v>
      </c>
    </row>
    <row r="244" spans="1:19">
      <c r="A244" s="518"/>
      <c r="B244" s="518"/>
      <c r="C244" s="518"/>
      <c r="D244" s="513"/>
      <c r="E244" s="517" t="s">
        <v>299</v>
      </c>
      <c r="F244" s="513"/>
      <c r="G244" s="517" t="s">
        <v>295</v>
      </c>
      <c r="H244" s="513"/>
      <c r="I244" s="517" t="s">
        <v>294</v>
      </c>
      <c r="J244" s="513"/>
      <c r="K244" s="517" t="s">
        <v>300</v>
      </c>
      <c r="L244" s="519"/>
      <c r="M244" s="520" t="s">
        <v>2042</v>
      </c>
      <c r="N244" s="520"/>
      <c r="O244" s="2322" t="s">
        <v>1977</v>
      </c>
      <c r="P244" s="520"/>
      <c r="Q244" s="517" t="s">
        <v>299</v>
      </c>
      <c r="R244" s="2320"/>
      <c r="S244" s="521" t="s">
        <v>1977</v>
      </c>
    </row>
    <row r="245" spans="1:19">
      <c r="A245" s="522"/>
      <c r="B245" s="522"/>
      <c r="C245" s="522"/>
      <c r="D245" s="523"/>
      <c r="E245" s="2098" t="s">
        <v>2648</v>
      </c>
      <c r="F245" s="523"/>
      <c r="G245" s="2098" t="s">
        <v>2041</v>
      </c>
      <c r="H245" s="523"/>
      <c r="I245" s="2323" t="s">
        <v>301</v>
      </c>
      <c r="J245" s="523"/>
      <c r="K245" s="2323" t="s">
        <v>302</v>
      </c>
      <c r="L245" s="524"/>
      <c r="M245" s="2333" t="s">
        <v>303</v>
      </c>
      <c r="N245" s="520"/>
      <c r="O245" s="2324" t="s">
        <v>2649</v>
      </c>
      <c r="P245" s="520"/>
      <c r="Q245" s="2098" t="s">
        <v>1990</v>
      </c>
      <c r="R245" s="2320"/>
      <c r="S245" s="2323" t="s">
        <v>304</v>
      </c>
    </row>
    <row r="246" spans="1:19">
      <c r="A246" s="525"/>
      <c r="B246" s="525"/>
      <c r="C246" s="525"/>
      <c r="D246" s="513"/>
      <c r="E246" s="526"/>
      <c r="F246" s="513"/>
      <c r="G246" s="513"/>
      <c r="H246" s="513"/>
      <c r="I246" s="526"/>
      <c r="J246" s="513"/>
      <c r="K246" s="526"/>
      <c r="L246" s="523"/>
      <c r="M246" s="526"/>
      <c r="N246" s="536"/>
      <c r="O246" s="536"/>
      <c r="P246" s="513"/>
      <c r="Q246" s="526"/>
      <c r="R246" s="2340"/>
      <c r="S246" s="526"/>
    </row>
    <row r="247" spans="1:19">
      <c r="A247" s="527" t="s">
        <v>472</v>
      </c>
      <c r="R247" s="2340"/>
    </row>
    <row r="248" spans="1:19">
      <c r="R248" s="2340"/>
    </row>
    <row r="249" spans="1:19" s="514" customFormat="1" ht="15">
      <c r="B249" s="532" t="s">
        <v>430</v>
      </c>
      <c r="C249" s="532">
        <v>0</v>
      </c>
      <c r="D249" s="513"/>
      <c r="E249" s="562">
        <v>11991248</v>
      </c>
      <c r="F249" s="563"/>
      <c r="G249" s="601">
        <v>41942000</v>
      </c>
      <c r="H249" s="563"/>
      <c r="I249" s="1163">
        <v>4392451</v>
      </c>
      <c r="J249" s="563"/>
      <c r="K249" s="1163">
        <v>6311822</v>
      </c>
      <c r="L249" s="563"/>
      <c r="M249" s="488">
        <v>0</v>
      </c>
      <c r="N249" s="538"/>
      <c r="O249" s="538">
        <v>42820780</v>
      </c>
      <c r="P249" s="563"/>
      <c r="Q249" s="538">
        <f t="shared" ref="Q249:Q257" si="9">ROUND(+SUM(E249)+SUM(G249)-SUM(I249)+SUM(K249) +SUM(M249)-SUM(O249),0)</f>
        <v>13031839</v>
      </c>
      <c r="R249" s="2340"/>
      <c r="S249" s="1163">
        <v>42820333</v>
      </c>
    </row>
    <row r="250" spans="1:19" s="514" customFormat="1" ht="15">
      <c r="B250" s="532" t="s">
        <v>473</v>
      </c>
      <c r="C250" s="532">
        <v>0</v>
      </c>
      <c r="D250" s="539"/>
      <c r="E250" s="565">
        <v>6574605</v>
      </c>
      <c r="F250" s="539"/>
      <c r="G250" s="565">
        <v>0</v>
      </c>
      <c r="H250" s="539"/>
      <c r="I250" s="1163">
        <v>3879505</v>
      </c>
      <c r="J250" s="539"/>
      <c r="K250" s="545">
        <v>0</v>
      </c>
      <c r="L250" s="539"/>
      <c r="M250" s="488">
        <v>0</v>
      </c>
      <c r="N250" s="538"/>
      <c r="O250" s="538">
        <v>2695100</v>
      </c>
      <c r="P250" s="539"/>
      <c r="Q250" s="538">
        <f t="shared" si="9"/>
        <v>0</v>
      </c>
      <c r="R250" s="2341"/>
      <c r="S250" s="1163">
        <v>2695100</v>
      </c>
    </row>
    <row r="251" spans="1:19" s="514" customFormat="1" ht="15">
      <c r="B251" s="532" t="s">
        <v>393</v>
      </c>
      <c r="C251" s="532">
        <v>0</v>
      </c>
      <c r="D251" s="513"/>
      <c r="E251" s="562">
        <v>58662108</v>
      </c>
      <c r="F251" s="563"/>
      <c r="G251" s="563">
        <v>102382000</v>
      </c>
      <c r="H251" s="563"/>
      <c r="I251" s="1163">
        <v>18285384</v>
      </c>
      <c r="J251" s="563"/>
      <c r="K251" s="1163">
        <v>40000000</v>
      </c>
      <c r="L251" s="563"/>
      <c r="M251" s="488">
        <v>0</v>
      </c>
      <c r="N251" s="538"/>
      <c r="O251" s="538">
        <v>108956533</v>
      </c>
      <c r="P251" s="563"/>
      <c r="Q251" s="538">
        <f t="shared" si="9"/>
        <v>73802191</v>
      </c>
      <c r="R251" s="2340"/>
      <c r="S251" s="1163">
        <v>108956533</v>
      </c>
    </row>
    <row r="252" spans="1:19" s="514" customFormat="1" ht="15">
      <c r="B252" s="532" t="s">
        <v>394</v>
      </c>
      <c r="C252" s="532">
        <v>0</v>
      </c>
      <c r="D252" s="513"/>
      <c r="E252" s="562">
        <v>22735042</v>
      </c>
      <c r="F252" s="563"/>
      <c r="G252" s="602">
        <v>22400000</v>
      </c>
      <c r="H252" s="563"/>
      <c r="I252" s="1163">
        <v>22124290</v>
      </c>
      <c r="J252" s="563"/>
      <c r="K252" s="1163">
        <v>3600000</v>
      </c>
      <c r="L252" s="563"/>
      <c r="M252" s="488">
        <v>0</v>
      </c>
      <c r="N252" s="538"/>
      <c r="O252" s="538">
        <v>2604490</v>
      </c>
      <c r="P252" s="563"/>
      <c r="Q252" s="538">
        <f t="shared" si="9"/>
        <v>24006262</v>
      </c>
      <c r="R252" s="2340"/>
      <c r="S252" s="1163">
        <v>2604490</v>
      </c>
    </row>
    <row r="253" spans="1:19" s="514" customFormat="1" ht="15">
      <c r="B253" s="532" t="s">
        <v>474</v>
      </c>
      <c r="C253" s="532">
        <v>0</v>
      </c>
      <c r="D253" s="513"/>
      <c r="E253" s="562">
        <v>611430580</v>
      </c>
      <c r="F253" s="563"/>
      <c r="G253" s="603">
        <v>4881578800</v>
      </c>
      <c r="H253" s="563"/>
      <c r="I253" s="1163">
        <v>84856853</v>
      </c>
      <c r="J253" s="563"/>
      <c r="K253" s="539">
        <v>0</v>
      </c>
      <c r="L253" s="563"/>
      <c r="M253" s="488">
        <v>0</v>
      </c>
      <c r="N253" s="538"/>
      <c r="O253" s="538">
        <v>4762982939</v>
      </c>
      <c r="P253" s="563"/>
      <c r="Q253" s="538">
        <f t="shared" si="9"/>
        <v>645169588</v>
      </c>
      <c r="R253" s="2340"/>
      <c r="S253" s="1163">
        <v>4762982939</v>
      </c>
    </row>
    <row r="254" spans="1:19" s="536" customFormat="1" ht="15">
      <c r="B254" s="532" t="s">
        <v>475</v>
      </c>
      <c r="C254" s="532">
        <v>0</v>
      </c>
      <c r="D254" s="523"/>
      <c r="E254" s="537">
        <v>108454669</v>
      </c>
      <c r="F254" s="538"/>
      <c r="G254" s="604">
        <v>237211793</v>
      </c>
      <c r="H254" s="538"/>
      <c r="I254" s="1163">
        <f>11835271+2032168.68</f>
        <v>13867439.68</v>
      </c>
      <c r="J254" s="538"/>
      <c r="K254" s="570">
        <v>7865276.3300000001</v>
      </c>
      <c r="L254" s="538"/>
      <c r="M254" s="488">
        <v>0</v>
      </c>
      <c r="N254" s="538"/>
      <c r="O254" s="538">
        <v>231431069</v>
      </c>
      <c r="P254" s="538"/>
      <c r="Q254" s="538">
        <f t="shared" si="9"/>
        <v>108233230</v>
      </c>
      <c r="R254" s="2334"/>
      <c r="S254" s="1163">
        <v>231507340</v>
      </c>
    </row>
    <row r="255" spans="1:19" s="514" customFormat="1" ht="15">
      <c r="B255" s="532" t="s">
        <v>397</v>
      </c>
      <c r="C255" s="532">
        <v>0</v>
      </c>
      <c r="D255" s="513"/>
      <c r="E255" s="562">
        <v>77833</v>
      </c>
      <c r="F255" s="563"/>
      <c r="G255" s="488">
        <v>0</v>
      </c>
      <c r="H255" s="563"/>
      <c r="I255" s="545">
        <v>0</v>
      </c>
      <c r="J255" s="563"/>
      <c r="K255" s="545">
        <v>0</v>
      </c>
      <c r="L255" s="563"/>
      <c r="M255" s="488">
        <v>0</v>
      </c>
      <c r="N255" s="538"/>
      <c r="O255" s="538">
        <v>0</v>
      </c>
      <c r="P255" s="563"/>
      <c r="Q255" s="538">
        <f t="shared" si="9"/>
        <v>77833</v>
      </c>
      <c r="R255" s="2340"/>
      <c r="S255" s="545">
        <v>0</v>
      </c>
    </row>
    <row r="256" spans="1:19" s="536" customFormat="1" ht="15">
      <c r="A256" s="525"/>
      <c r="B256" s="532" t="s">
        <v>432</v>
      </c>
      <c r="C256" s="532">
        <v>0</v>
      </c>
      <c r="D256" s="543"/>
      <c r="E256" s="537">
        <v>39629024</v>
      </c>
      <c r="F256" s="605"/>
      <c r="G256" s="546">
        <v>37053000</v>
      </c>
      <c r="H256" s="605"/>
      <c r="I256" s="1163">
        <v>1372752</v>
      </c>
      <c r="J256" s="579"/>
      <c r="K256" s="1163">
        <v>-207752</v>
      </c>
      <c r="L256" s="605"/>
      <c r="M256" s="488">
        <v>0</v>
      </c>
      <c r="N256" s="538"/>
      <c r="O256" s="538">
        <v>29663940</v>
      </c>
      <c r="P256" s="605"/>
      <c r="Q256" s="538">
        <f t="shared" si="9"/>
        <v>45437580</v>
      </c>
      <c r="R256" s="2344"/>
      <c r="S256" s="1163">
        <v>29657990</v>
      </c>
    </row>
    <row r="257" spans="1:19" s="514" customFormat="1" ht="15">
      <c r="B257" s="532" t="s">
        <v>433</v>
      </c>
      <c r="C257" s="532">
        <v>0</v>
      </c>
      <c r="D257" s="513"/>
      <c r="E257" s="2345">
        <v>26377155</v>
      </c>
      <c r="F257" s="563"/>
      <c r="G257" s="2343">
        <v>187237000</v>
      </c>
      <c r="H257" s="563"/>
      <c r="I257" s="1163">
        <v>14399134</v>
      </c>
      <c r="J257" s="563"/>
      <c r="K257" s="2346">
        <v>0</v>
      </c>
      <c r="L257" s="563"/>
      <c r="M257" s="488">
        <v>0</v>
      </c>
      <c r="N257" s="538"/>
      <c r="O257" s="538">
        <v>188015895</v>
      </c>
      <c r="P257" s="563"/>
      <c r="Q257" s="538">
        <f t="shared" si="9"/>
        <v>11199126</v>
      </c>
      <c r="R257" s="2340"/>
      <c r="S257" s="1163">
        <v>188008689</v>
      </c>
    </row>
    <row r="258" spans="1:19">
      <c r="A258" s="576"/>
      <c r="B258" s="576" t="s">
        <v>476</v>
      </c>
      <c r="C258" s="569" t="s">
        <v>6</v>
      </c>
      <c r="D258" s="533"/>
      <c r="E258" s="577">
        <f>ROUND(SUM(E177:E228,E249:E257), 0)</f>
        <v>22151313955</v>
      </c>
      <c r="F258" s="539"/>
      <c r="G258" s="577">
        <f>ROUND(SUM(G177:G228,G249:G257), 0)</f>
        <v>46599168116</v>
      </c>
      <c r="H258" s="539"/>
      <c r="I258" s="577">
        <f>ROUND(SUM(I177:I228,I249:I257), 0)</f>
        <v>9658951672</v>
      </c>
      <c r="J258" s="539"/>
      <c r="K258" s="577">
        <f>ROUND(SUM(K177:K228,K249:K257), 0)</f>
        <v>-3901846</v>
      </c>
      <c r="L258" s="539"/>
      <c r="M258" s="577">
        <f>ROUND(SUM(M177:M228,M249:M257), 0)</f>
        <v>2838000</v>
      </c>
      <c r="N258" s="538"/>
      <c r="O258" s="577">
        <f t="shared" ref="O258" si="10">ROUND(SUM(O177:O228,O249:O257), 0)</f>
        <v>31907832186</v>
      </c>
      <c r="P258" s="539"/>
      <c r="Q258" s="578">
        <f>ROUND(SUM(Q177:Q228,Q249:Q257),0)</f>
        <v>27182634368</v>
      </c>
      <c r="R258" s="2340"/>
      <c r="S258" s="577">
        <f>ROUND(SUM(S177:S228,S249:S257), 0)</f>
        <v>31903819369</v>
      </c>
    </row>
    <row r="259" spans="1:19" s="514" customFormat="1" ht="15">
      <c r="B259" s="532"/>
      <c r="C259" s="532"/>
      <c r="D259" s="513"/>
      <c r="E259" s="562"/>
      <c r="F259" s="563"/>
      <c r="G259" s="603"/>
      <c r="H259" s="563"/>
      <c r="I259" s="244"/>
      <c r="J259" s="563"/>
      <c r="K259" s="606"/>
      <c r="L259" s="563"/>
      <c r="M259" s="545"/>
      <c r="N259" s="538"/>
      <c r="O259" s="545"/>
      <c r="P259" s="563"/>
      <c r="Q259" s="538"/>
      <c r="R259" s="2340"/>
      <c r="S259" s="244"/>
    </row>
    <row r="260" spans="1:19" s="514" customFormat="1">
      <c r="A260" s="527" t="s">
        <v>477</v>
      </c>
      <c r="B260" s="518"/>
      <c r="C260" s="518"/>
      <c r="D260" s="513"/>
      <c r="E260" s="607"/>
      <c r="F260" s="563"/>
      <c r="G260" s="563"/>
      <c r="H260" s="563"/>
      <c r="I260" s="244"/>
      <c r="J260" s="563"/>
      <c r="K260" s="580"/>
      <c r="L260" s="563"/>
      <c r="M260" s="244"/>
      <c r="N260" s="538"/>
      <c r="O260" s="2317"/>
      <c r="P260" s="563"/>
      <c r="Q260" s="608"/>
      <c r="R260" s="2340"/>
      <c r="S260" s="244"/>
    </row>
    <row r="261" spans="1:19" s="514" customFormat="1" ht="15">
      <c r="A261" s="518"/>
      <c r="B261" s="518"/>
      <c r="C261" s="518"/>
      <c r="D261" s="513"/>
      <c r="E261" s="244"/>
      <c r="F261" s="563"/>
      <c r="G261" s="563"/>
      <c r="H261" s="563"/>
      <c r="I261" s="244"/>
      <c r="J261" s="563"/>
      <c r="K261" s="244"/>
      <c r="L261" s="563"/>
      <c r="M261" s="581"/>
      <c r="N261" s="538"/>
      <c r="O261" s="581"/>
      <c r="P261" s="563"/>
      <c r="Q261" s="581"/>
      <c r="R261" s="2340"/>
      <c r="S261" s="581"/>
    </row>
    <row r="262" spans="1:19" s="536" customFormat="1" ht="15">
      <c r="B262" s="532" t="s">
        <v>478</v>
      </c>
      <c r="C262" s="532">
        <v>0</v>
      </c>
      <c r="D262" s="543"/>
      <c r="E262" s="537">
        <v>1376375564</v>
      </c>
      <c r="F262" s="546"/>
      <c r="G262" s="546">
        <v>7100200000</v>
      </c>
      <c r="H262" s="546"/>
      <c r="I262" s="1163">
        <v>1375398734</v>
      </c>
      <c r="J262" s="544"/>
      <c r="K262" s="539">
        <v>0</v>
      </c>
      <c r="L262" s="546"/>
      <c r="M262" s="488">
        <v>0</v>
      </c>
      <c r="N262" s="538"/>
      <c r="O262" s="538">
        <v>5613521596</v>
      </c>
      <c r="P262" s="546"/>
      <c r="Q262" s="538">
        <f>ROUND(+SUM(E262)+SUM(G262)-SUM(I262)+SUM(K262) +SUM(M262)-SUM(O262),0)</f>
        <v>1487655234</v>
      </c>
      <c r="R262" s="2340"/>
      <c r="S262" s="1163">
        <v>5613699115</v>
      </c>
    </row>
    <row r="263" spans="1:19" s="536" customFormat="1" ht="15">
      <c r="A263" s="522"/>
      <c r="B263" s="576" t="s">
        <v>479</v>
      </c>
      <c r="C263" s="532" t="s">
        <v>6</v>
      </c>
      <c r="D263" s="543"/>
      <c r="E263" s="609">
        <f>ROUND(SUM(E262:E262), 0)</f>
        <v>1376375564</v>
      </c>
      <c r="F263" s="546"/>
      <c r="G263" s="609">
        <f>ROUND(SUM(G262:G262), 0)</f>
        <v>7100200000</v>
      </c>
      <c r="H263" s="546"/>
      <c r="I263" s="609">
        <f>ROUND(SUM(I262:I262), 0)</f>
        <v>1375398734</v>
      </c>
      <c r="J263" s="546"/>
      <c r="K263" s="609">
        <f>ROUND(SUM(K262:K262), 0)</f>
        <v>0</v>
      </c>
      <c r="L263" s="546"/>
      <c r="M263" s="609">
        <f>ROUND(SUM(M262:M262), 0)</f>
        <v>0</v>
      </c>
      <c r="N263" s="538"/>
      <c r="O263" s="609">
        <f t="shared" ref="O263" si="11">ROUND(SUM(O262:O262), 0)</f>
        <v>5613521596</v>
      </c>
      <c r="P263" s="546"/>
      <c r="Q263" s="578">
        <f>ROUND(+SUM(E263)+SUM(G263)-SUM(I263)+SUM(K263) +SUM(M263)-SUM(O263),0)</f>
        <v>1487655234</v>
      </c>
      <c r="R263" s="2340"/>
      <c r="S263" s="609">
        <f>ROUND(SUM(S262:S262), 0)</f>
        <v>5613699115</v>
      </c>
    </row>
    <row r="264" spans="1:19" s="514" customFormat="1" ht="15">
      <c r="B264" s="532"/>
      <c r="C264" s="532"/>
      <c r="D264" s="513"/>
      <c r="E264" s="562"/>
      <c r="F264" s="563"/>
      <c r="G264" s="603"/>
      <c r="H264" s="563"/>
      <c r="I264" s="244"/>
      <c r="J264" s="563"/>
      <c r="K264" s="606"/>
      <c r="L264" s="563"/>
      <c r="M264" s="545"/>
      <c r="N264" s="545"/>
      <c r="O264" s="545"/>
      <c r="P264" s="563"/>
      <c r="Q264" s="538"/>
      <c r="R264" s="2340"/>
      <c r="S264" s="244"/>
    </row>
    <row r="265" spans="1:19" s="514" customFormat="1">
      <c r="A265" s="527" t="s">
        <v>480</v>
      </c>
      <c r="B265" s="518"/>
      <c r="C265" s="518"/>
      <c r="D265" s="513"/>
      <c r="E265" s="244"/>
      <c r="F265" s="563"/>
      <c r="G265" s="563"/>
      <c r="H265" s="563"/>
      <c r="I265" s="244"/>
      <c r="J265" s="563"/>
      <c r="K265" s="244"/>
      <c r="L265" s="563"/>
      <c r="M265" s="244"/>
      <c r="N265" s="2317"/>
      <c r="O265" s="2317"/>
      <c r="P265" s="563"/>
      <c r="Q265" s="244"/>
      <c r="R265" s="2340"/>
      <c r="S265" s="244"/>
    </row>
    <row r="266" spans="1:19" s="514" customFormat="1" ht="15">
      <c r="A266" s="518"/>
      <c r="B266" s="518"/>
      <c r="C266" s="518"/>
      <c r="D266" s="513"/>
      <c r="E266" s="244"/>
      <c r="F266" s="563"/>
      <c r="G266" s="563"/>
      <c r="H266" s="563"/>
      <c r="I266" s="244"/>
      <c r="J266" s="563"/>
      <c r="K266" s="244"/>
      <c r="L266" s="563"/>
      <c r="M266" s="581"/>
      <c r="N266" s="581"/>
      <c r="O266" s="581"/>
      <c r="P266" s="563"/>
      <c r="Q266" s="581"/>
      <c r="R266" s="2340"/>
      <c r="S266" s="581"/>
    </row>
    <row r="267" spans="1:19" s="536" customFormat="1" ht="15">
      <c r="A267" s="525"/>
      <c r="B267" s="532" t="s">
        <v>481</v>
      </c>
      <c r="C267" s="532">
        <v>0</v>
      </c>
      <c r="D267" s="523"/>
      <c r="E267" s="538">
        <v>2702739</v>
      </c>
      <c r="F267" s="538"/>
      <c r="G267" s="488">
        <v>0</v>
      </c>
      <c r="H267" s="538"/>
      <c r="I267" s="1163">
        <v>2702739</v>
      </c>
      <c r="J267" s="538"/>
      <c r="K267" s="606">
        <v>0</v>
      </c>
      <c r="L267" s="538"/>
      <c r="M267" s="488">
        <v>0</v>
      </c>
      <c r="N267" s="538"/>
      <c r="O267" s="538">
        <v>0</v>
      </c>
      <c r="P267" s="538"/>
      <c r="Q267" s="538">
        <f>ROUND(+SUM(E267)+SUM(G267)-SUM(I267)+SUM(K267) +SUM(M267)-SUM(O267),0)</f>
        <v>0</v>
      </c>
      <c r="R267" s="2340"/>
      <c r="S267" s="2100">
        <v>0</v>
      </c>
    </row>
    <row r="268" spans="1:19" s="553" customFormat="1" ht="15">
      <c r="A268" s="558"/>
      <c r="B268" s="532" t="s">
        <v>482</v>
      </c>
      <c r="C268" s="532">
        <v>0</v>
      </c>
      <c r="D268" s="559"/>
      <c r="E268" s="538">
        <v>375676943</v>
      </c>
      <c r="F268" s="551"/>
      <c r="G268" s="552">
        <v>175000000</v>
      </c>
      <c r="H268" s="551"/>
      <c r="I268" s="539">
        <v>0</v>
      </c>
      <c r="J268" s="560"/>
      <c r="K268" s="1163">
        <v>361598796</v>
      </c>
      <c r="L268" s="551"/>
      <c r="M268" s="488">
        <v>0</v>
      </c>
      <c r="N268" s="538"/>
      <c r="O268" s="538">
        <v>178582330</v>
      </c>
      <c r="P268" s="548"/>
      <c r="Q268" s="538">
        <f t="shared" ref="Q268:Q277" si="12">ROUND(+SUM(E268)+SUM(G268)-SUM(I268)+SUM(K268) +SUM(M268)-SUM(O268),0)</f>
        <v>733693409</v>
      </c>
      <c r="R268" s="2340"/>
      <c r="S268" s="1163">
        <v>178582330</v>
      </c>
    </row>
    <row r="269" spans="1:19" s="553" customFormat="1" ht="15">
      <c r="A269" s="558"/>
      <c r="B269" s="532" t="s">
        <v>483</v>
      </c>
      <c r="C269" s="532">
        <v>0</v>
      </c>
      <c r="D269" s="559"/>
      <c r="E269" s="538">
        <v>1348797</v>
      </c>
      <c r="F269" s="551"/>
      <c r="G269" s="488">
        <v>0</v>
      </c>
      <c r="H269" s="551"/>
      <c r="I269" s="606">
        <v>0</v>
      </c>
      <c r="J269" s="560"/>
      <c r="K269" s="606">
        <v>0</v>
      </c>
      <c r="L269" s="551"/>
      <c r="M269" s="488">
        <v>0</v>
      </c>
      <c r="N269" s="538"/>
      <c r="O269" s="538">
        <v>0</v>
      </c>
      <c r="P269" s="548"/>
      <c r="Q269" s="538">
        <f t="shared" si="12"/>
        <v>1348797</v>
      </c>
      <c r="R269" s="2340"/>
      <c r="S269" s="545">
        <v>0</v>
      </c>
    </row>
    <row r="270" spans="1:19" s="536" customFormat="1" ht="15">
      <c r="B270" s="532" t="s">
        <v>484</v>
      </c>
      <c r="C270" s="532">
        <v>0</v>
      </c>
      <c r="D270" s="523"/>
      <c r="E270" s="538">
        <v>129879731</v>
      </c>
      <c r="F270" s="538"/>
      <c r="G270" s="538">
        <v>70000000</v>
      </c>
      <c r="H270" s="538"/>
      <c r="I270" s="606">
        <v>0</v>
      </c>
      <c r="J270" s="538"/>
      <c r="K270" s="606">
        <v>0</v>
      </c>
      <c r="L270" s="538"/>
      <c r="M270" s="488">
        <v>0</v>
      </c>
      <c r="N270" s="538"/>
      <c r="O270" s="538">
        <v>67639177</v>
      </c>
      <c r="P270" s="538"/>
      <c r="Q270" s="538">
        <f t="shared" si="12"/>
        <v>132240554</v>
      </c>
      <c r="R270" s="2340"/>
      <c r="S270" s="1163">
        <v>67639177</v>
      </c>
    </row>
    <row r="271" spans="1:19" s="536" customFormat="1" ht="15">
      <c r="B271" s="532" t="s">
        <v>455</v>
      </c>
      <c r="C271" s="532">
        <v>0</v>
      </c>
      <c r="D271" s="523"/>
      <c r="E271" s="538">
        <v>0</v>
      </c>
      <c r="F271" s="538"/>
      <c r="G271" s="538">
        <v>0</v>
      </c>
      <c r="H271" s="538"/>
      <c r="I271" s="1163">
        <v>0</v>
      </c>
      <c r="J271" s="538"/>
      <c r="K271" s="1163">
        <v>147568250</v>
      </c>
      <c r="L271" s="538"/>
      <c r="M271" s="488">
        <v>0</v>
      </c>
      <c r="N271" s="538"/>
      <c r="O271" s="538">
        <v>0</v>
      </c>
      <c r="P271" s="538"/>
      <c r="Q271" s="538">
        <f t="shared" si="12"/>
        <v>147568250</v>
      </c>
      <c r="R271" s="2340"/>
      <c r="S271" s="544">
        <v>0</v>
      </c>
    </row>
    <row r="272" spans="1:19" s="536" customFormat="1" ht="15">
      <c r="B272" s="532" t="s">
        <v>418</v>
      </c>
      <c r="C272" s="532">
        <v>0</v>
      </c>
      <c r="D272" s="523"/>
      <c r="E272" s="538">
        <v>10100498</v>
      </c>
      <c r="F272" s="538"/>
      <c r="G272" s="488">
        <v>0</v>
      </c>
      <c r="H272" s="538"/>
      <c r="I272" s="606">
        <v>0</v>
      </c>
      <c r="J272" s="538"/>
      <c r="K272" s="606">
        <v>0</v>
      </c>
      <c r="L272" s="538"/>
      <c r="M272" s="488">
        <v>0</v>
      </c>
      <c r="N272" s="538"/>
      <c r="O272" s="538">
        <v>0</v>
      </c>
      <c r="P272" s="538"/>
      <c r="Q272" s="538">
        <f t="shared" si="12"/>
        <v>10100498</v>
      </c>
      <c r="R272" s="2340"/>
      <c r="S272" s="544">
        <v>0</v>
      </c>
    </row>
    <row r="273" spans="1:19" s="514" customFormat="1" ht="15">
      <c r="B273" s="532" t="s">
        <v>465</v>
      </c>
      <c r="C273" s="532">
        <v>0</v>
      </c>
      <c r="D273" s="513"/>
      <c r="E273" s="538">
        <v>147353981</v>
      </c>
      <c r="F273" s="563"/>
      <c r="G273" s="563">
        <v>26000000</v>
      </c>
      <c r="H273" s="563"/>
      <c r="I273" s="1163">
        <v>79935</v>
      </c>
      <c r="J273" s="563"/>
      <c r="K273" s="606">
        <v>0</v>
      </c>
      <c r="L273" s="563"/>
      <c r="M273" s="488">
        <v>0</v>
      </c>
      <c r="N273" s="538"/>
      <c r="O273" s="538">
        <v>14842195</v>
      </c>
      <c r="P273" s="563"/>
      <c r="Q273" s="538">
        <f t="shared" si="12"/>
        <v>158431851</v>
      </c>
      <c r="R273" s="2340"/>
      <c r="S273" s="1163">
        <v>14842195</v>
      </c>
    </row>
    <row r="274" spans="1:19" s="536" customFormat="1" ht="15">
      <c r="B274" s="532" t="s">
        <v>426</v>
      </c>
      <c r="C274" s="532">
        <v>0</v>
      </c>
      <c r="D274" s="543"/>
      <c r="E274" s="538">
        <v>100000000</v>
      </c>
      <c r="F274" s="546"/>
      <c r="G274" s="488">
        <v>0</v>
      </c>
      <c r="H274" s="546"/>
      <c r="I274" s="606">
        <v>0</v>
      </c>
      <c r="J274" s="544"/>
      <c r="K274" s="606">
        <v>0</v>
      </c>
      <c r="L274" s="546"/>
      <c r="M274" s="488">
        <v>0</v>
      </c>
      <c r="N274" s="538"/>
      <c r="O274" s="538">
        <v>0</v>
      </c>
      <c r="P274" s="546"/>
      <c r="Q274" s="538">
        <f t="shared" si="12"/>
        <v>100000000</v>
      </c>
      <c r="R274" s="2340"/>
      <c r="S274" s="545">
        <v>0</v>
      </c>
    </row>
    <row r="275" spans="1:19">
      <c r="A275" s="527"/>
      <c r="B275" s="518" t="s">
        <v>380</v>
      </c>
      <c r="C275" s="566">
        <v>0</v>
      </c>
      <c r="E275" s="538">
        <v>21496997</v>
      </c>
      <c r="F275" s="568"/>
      <c r="G275" s="563">
        <v>4000000</v>
      </c>
      <c r="H275" s="568"/>
      <c r="I275" s="606">
        <v>0</v>
      </c>
      <c r="J275" s="568"/>
      <c r="K275" s="1163">
        <v>492272</v>
      </c>
      <c r="L275" s="568"/>
      <c r="M275" s="488">
        <v>0</v>
      </c>
      <c r="N275" s="538"/>
      <c r="O275" s="538">
        <v>3777844</v>
      </c>
      <c r="P275" s="568"/>
      <c r="Q275" s="538">
        <f t="shared" si="12"/>
        <v>22211425</v>
      </c>
      <c r="R275" s="2340"/>
      <c r="S275" s="1163">
        <v>3777844</v>
      </c>
    </row>
    <row r="276" spans="1:19" s="514" customFormat="1" ht="15">
      <c r="B276" s="532" t="s">
        <v>485</v>
      </c>
      <c r="C276" s="532">
        <v>0</v>
      </c>
      <c r="D276" s="513"/>
      <c r="E276" s="538">
        <v>1</v>
      </c>
      <c r="F276" s="563"/>
      <c r="G276" s="488">
        <v>0</v>
      </c>
      <c r="H276" s="563"/>
      <c r="I276" s="606">
        <v>0</v>
      </c>
      <c r="J276" s="563"/>
      <c r="K276" s="606">
        <v>0</v>
      </c>
      <c r="L276" s="563"/>
      <c r="M276" s="488">
        <v>0</v>
      </c>
      <c r="N276" s="538"/>
      <c r="O276" s="538">
        <v>0</v>
      </c>
      <c r="P276" s="563"/>
      <c r="Q276" s="538">
        <f t="shared" si="12"/>
        <v>1</v>
      </c>
      <c r="R276" s="2340"/>
      <c r="S276" s="606">
        <v>0</v>
      </c>
    </row>
    <row r="277" spans="1:19" s="514" customFormat="1" ht="15">
      <c r="B277" s="532" t="s">
        <v>486</v>
      </c>
      <c r="C277" s="532">
        <v>0</v>
      </c>
      <c r="D277" s="513"/>
      <c r="E277" s="538">
        <v>6446680557</v>
      </c>
      <c r="F277" s="563"/>
      <c r="G277" s="538">
        <v>2006000000</v>
      </c>
      <c r="H277" s="563"/>
      <c r="I277" s="606">
        <v>0</v>
      </c>
      <c r="J277" s="563"/>
      <c r="K277" s="1163">
        <v>345201190</v>
      </c>
      <c r="L277" s="563"/>
      <c r="M277" s="537">
        <v>0</v>
      </c>
      <c r="N277" s="538"/>
      <c r="O277" s="538">
        <v>1943517308</v>
      </c>
      <c r="P277" s="563"/>
      <c r="Q277" s="538">
        <f t="shared" si="12"/>
        <v>6854364439</v>
      </c>
      <c r="R277" s="2340"/>
      <c r="S277" s="1163">
        <v>1943517171</v>
      </c>
    </row>
    <row r="278" spans="1:19">
      <c r="B278" s="576" t="s">
        <v>487</v>
      </c>
      <c r="C278" s="532" t="s">
        <v>6</v>
      </c>
      <c r="D278" s="523"/>
      <c r="E278" s="577">
        <f>ROUND(SUM(E267:E277),0)</f>
        <v>7235240244</v>
      </c>
      <c r="F278" s="539"/>
      <c r="G278" s="577">
        <f>ROUND(SUM(G267:G277), 0)</f>
        <v>2281000000</v>
      </c>
      <c r="H278" s="539"/>
      <c r="I278" s="577">
        <f>ROUND(SUM(I267:I277), 0)</f>
        <v>2782674</v>
      </c>
      <c r="J278" s="539"/>
      <c r="K278" s="577">
        <f>ROUND(SUM(K267:K277), 0)</f>
        <v>854860508</v>
      </c>
      <c r="L278" s="539"/>
      <c r="M278" s="577">
        <f>ROUND(SUM(M267:M277), 0)</f>
        <v>0</v>
      </c>
      <c r="N278" s="538"/>
      <c r="O278" s="577">
        <f t="shared" ref="O278" si="13">ROUND(SUM(O267:O277), 0)</f>
        <v>2208358854</v>
      </c>
      <c r="P278" s="539"/>
      <c r="Q278" s="578">
        <f>ROUND(+SUM(E278)+SUM(G278)-SUM(I278)+SUM(K278) +SUM(M278)-SUM(O278),0)</f>
        <v>8159959224</v>
      </c>
      <c r="R278" s="2340"/>
      <c r="S278" s="577">
        <f>ROUND(SUM(S267:S277), 0)</f>
        <v>2208358717</v>
      </c>
    </row>
    <row r="279" spans="1:19" s="514" customFormat="1" ht="15">
      <c r="B279" s="532"/>
      <c r="C279" s="532"/>
      <c r="D279" s="513"/>
      <c r="E279" s="562"/>
      <c r="F279" s="563"/>
      <c r="G279" s="603"/>
      <c r="H279" s="563"/>
      <c r="I279" s="244"/>
      <c r="J279" s="563"/>
      <c r="K279" s="606"/>
      <c r="L279" s="563"/>
      <c r="M279" s="545"/>
      <c r="N279" s="545"/>
      <c r="O279" s="545"/>
      <c r="P279" s="563"/>
      <c r="Q279" s="538"/>
      <c r="R279" s="2340"/>
      <c r="S279" s="244"/>
    </row>
    <row r="280" spans="1:19" s="514" customFormat="1">
      <c r="A280" s="527" t="s">
        <v>488</v>
      </c>
      <c r="B280" s="518"/>
      <c r="C280" s="518"/>
      <c r="D280" s="513"/>
      <c r="E280" s="244"/>
      <c r="F280" s="563"/>
      <c r="G280" s="563"/>
      <c r="H280" s="563"/>
      <c r="I280" s="244"/>
      <c r="J280" s="563"/>
      <c r="K280" s="244"/>
      <c r="L280" s="563"/>
      <c r="M280" s="244"/>
      <c r="N280" s="2317"/>
      <c r="O280" s="2317"/>
      <c r="P280" s="563"/>
      <c r="Q280" s="244"/>
      <c r="R280" s="2340"/>
      <c r="S280" s="244"/>
    </row>
    <row r="281" spans="1:19" s="514" customFormat="1" ht="15">
      <c r="A281" s="518"/>
      <c r="B281" s="518"/>
      <c r="C281" s="518"/>
      <c r="D281" s="513"/>
      <c r="E281" s="244"/>
      <c r="F281" s="563"/>
      <c r="G281" s="563"/>
      <c r="H281" s="563"/>
      <c r="I281" s="244"/>
      <c r="J281" s="563"/>
      <c r="K281" s="244"/>
      <c r="L281" s="563"/>
      <c r="M281" s="581"/>
      <c r="N281" s="581"/>
      <c r="O281" s="581"/>
      <c r="P281" s="563"/>
      <c r="Q281" s="581"/>
      <c r="R281" s="2340"/>
      <c r="S281" s="581"/>
    </row>
    <row r="282" spans="1:19" s="536" customFormat="1" ht="15">
      <c r="A282" s="531"/>
      <c r="B282" s="532" t="s">
        <v>489</v>
      </c>
      <c r="C282" s="532">
        <v>0</v>
      </c>
      <c r="D282" s="533"/>
      <c r="E282" s="537">
        <v>365890</v>
      </c>
      <c r="F282" s="539"/>
      <c r="G282" s="488">
        <v>0</v>
      </c>
      <c r="H282" s="539"/>
      <c r="I282" s="545">
        <v>0</v>
      </c>
      <c r="J282" s="538"/>
      <c r="K282" s="545">
        <v>0</v>
      </c>
      <c r="L282" s="538"/>
      <c r="M282" s="488">
        <v>0</v>
      </c>
      <c r="N282" s="538"/>
      <c r="O282" s="538">
        <v>46077</v>
      </c>
      <c r="P282" s="538"/>
      <c r="Q282" s="538">
        <f t="shared" ref="Q282:Q283" si="14">ROUND(+SUM(E282)+SUM(G282)-SUM(I282)+SUM(K282) +SUM(M282)-SUM(O282),0)</f>
        <v>319813</v>
      </c>
      <c r="R282" s="2340"/>
      <c r="S282" s="1163">
        <v>46077</v>
      </c>
    </row>
    <row r="283" spans="1:19" s="536" customFormat="1" ht="15">
      <c r="A283" s="525"/>
      <c r="B283" s="532" t="s">
        <v>403</v>
      </c>
      <c r="C283" s="532">
        <v>0</v>
      </c>
      <c r="D283" s="541"/>
      <c r="E283" s="537">
        <v>89353105</v>
      </c>
      <c r="F283" s="542"/>
      <c r="G283" s="492">
        <v>5500000</v>
      </c>
      <c r="H283" s="542"/>
      <c r="I283" s="570">
        <v>1229</v>
      </c>
      <c r="J283" s="540"/>
      <c r="K283" s="570">
        <v>37732300</v>
      </c>
      <c r="L283" s="540"/>
      <c r="M283" s="488">
        <v>0</v>
      </c>
      <c r="N283" s="538"/>
      <c r="O283" s="538">
        <v>32981952</v>
      </c>
      <c r="P283" s="540"/>
      <c r="Q283" s="538">
        <f t="shared" si="14"/>
        <v>99602224</v>
      </c>
      <c r="R283" s="2334"/>
      <c r="S283" s="570">
        <v>32981952</v>
      </c>
    </row>
    <row r="284" spans="1:19" s="536" customFormat="1" ht="15">
      <c r="A284" s="525"/>
      <c r="B284" s="532" t="s">
        <v>439</v>
      </c>
      <c r="C284" s="532">
        <v>0</v>
      </c>
      <c r="D284" s="543"/>
      <c r="E284" s="537">
        <v>539528760</v>
      </c>
      <c r="F284" s="538"/>
      <c r="G284" s="610">
        <v>6000000</v>
      </c>
      <c r="H284" s="538"/>
      <c r="I284" s="1163">
        <v>1552822</v>
      </c>
      <c r="J284" s="538"/>
      <c r="K284" s="545">
        <v>0</v>
      </c>
      <c r="L284" s="538"/>
      <c r="M284" s="488">
        <v>0</v>
      </c>
      <c r="N284" s="538"/>
      <c r="O284" s="538">
        <v>36645816</v>
      </c>
      <c r="P284" s="538"/>
      <c r="Q284" s="538">
        <f t="shared" ref="Q284:Q302" si="15">ROUND(+SUM(E284)+SUM(G284)-SUM(I284)+SUM(K284) +SUM(M284)-SUM(O284),0)</f>
        <v>507330122</v>
      </c>
      <c r="R284" s="2334"/>
      <c r="S284" s="1163">
        <v>36645816</v>
      </c>
    </row>
    <row r="285" spans="1:19" s="536" customFormat="1" ht="15">
      <c r="A285" s="522"/>
      <c r="B285" s="532" t="s">
        <v>442</v>
      </c>
      <c r="C285" s="532">
        <v>0</v>
      </c>
      <c r="D285" s="523"/>
      <c r="E285" s="537">
        <v>196346876</v>
      </c>
      <c r="F285" s="538"/>
      <c r="G285" s="610">
        <v>37675000</v>
      </c>
      <c r="H285" s="538"/>
      <c r="I285" s="492">
        <v>0</v>
      </c>
      <c r="J285" s="538"/>
      <c r="K285" s="545">
        <v>0</v>
      </c>
      <c r="L285" s="538"/>
      <c r="M285" s="488">
        <v>0</v>
      </c>
      <c r="N285" s="538"/>
      <c r="O285" s="538">
        <v>19537155</v>
      </c>
      <c r="P285" s="538"/>
      <c r="Q285" s="538">
        <f t="shared" si="15"/>
        <v>214484721</v>
      </c>
      <c r="R285" s="2334"/>
      <c r="S285" s="1163">
        <v>19537155</v>
      </c>
    </row>
    <row r="286" spans="1:19" s="536" customFormat="1" ht="15">
      <c r="A286" s="522"/>
      <c r="B286" s="532" t="s">
        <v>490</v>
      </c>
      <c r="C286" s="532">
        <v>0</v>
      </c>
      <c r="D286" s="523"/>
      <c r="E286" s="537">
        <v>5269457837</v>
      </c>
      <c r="F286" s="538"/>
      <c r="G286" s="610">
        <v>452611000</v>
      </c>
      <c r="H286" s="538"/>
      <c r="I286" s="1163">
        <v>35571796</v>
      </c>
      <c r="J286" s="538"/>
      <c r="K286" s="1163">
        <v>7800000</v>
      </c>
      <c r="L286" s="538"/>
      <c r="M286" s="488">
        <v>0</v>
      </c>
      <c r="N286" s="538"/>
      <c r="O286" s="538">
        <v>30163582</v>
      </c>
      <c r="P286" s="538"/>
      <c r="Q286" s="538">
        <f t="shared" si="15"/>
        <v>5664133459</v>
      </c>
      <c r="R286" s="2334"/>
      <c r="S286" s="1163">
        <v>30141913</v>
      </c>
    </row>
    <row r="287" spans="1:19" s="536" customFormat="1" ht="15">
      <c r="B287" s="532" t="s">
        <v>339</v>
      </c>
      <c r="C287" s="532">
        <v>0</v>
      </c>
      <c r="D287" s="543"/>
      <c r="E287" s="537">
        <v>358906</v>
      </c>
      <c r="F287" s="546"/>
      <c r="G287" s="488">
        <v>0</v>
      </c>
      <c r="H287" s="546"/>
      <c r="I287" s="545">
        <v>0</v>
      </c>
      <c r="J287" s="544"/>
      <c r="K287" s="545">
        <v>0</v>
      </c>
      <c r="L287" s="546"/>
      <c r="M287" s="488">
        <v>0</v>
      </c>
      <c r="N287" s="538"/>
      <c r="O287" s="538">
        <v>0</v>
      </c>
      <c r="P287" s="546"/>
      <c r="Q287" s="538">
        <f t="shared" si="15"/>
        <v>358906</v>
      </c>
      <c r="R287" s="2336"/>
      <c r="S287" s="545">
        <v>0</v>
      </c>
    </row>
    <row r="288" spans="1:19" s="536" customFormat="1" ht="15">
      <c r="B288" s="532" t="s">
        <v>491</v>
      </c>
      <c r="C288" s="532">
        <v>0</v>
      </c>
      <c r="D288" s="543"/>
      <c r="E288" s="539">
        <v>1218396</v>
      </c>
      <c r="F288" s="546"/>
      <c r="G288" s="606">
        <v>0</v>
      </c>
      <c r="H288" s="546"/>
      <c r="I288" s="545">
        <v>0</v>
      </c>
      <c r="J288" s="544"/>
      <c r="K288" s="1163">
        <v>1500000</v>
      </c>
      <c r="L288" s="546"/>
      <c r="M288" s="488">
        <v>0</v>
      </c>
      <c r="N288" s="538"/>
      <c r="O288" s="538">
        <v>543419</v>
      </c>
      <c r="P288" s="546"/>
      <c r="Q288" s="538">
        <f t="shared" si="15"/>
        <v>2174977</v>
      </c>
      <c r="R288" s="2336"/>
      <c r="S288" s="1163">
        <v>544450</v>
      </c>
    </row>
    <row r="289" spans="1:19" s="536" customFormat="1" ht="15">
      <c r="A289" s="525"/>
      <c r="B289" s="532" t="s">
        <v>342</v>
      </c>
      <c r="C289" s="532">
        <v>0</v>
      </c>
      <c r="D289" s="543"/>
      <c r="E289" s="537">
        <v>851692103</v>
      </c>
      <c r="F289" s="538"/>
      <c r="G289" s="492">
        <v>15000000</v>
      </c>
      <c r="H289" s="538"/>
      <c r="I289" s="492">
        <v>0</v>
      </c>
      <c r="J289" s="538"/>
      <c r="K289" s="1163">
        <v>-1500000</v>
      </c>
      <c r="L289" s="538"/>
      <c r="M289" s="488">
        <v>0</v>
      </c>
      <c r="N289" s="538"/>
      <c r="O289" s="538">
        <v>219778829</v>
      </c>
      <c r="P289" s="538"/>
      <c r="Q289" s="538">
        <f t="shared" si="15"/>
        <v>645413274</v>
      </c>
      <c r="R289" s="2334"/>
      <c r="S289" s="1163">
        <v>219763666</v>
      </c>
    </row>
    <row r="290" spans="1:19" s="536" customFormat="1" ht="15">
      <c r="A290" s="525"/>
      <c r="B290" s="532" t="s">
        <v>492</v>
      </c>
      <c r="C290" s="532">
        <v>0</v>
      </c>
      <c r="D290" s="543"/>
      <c r="E290" s="545">
        <v>93042</v>
      </c>
      <c r="F290" s="538"/>
      <c r="G290" s="545">
        <v>0</v>
      </c>
      <c r="H290" s="538"/>
      <c r="I290" s="545">
        <v>0</v>
      </c>
      <c r="J290" s="538"/>
      <c r="K290" s="539">
        <v>0</v>
      </c>
      <c r="L290" s="538"/>
      <c r="M290" s="488">
        <v>0</v>
      </c>
      <c r="N290" s="538"/>
      <c r="O290" s="538">
        <v>0</v>
      </c>
      <c r="P290" s="538"/>
      <c r="Q290" s="538">
        <f t="shared" si="15"/>
        <v>93042</v>
      </c>
      <c r="R290" s="2334"/>
      <c r="S290" s="538">
        <v>0</v>
      </c>
    </row>
    <row r="291" spans="1:19" s="553" customFormat="1" ht="15">
      <c r="A291" s="549"/>
      <c r="B291" s="532" t="s">
        <v>493</v>
      </c>
      <c r="C291" s="532">
        <v>0</v>
      </c>
      <c r="D291" s="550"/>
      <c r="E291" s="537">
        <v>11091844</v>
      </c>
      <c r="F291" s="551"/>
      <c r="G291" s="488">
        <v>0</v>
      </c>
      <c r="H291" s="551"/>
      <c r="I291" s="1163">
        <v>34301</v>
      </c>
      <c r="J291" s="551"/>
      <c r="K291" s="545">
        <v>0</v>
      </c>
      <c r="L291" s="551"/>
      <c r="M291" s="488">
        <v>0</v>
      </c>
      <c r="N291" s="538"/>
      <c r="O291" s="538">
        <v>635636</v>
      </c>
      <c r="P291" s="551"/>
      <c r="Q291" s="538">
        <f t="shared" si="15"/>
        <v>10421907</v>
      </c>
      <c r="R291" s="2337"/>
      <c r="S291" s="1163">
        <v>635636</v>
      </c>
    </row>
    <row r="292" spans="1:19" s="553" customFormat="1" ht="15">
      <c r="A292" s="549"/>
      <c r="B292" s="532" t="s">
        <v>494</v>
      </c>
      <c r="C292" s="532">
        <v>0</v>
      </c>
      <c r="D292" s="550"/>
      <c r="E292" s="537">
        <v>126436444</v>
      </c>
      <c r="F292" s="551"/>
      <c r="G292" s="492">
        <v>2022400000</v>
      </c>
      <c r="H292" s="551"/>
      <c r="I292" s="1163">
        <v>111</v>
      </c>
      <c r="J292" s="551"/>
      <c r="K292" s="545">
        <v>0</v>
      </c>
      <c r="L292" s="551"/>
      <c r="M292" s="488">
        <v>0</v>
      </c>
      <c r="N292" s="538"/>
      <c r="O292" s="538">
        <v>18582143</v>
      </c>
      <c r="P292" s="551"/>
      <c r="Q292" s="538">
        <f t="shared" si="15"/>
        <v>2130254190</v>
      </c>
      <c r="R292" s="2337"/>
      <c r="S292" s="1163">
        <v>18582143</v>
      </c>
    </row>
    <row r="293" spans="1:19" s="553" customFormat="1" ht="15">
      <c r="A293" s="558"/>
      <c r="B293" s="532" t="s">
        <v>495</v>
      </c>
      <c r="C293" s="532">
        <v>0</v>
      </c>
      <c r="D293" s="559"/>
      <c r="E293" s="611">
        <v>1363738139</v>
      </c>
      <c r="F293" s="551"/>
      <c r="G293" s="552">
        <v>276400000</v>
      </c>
      <c r="H293" s="551"/>
      <c r="I293" s="1163">
        <v>69</v>
      </c>
      <c r="J293" s="560"/>
      <c r="K293" s="1163">
        <v>-77456758</v>
      </c>
      <c r="L293" s="551"/>
      <c r="M293" s="488">
        <v>0</v>
      </c>
      <c r="N293" s="538"/>
      <c r="O293" s="538">
        <v>264228221</v>
      </c>
      <c r="P293" s="548"/>
      <c r="Q293" s="538">
        <f t="shared" si="15"/>
        <v>1298453091</v>
      </c>
      <c r="R293" s="2339"/>
      <c r="S293" s="1163">
        <v>265711143</v>
      </c>
    </row>
    <row r="294" spans="1:19" s="553" customFormat="1" ht="15">
      <c r="A294" s="558"/>
      <c r="B294" s="532" t="s">
        <v>496</v>
      </c>
      <c r="C294" s="532">
        <v>0</v>
      </c>
      <c r="D294" s="559"/>
      <c r="E294" s="611">
        <v>364211084</v>
      </c>
      <c r="F294" s="551"/>
      <c r="G294" s="610">
        <v>90000000</v>
      </c>
      <c r="H294" s="551"/>
      <c r="I294" s="1163">
        <v>1604342</v>
      </c>
      <c r="J294" s="560"/>
      <c r="K294" s="1163">
        <v>63203000</v>
      </c>
      <c r="L294" s="551"/>
      <c r="M294" s="488">
        <v>0</v>
      </c>
      <c r="N294" s="538"/>
      <c r="O294" s="538">
        <v>126442163</v>
      </c>
      <c r="P294" s="548"/>
      <c r="Q294" s="538">
        <f t="shared" si="15"/>
        <v>389367579</v>
      </c>
      <c r="R294" s="2339"/>
      <c r="S294" s="1163">
        <v>126457050</v>
      </c>
    </row>
    <row r="295" spans="1:19" s="536" customFormat="1" ht="15">
      <c r="B295" s="532" t="s">
        <v>484</v>
      </c>
      <c r="C295" s="532">
        <v>0</v>
      </c>
      <c r="D295" s="523"/>
      <c r="E295" s="537">
        <v>92126931</v>
      </c>
      <c r="F295" s="538"/>
      <c r="G295" s="538">
        <v>1290600000</v>
      </c>
      <c r="H295" s="538"/>
      <c r="I295" s="1163">
        <v>1114498</v>
      </c>
      <c r="J295" s="538"/>
      <c r="K295" s="1163">
        <v>7086000</v>
      </c>
      <c r="L295" s="538"/>
      <c r="M295" s="488">
        <v>0</v>
      </c>
      <c r="N295" s="538"/>
      <c r="O295" s="538">
        <v>56383592</v>
      </c>
      <c r="P295" s="538"/>
      <c r="Q295" s="538">
        <f t="shared" si="15"/>
        <v>1332314841</v>
      </c>
      <c r="R295" s="2334"/>
      <c r="S295" s="1163">
        <v>55706744</v>
      </c>
    </row>
    <row r="296" spans="1:19" s="536" customFormat="1" ht="15">
      <c r="B296" s="532" t="s">
        <v>417</v>
      </c>
      <c r="C296" s="532">
        <v>0</v>
      </c>
      <c r="D296" s="523"/>
      <c r="E296" s="612">
        <v>461559349</v>
      </c>
      <c r="F296" s="538"/>
      <c r="G296" s="537">
        <v>130000000</v>
      </c>
      <c r="H296" s="538"/>
      <c r="I296" s="1163">
        <v>5500000</v>
      </c>
      <c r="J296" s="538"/>
      <c r="K296" s="1163">
        <v>-148550000</v>
      </c>
      <c r="L296" s="538"/>
      <c r="M296" s="488">
        <v>0</v>
      </c>
      <c r="N296" s="538"/>
      <c r="O296" s="538">
        <v>36961704</v>
      </c>
      <c r="P296" s="538"/>
      <c r="Q296" s="538">
        <f t="shared" si="15"/>
        <v>400547645</v>
      </c>
      <c r="R296" s="2334"/>
      <c r="S296" s="1163">
        <v>36961705</v>
      </c>
    </row>
    <row r="297" spans="1:19" s="536" customFormat="1" ht="15">
      <c r="B297" s="532" t="s">
        <v>418</v>
      </c>
      <c r="C297" s="532">
        <v>0</v>
      </c>
      <c r="D297" s="533"/>
      <c r="E297" s="537">
        <v>344975415</v>
      </c>
      <c r="F297" s="539"/>
      <c r="G297" s="610">
        <v>91200000</v>
      </c>
      <c r="H297" s="539"/>
      <c r="I297" s="545">
        <v>0</v>
      </c>
      <c r="J297" s="539"/>
      <c r="K297" s="537">
        <v>0</v>
      </c>
      <c r="L297" s="539"/>
      <c r="M297" s="488">
        <v>0</v>
      </c>
      <c r="N297" s="538"/>
      <c r="O297" s="538">
        <v>82658395</v>
      </c>
      <c r="P297" s="539"/>
      <c r="Q297" s="538">
        <f t="shared" si="15"/>
        <v>353517020</v>
      </c>
      <c r="R297" s="2341"/>
      <c r="S297" s="1163">
        <v>82658395</v>
      </c>
    </row>
    <row r="298" spans="1:19" s="514" customFormat="1" ht="15">
      <c r="B298" s="532" t="s">
        <v>362</v>
      </c>
      <c r="C298" s="532">
        <v>0</v>
      </c>
      <c r="D298" s="513"/>
      <c r="E298" s="488">
        <v>69360958</v>
      </c>
      <c r="F298" s="563"/>
      <c r="G298" s="537">
        <v>115700000</v>
      </c>
      <c r="H298" s="563"/>
      <c r="I298" s="539">
        <v>0</v>
      </c>
      <c r="J298" s="563"/>
      <c r="K298" s="1163">
        <v>-5181928</v>
      </c>
      <c r="L298" s="563"/>
      <c r="M298" s="488">
        <v>0</v>
      </c>
      <c r="N298" s="538"/>
      <c r="O298" s="538">
        <v>28037584</v>
      </c>
      <c r="P298" s="563"/>
      <c r="Q298" s="538">
        <f t="shared" si="15"/>
        <v>151841446</v>
      </c>
      <c r="R298" s="2340"/>
      <c r="S298" s="1163">
        <v>28037584</v>
      </c>
    </row>
    <row r="299" spans="1:19" s="536" customFormat="1" ht="15">
      <c r="A299" s="613"/>
      <c r="B299" s="532" t="s">
        <v>457</v>
      </c>
      <c r="C299" s="532">
        <v>0</v>
      </c>
      <c r="D299" s="523"/>
      <c r="E299" s="614">
        <v>4241</v>
      </c>
      <c r="F299" s="538"/>
      <c r="G299" s="614">
        <v>0</v>
      </c>
      <c r="H299" s="538"/>
      <c r="I299" s="545">
        <v>0</v>
      </c>
      <c r="J299" s="538"/>
      <c r="K299" s="1163">
        <v>175000</v>
      </c>
      <c r="L299" s="538"/>
      <c r="M299" s="488">
        <v>0</v>
      </c>
      <c r="N299" s="538"/>
      <c r="O299" s="538">
        <v>176586</v>
      </c>
      <c r="P299" s="538"/>
      <c r="Q299" s="538">
        <f t="shared" si="15"/>
        <v>2655</v>
      </c>
      <c r="R299" s="2334"/>
      <c r="S299" s="1163">
        <v>176586</v>
      </c>
    </row>
    <row r="300" spans="1:19" s="536" customFormat="1" ht="15">
      <c r="B300" s="532" t="s">
        <v>421</v>
      </c>
      <c r="C300" s="532">
        <v>0</v>
      </c>
      <c r="D300" s="533"/>
      <c r="E300" s="537">
        <v>61410</v>
      </c>
      <c r="F300" s="539"/>
      <c r="G300" s="614">
        <v>0</v>
      </c>
      <c r="H300" s="539"/>
      <c r="I300" s="545">
        <v>0</v>
      </c>
      <c r="J300" s="539"/>
      <c r="K300" s="1163">
        <v>550000</v>
      </c>
      <c r="L300" s="539"/>
      <c r="M300" s="488">
        <v>0</v>
      </c>
      <c r="N300" s="538"/>
      <c r="O300" s="538">
        <v>502693</v>
      </c>
      <c r="P300" s="539"/>
      <c r="Q300" s="538">
        <f t="shared" si="15"/>
        <v>108717</v>
      </c>
      <c r="R300" s="2341"/>
      <c r="S300" s="1163">
        <v>502693</v>
      </c>
    </row>
    <row r="301" spans="1:19" s="514" customFormat="1" ht="15">
      <c r="B301" s="532" t="s">
        <v>422</v>
      </c>
      <c r="C301" s="532">
        <v>0</v>
      </c>
      <c r="D301" s="513"/>
      <c r="E301" s="564">
        <v>1739246</v>
      </c>
      <c r="F301" s="563"/>
      <c r="G301" s="614">
        <v>9000000</v>
      </c>
      <c r="H301" s="563"/>
      <c r="I301" s="545">
        <v>0</v>
      </c>
      <c r="J301" s="563"/>
      <c r="K301" s="1163">
        <v>1048458</v>
      </c>
      <c r="L301" s="563"/>
      <c r="M301" s="488">
        <v>0</v>
      </c>
      <c r="N301" s="538"/>
      <c r="O301" s="538">
        <v>2976166</v>
      </c>
      <c r="P301" s="563"/>
      <c r="Q301" s="538">
        <f t="shared" si="15"/>
        <v>8811538</v>
      </c>
      <c r="R301" s="2340"/>
      <c r="S301" s="1163">
        <v>2976166</v>
      </c>
    </row>
    <row r="302" spans="1:19" s="514" customFormat="1" ht="15">
      <c r="B302" s="532" t="s">
        <v>497</v>
      </c>
      <c r="C302" s="532">
        <v>0</v>
      </c>
      <c r="D302" s="533"/>
      <c r="E302" s="564">
        <v>2173406241</v>
      </c>
      <c r="F302" s="539"/>
      <c r="G302" s="610">
        <v>90165000</v>
      </c>
      <c r="H302" s="539"/>
      <c r="I302" s="492">
        <v>0</v>
      </c>
      <c r="J302" s="539"/>
      <c r="K302" s="545">
        <v>0</v>
      </c>
      <c r="L302" s="539"/>
      <c r="M302" s="488">
        <v>0</v>
      </c>
      <c r="N302" s="538"/>
      <c r="O302" s="538">
        <v>141754522</v>
      </c>
      <c r="P302" s="539"/>
      <c r="Q302" s="538">
        <f t="shared" si="15"/>
        <v>2121816719</v>
      </c>
      <c r="R302" s="2341"/>
      <c r="S302" s="1163">
        <v>141754522</v>
      </c>
    </row>
    <row r="303" spans="1:19" s="536" customFormat="1" ht="15">
      <c r="B303" s="532"/>
      <c r="C303" s="532"/>
      <c r="D303" s="523"/>
      <c r="E303" s="612"/>
      <c r="F303" s="538"/>
      <c r="G303" s="537"/>
      <c r="H303" s="538"/>
      <c r="I303" s="545"/>
      <c r="J303" s="538"/>
      <c r="K303" s="545"/>
      <c r="L303" s="538"/>
      <c r="M303" s="488"/>
      <c r="N303" s="488"/>
      <c r="O303" s="488"/>
      <c r="P303" s="538"/>
      <c r="Q303" s="538"/>
      <c r="R303" s="538"/>
      <c r="S303" s="544"/>
    </row>
    <row r="304" spans="1:19" s="536" customFormat="1" ht="15">
      <c r="B304" s="532"/>
      <c r="C304" s="532"/>
      <c r="D304" s="523"/>
      <c r="E304" s="612"/>
      <c r="F304" s="538"/>
      <c r="G304" s="537"/>
      <c r="H304" s="538"/>
      <c r="I304" s="545"/>
      <c r="J304" s="538"/>
      <c r="K304" s="545"/>
      <c r="L304" s="538"/>
      <c r="M304" s="488"/>
      <c r="N304" s="488"/>
      <c r="O304" s="488"/>
      <c r="P304" s="538"/>
      <c r="Q304" s="538"/>
      <c r="R304" s="538"/>
      <c r="S304" s="544"/>
    </row>
    <row r="305" spans="1:23">
      <c r="G305" s="615"/>
    </row>
    <row r="306" spans="1:23">
      <c r="A306" s="600" t="s">
        <v>287</v>
      </c>
      <c r="B306" s="2356" t="s">
        <v>2650</v>
      </c>
      <c r="C306" s="2356"/>
      <c r="D306" s="2356"/>
      <c r="E306" s="2356"/>
      <c r="F306" s="2356"/>
      <c r="G306" s="2356"/>
      <c r="H306" s="2356"/>
      <c r="I306" s="2356"/>
      <c r="J306" s="2356"/>
      <c r="K306" s="2356"/>
      <c r="L306" s="2356"/>
      <c r="M306" s="2356"/>
      <c r="N306" s="2356"/>
      <c r="O306" s="2356"/>
      <c r="P306" s="2356"/>
      <c r="Q306" s="2356"/>
      <c r="R306" s="2356"/>
      <c r="S306" s="2356"/>
      <c r="T306" s="2356"/>
      <c r="U306" s="2356"/>
      <c r="V306" s="2356"/>
      <c r="W306" s="2356"/>
    </row>
    <row r="307" spans="1:23">
      <c r="A307" s="600" t="s">
        <v>325</v>
      </c>
      <c r="B307" s="2355" t="s">
        <v>326</v>
      </c>
      <c r="C307" s="2355"/>
      <c r="D307" s="2355"/>
      <c r="E307" s="2355"/>
      <c r="F307" s="2355"/>
      <c r="G307" s="2355"/>
      <c r="H307" s="2355"/>
      <c r="I307" s="2355"/>
      <c r="J307" s="2355"/>
      <c r="K307" s="2355"/>
      <c r="L307" s="2355"/>
      <c r="M307" s="2355"/>
      <c r="N307" s="2355"/>
      <c r="O307" s="2355"/>
      <c r="P307" s="2355"/>
      <c r="Q307" s="2355"/>
      <c r="R307" s="2355"/>
      <c r="S307" s="2355"/>
    </row>
    <row r="308" spans="1:23">
      <c r="A308" s="600" t="s">
        <v>327</v>
      </c>
      <c r="B308" s="2355" t="s">
        <v>328</v>
      </c>
      <c r="C308" s="2355"/>
      <c r="D308" s="2355"/>
      <c r="E308" s="2355"/>
      <c r="F308" s="2355"/>
      <c r="G308" s="2355"/>
      <c r="H308" s="2355"/>
      <c r="I308" s="2355"/>
      <c r="J308" s="2355"/>
      <c r="K308" s="2355"/>
      <c r="L308" s="2355"/>
      <c r="M308" s="2355"/>
      <c r="N308" s="2355"/>
      <c r="O308" s="2355"/>
      <c r="P308" s="2355"/>
      <c r="Q308" s="2355"/>
      <c r="R308" s="2355"/>
      <c r="S308" s="2355"/>
    </row>
    <row r="309" spans="1:23" ht="18">
      <c r="A309" s="2359" t="s">
        <v>0</v>
      </c>
      <c r="B309" s="2359"/>
      <c r="C309" s="2359"/>
      <c r="D309" s="2359"/>
      <c r="E309" s="2359"/>
      <c r="F309" s="2359"/>
      <c r="G309" s="2359"/>
      <c r="H309" s="2359"/>
      <c r="I309" s="2316"/>
      <c r="J309" s="508"/>
      <c r="K309" s="2316"/>
      <c r="L309" s="508"/>
      <c r="M309" s="2316"/>
      <c r="N309" s="2316"/>
      <c r="O309" s="2316"/>
      <c r="P309" s="508"/>
      <c r="Q309" s="508"/>
      <c r="R309" s="508"/>
      <c r="S309" s="510" t="s">
        <v>329</v>
      </c>
    </row>
    <row r="310" spans="1:23" ht="18">
      <c r="A310" s="2362" t="s">
        <v>330</v>
      </c>
      <c r="B310" s="2362"/>
      <c r="C310" s="2362"/>
      <c r="D310" s="2362"/>
      <c r="E310" s="2362"/>
      <c r="F310" s="2362"/>
      <c r="G310" s="2362"/>
      <c r="H310" s="2362"/>
      <c r="I310" s="2316"/>
      <c r="J310" s="508"/>
      <c r="K310" s="2316"/>
      <c r="L310" s="508"/>
      <c r="M310" s="2316"/>
      <c r="N310" s="2316"/>
      <c r="O310" s="2316"/>
      <c r="P310" s="508"/>
      <c r="Q310" s="508"/>
      <c r="R310" s="508"/>
      <c r="S310" s="508" t="s">
        <v>135</v>
      </c>
    </row>
    <row r="311" spans="1:23" ht="18">
      <c r="A311" s="2362" t="s">
        <v>2644</v>
      </c>
      <c r="B311" s="2362"/>
      <c r="C311" s="2362"/>
      <c r="D311" s="2362"/>
      <c r="E311" s="2362"/>
      <c r="F311" s="2362"/>
      <c r="G311" s="2362"/>
      <c r="H311" s="2362"/>
      <c r="I311" s="2316"/>
      <c r="J311" s="508"/>
      <c r="K311" s="2316"/>
      <c r="L311" s="508"/>
      <c r="M311" s="2316"/>
      <c r="N311" s="2316"/>
      <c r="O311" s="2316"/>
      <c r="P311" s="508"/>
      <c r="Q311" s="508"/>
      <c r="R311" s="508"/>
      <c r="S311" s="509"/>
    </row>
    <row r="312" spans="1:23" ht="18">
      <c r="A312" s="2359" t="s">
        <v>2645</v>
      </c>
      <c r="B312" s="2359"/>
      <c r="C312" s="2359"/>
      <c r="D312" s="2359"/>
      <c r="E312" s="2359"/>
      <c r="F312" s="2359"/>
      <c r="G312" s="2359"/>
      <c r="H312" s="2359"/>
      <c r="I312" s="2316"/>
      <c r="J312" s="2316"/>
      <c r="K312" s="2316"/>
      <c r="L312" s="2316"/>
      <c r="M312" s="2316"/>
      <c r="N312" s="2316"/>
      <c r="O312" s="2316"/>
      <c r="P312" s="2316"/>
      <c r="Q312" s="2316"/>
      <c r="R312" s="2316"/>
      <c r="S312" s="2316"/>
    </row>
    <row r="313" spans="1:23">
      <c r="A313" s="512"/>
      <c r="B313" s="512"/>
      <c r="C313" s="512"/>
      <c r="D313" s="513"/>
      <c r="E313" s="514"/>
      <c r="F313" s="513"/>
      <c r="G313" s="513"/>
      <c r="H313" s="513"/>
      <c r="I313" s="514"/>
      <c r="J313" s="513"/>
      <c r="K313" s="514"/>
      <c r="L313" s="513"/>
      <c r="M313" s="514"/>
      <c r="N313" s="514"/>
      <c r="O313" s="514"/>
      <c r="P313" s="513"/>
      <c r="Q313" s="514"/>
      <c r="R313" s="513"/>
      <c r="S313" s="514"/>
    </row>
    <row r="314" spans="1:23">
      <c r="A314" s="514"/>
      <c r="B314" s="514"/>
      <c r="C314" s="514"/>
      <c r="D314" s="513"/>
      <c r="E314" s="514"/>
      <c r="F314" s="513"/>
      <c r="G314" s="513"/>
      <c r="H314" s="513"/>
      <c r="I314" s="514"/>
      <c r="J314" s="513"/>
      <c r="K314" s="514"/>
      <c r="L314" s="513"/>
      <c r="M314" s="514"/>
      <c r="N314" s="514"/>
      <c r="O314" s="514"/>
      <c r="P314" s="513"/>
      <c r="Q314" s="514"/>
      <c r="R314" s="513"/>
      <c r="S314" s="514"/>
    </row>
    <row r="315" spans="1:23">
      <c r="A315" s="514"/>
      <c r="B315" s="514"/>
      <c r="C315" s="514"/>
      <c r="D315" s="513"/>
      <c r="E315" s="514"/>
      <c r="F315" s="513"/>
      <c r="G315" s="513"/>
      <c r="H315" s="513"/>
      <c r="I315" s="515"/>
      <c r="J315" s="513"/>
      <c r="K315" s="514"/>
      <c r="L315" s="513"/>
      <c r="M315" s="516" t="s">
        <v>292</v>
      </c>
      <c r="N315" s="516"/>
      <c r="O315" s="516"/>
      <c r="P315" s="516"/>
      <c r="Q315" s="517"/>
      <c r="R315" s="513"/>
      <c r="S315" s="514"/>
    </row>
    <row r="316" spans="1:23">
      <c r="A316" s="514"/>
      <c r="B316" s="514"/>
      <c r="C316" s="514"/>
      <c r="D316" s="513"/>
      <c r="E316" s="514"/>
      <c r="F316" s="513"/>
      <c r="G316" s="517"/>
      <c r="H316" s="513"/>
      <c r="I316" s="517"/>
      <c r="J316" s="513"/>
      <c r="K316" s="514"/>
      <c r="L316" s="513"/>
      <c r="M316" s="514"/>
      <c r="N316" s="514"/>
      <c r="O316" s="514"/>
      <c r="P316" s="514"/>
      <c r="Q316" s="517" t="s">
        <v>2646</v>
      </c>
      <c r="R316" s="2320"/>
      <c r="S316" s="514"/>
    </row>
    <row r="317" spans="1:23">
      <c r="A317" s="518"/>
      <c r="B317" s="518"/>
      <c r="C317" s="518"/>
      <c r="D317" s="513"/>
      <c r="E317" s="517" t="s">
        <v>294</v>
      </c>
      <c r="F317" s="513"/>
      <c r="G317" s="517" t="s">
        <v>293</v>
      </c>
      <c r="H317" s="513"/>
      <c r="I317" s="517" t="s">
        <v>296</v>
      </c>
      <c r="J317" s="513"/>
      <c r="K317" s="517" t="s">
        <v>297</v>
      </c>
      <c r="L317" s="519"/>
      <c r="M317" s="520" t="s">
        <v>298</v>
      </c>
      <c r="N317" s="520"/>
      <c r="O317" s="2321" t="s">
        <v>2647</v>
      </c>
      <c r="P317" s="520"/>
      <c r="Q317" s="517" t="s">
        <v>294</v>
      </c>
      <c r="R317" s="2320"/>
      <c r="S317" s="517" t="s">
        <v>2647</v>
      </c>
    </row>
    <row r="318" spans="1:23">
      <c r="A318" s="518"/>
      <c r="B318" s="518"/>
      <c r="C318" s="518"/>
      <c r="D318" s="513"/>
      <c r="E318" s="517" t="s">
        <v>299</v>
      </c>
      <c r="F318" s="513"/>
      <c r="G318" s="517" t="s">
        <v>295</v>
      </c>
      <c r="H318" s="513"/>
      <c r="I318" s="517" t="s">
        <v>294</v>
      </c>
      <c r="J318" s="513"/>
      <c r="K318" s="517" t="s">
        <v>300</v>
      </c>
      <c r="L318" s="519"/>
      <c r="M318" s="520" t="s">
        <v>2042</v>
      </c>
      <c r="N318" s="520"/>
      <c r="O318" s="2322" t="s">
        <v>1977</v>
      </c>
      <c r="P318" s="520"/>
      <c r="Q318" s="517" t="s">
        <v>299</v>
      </c>
      <c r="R318" s="2320"/>
      <c r="S318" s="521" t="s">
        <v>1977</v>
      </c>
    </row>
    <row r="319" spans="1:23">
      <c r="A319" s="522"/>
      <c r="B319" s="522"/>
      <c r="C319" s="522"/>
      <c r="D319" s="523"/>
      <c r="E319" s="2098" t="s">
        <v>2648</v>
      </c>
      <c r="F319" s="523"/>
      <c r="G319" s="2098" t="s">
        <v>2041</v>
      </c>
      <c r="H319" s="523"/>
      <c r="I319" s="2323" t="s">
        <v>301</v>
      </c>
      <c r="J319" s="523"/>
      <c r="K319" s="2323" t="s">
        <v>302</v>
      </c>
      <c r="L319" s="524"/>
      <c r="M319" s="2333" t="s">
        <v>303</v>
      </c>
      <c r="N319" s="520"/>
      <c r="O319" s="2324" t="s">
        <v>2649</v>
      </c>
      <c r="P319" s="520"/>
      <c r="Q319" s="2098" t="s">
        <v>1990</v>
      </c>
      <c r="R319" s="2320"/>
      <c r="S319" s="2323" t="s">
        <v>304</v>
      </c>
    </row>
    <row r="320" spans="1:23">
      <c r="A320" s="525"/>
      <c r="B320" s="525"/>
      <c r="C320" s="525"/>
      <c r="D320" s="513"/>
      <c r="E320" s="526"/>
      <c r="F320" s="513"/>
      <c r="G320" s="513"/>
      <c r="H320" s="513"/>
      <c r="I320" s="526"/>
      <c r="J320" s="513"/>
      <c r="K320" s="526"/>
      <c r="L320" s="523"/>
      <c r="M320" s="526"/>
      <c r="N320" s="536"/>
      <c r="O320" s="536"/>
      <c r="P320" s="513"/>
      <c r="Q320" s="526"/>
      <c r="R320" s="2340"/>
      <c r="S320" s="526"/>
    </row>
    <row r="321" spans="1:19">
      <c r="A321" s="527" t="s">
        <v>498</v>
      </c>
      <c r="R321" s="2340"/>
    </row>
    <row r="322" spans="1:19">
      <c r="R322" s="2340"/>
    </row>
    <row r="323" spans="1:19" s="514" customFormat="1" ht="15">
      <c r="B323" s="532" t="s">
        <v>465</v>
      </c>
      <c r="C323" s="532">
        <v>0</v>
      </c>
      <c r="D323" s="513"/>
      <c r="E323" s="564">
        <v>54739861</v>
      </c>
      <c r="F323" s="563"/>
      <c r="G323" s="610">
        <v>13200000</v>
      </c>
      <c r="H323" s="563"/>
      <c r="I323" s="545">
        <v>0</v>
      </c>
      <c r="J323" s="563"/>
      <c r="K323" s="545">
        <v>0</v>
      </c>
      <c r="L323" s="563"/>
      <c r="M323" s="488">
        <v>0</v>
      </c>
      <c r="N323" s="538"/>
      <c r="O323" s="538">
        <v>14435644</v>
      </c>
      <c r="P323" s="563"/>
      <c r="Q323" s="538">
        <f t="shared" ref="Q323:Q335" si="16">ROUND(+SUM(E323)+SUM(G323)-SUM(I323)+SUM(K323) +SUM(M323)-SUM(O323),0)</f>
        <v>53504217</v>
      </c>
      <c r="R323" s="2340"/>
      <c r="S323" s="1163">
        <v>14435644</v>
      </c>
    </row>
    <row r="324" spans="1:19" s="536" customFormat="1" ht="15">
      <c r="B324" s="532" t="s">
        <v>426</v>
      </c>
      <c r="C324" s="532">
        <v>0</v>
      </c>
      <c r="D324" s="533"/>
      <c r="E324" s="492">
        <v>3403574293</v>
      </c>
      <c r="F324" s="533"/>
      <c r="G324" s="610">
        <v>3205300000</v>
      </c>
      <c r="H324" s="533"/>
      <c r="I324" s="1163">
        <v>684187455</v>
      </c>
      <c r="J324" s="533"/>
      <c r="K324" s="1163">
        <v>7482162</v>
      </c>
      <c r="L324" s="533"/>
      <c r="M324" s="488">
        <v>0</v>
      </c>
      <c r="N324" s="538"/>
      <c r="O324" s="538">
        <v>949762718</v>
      </c>
      <c r="P324" s="533"/>
      <c r="Q324" s="538">
        <f t="shared" si="16"/>
        <v>4982406282</v>
      </c>
      <c r="R324" s="2329"/>
      <c r="S324" s="1163">
        <v>949762718</v>
      </c>
    </row>
    <row r="325" spans="1:19" s="514" customFormat="1" ht="15">
      <c r="B325" s="532" t="s">
        <v>427</v>
      </c>
      <c r="C325" s="532">
        <v>0</v>
      </c>
      <c r="D325" s="513"/>
      <c r="E325" s="564">
        <v>17471501</v>
      </c>
      <c r="F325" s="563"/>
      <c r="G325" s="610">
        <v>194314000</v>
      </c>
      <c r="H325" s="563"/>
      <c r="I325" s="1163">
        <v>9842646</v>
      </c>
      <c r="J325" s="563"/>
      <c r="K325" s="1163">
        <v>6410000</v>
      </c>
      <c r="L325" s="563"/>
      <c r="M325" s="488">
        <v>0</v>
      </c>
      <c r="N325" s="538"/>
      <c r="O325" s="538">
        <v>182127148</v>
      </c>
      <c r="P325" s="563"/>
      <c r="Q325" s="538">
        <f t="shared" si="16"/>
        <v>26225707</v>
      </c>
      <c r="R325" s="2340"/>
      <c r="S325" s="1163">
        <v>182073407</v>
      </c>
    </row>
    <row r="326" spans="1:19">
      <c r="A326" s="527"/>
      <c r="B326" s="518" t="s">
        <v>380</v>
      </c>
      <c r="C326" s="566">
        <v>0</v>
      </c>
      <c r="E326" s="2317">
        <v>424918566</v>
      </c>
      <c r="F326" s="568"/>
      <c r="G326" s="610">
        <v>144700000</v>
      </c>
      <c r="H326" s="568"/>
      <c r="I326" s="539">
        <v>0</v>
      </c>
      <c r="J326" s="568"/>
      <c r="K326" s="1163">
        <v>156375000</v>
      </c>
      <c r="L326" s="568"/>
      <c r="M326" s="488">
        <v>0</v>
      </c>
      <c r="N326" s="538"/>
      <c r="O326" s="538">
        <v>165168011</v>
      </c>
      <c r="P326" s="568"/>
      <c r="Q326" s="538">
        <f t="shared" si="16"/>
        <v>560825555</v>
      </c>
      <c r="R326" s="2342"/>
      <c r="S326" s="1163">
        <v>165205064</v>
      </c>
    </row>
    <row r="327" spans="1:19" s="514" customFormat="1" ht="15">
      <c r="B327" s="532" t="s">
        <v>381</v>
      </c>
      <c r="C327" s="532">
        <v>0</v>
      </c>
      <c r="D327" s="513"/>
      <c r="E327" s="564">
        <v>646040512</v>
      </c>
      <c r="F327" s="563"/>
      <c r="G327" s="610">
        <v>48910000</v>
      </c>
      <c r="H327" s="563"/>
      <c r="I327" s="1163">
        <v>246388</v>
      </c>
      <c r="J327" s="563"/>
      <c r="K327" s="545">
        <v>0</v>
      </c>
      <c r="L327" s="563"/>
      <c r="M327" s="488">
        <v>0</v>
      </c>
      <c r="N327" s="538"/>
      <c r="O327" s="538">
        <v>47976830</v>
      </c>
      <c r="P327" s="563"/>
      <c r="Q327" s="538">
        <f t="shared" si="16"/>
        <v>646727294</v>
      </c>
      <c r="R327" s="2340"/>
      <c r="S327" s="1163">
        <v>47998209</v>
      </c>
    </row>
    <row r="328" spans="1:19" s="514" customFormat="1" ht="15">
      <c r="B328" s="532" t="s">
        <v>383</v>
      </c>
      <c r="C328" s="532">
        <v>0</v>
      </c>
      <c r="D328" s="513"/>
      <c r="E328" s="564">
        <v>3477796282</v>
      </c>
      <c r="F328" s="563"/>
      <c r="G328" s="610">
        <v>1355945000</v>
      </c>
      <c r="H328" s="563"/>
      <c r="I328" s="1163">
        <v>17659383</v>
      </c>
      <c r="J328" s="563"/>
      <c r="K328" s="1163">
        <v>14685599</v>
      </c>
      <c r="L328" s="563"/>
      <c r="M328" s="488">
        <v>0</v>
      </c>
      <c r="N328" s="538"/>
      <c r="O328" s="538">
        <v>522505521</v>
      </c>
      <c r="P328" s="563"/>
      <c r="Q328" s="538">
        <f t="shared" si="16"/>
        <v>4308261977</v>
      </c>
      <c r="R328" s="2340"/>
      <c r="S328" s="1163">
        <v>518454470</v>
      </c>
    </row>
    <row r="329" spans="1:19" s="514" customFormat="1" ht="15">
      <c r="B329" s="532" t="s">
        <v>429</v>
      </c>
      <c r="C329" s="532">
        <v>0</v>
      </c>
      <c r="D329" s="513"/>
      <c r="E329" s="562">
        <v>59348722</v>
      </c>
      <c r="F329" s="563"/>
      <c r="G329" s="610">
        <v>16000000</v>
      </c>
      <c r="H329" s="563"/>
      <c r="I329" s="1163">
        <v>12500000</v>
      </c>
      <c r="J329" s="563"/>
      <c r="K329" s="545">
        <v>0</v>
      </c>
      <c r="L329" s="563"/>
      <c r="M329" s="488">
        <v>0</v>
      </c>
      <c r="N329" s="538"/>
      <c r="O329" s="538">
        <v>7582658</v>
      </c>
      <c r="P329" s="563"/>
      <c r="Q329" s="538">
        <f t="shared" si="16"/>
        <v>55266064</v>
      </c>
      <c r="R329" s="2340"/>
      <c r="S329" s="1163">
        <v>7593420</v>
      </c>
    </row>
    <row r="330" spans="1:19" s="514" customFormat="1" ht="15">
      <c r="B330" s="532" t="s">
        <v>499</v>
      </c>
      <c r="C330" s="532">
        <v>0</v>
      </c>
      <c r="D330" s="513"/>
      <c r="E330" s="562">
        <v>5590168987</v>
      </c>
      <c r="F330" s="563"/>
      <c r="G330" s="610">
        <v>819227000</v>
      </c>
      <c r="H330" s="563"/>
      <c r="I330" s="1163">
        <v>1440527</v>
      </c>
      <c r="J330" s="563"/>
      <c r="K330" s="1163">
        <v>-42345478</v>
      </c>
      <c r="L330" s="563"/>
      <c r="M330" s="488">
        <v>0</v>
      </c>
      <c r="N330" s="538"/>
      <c r="O330" s="538">
        <v>857634155</v>
      </c>
      <c r="P330" s="563"/>
      <c r="Q330" s="538">
        <f t="shared" si="16"/>
        <v>5507975827</v>
      </c>
      <c r="R330" s="2340"/>
      <c r="S330" s="1163">
        <v>857841074</v>
      </c>
    </row>
    <row r="331" spans="1:19" s="514" customFormat="1" ht="15">
      <c r="B331" s="532" t="s">
        <v>389</v>
      </c>
      <c r="C331" s="532">
        <v>0</v>
      </c>
      <c r="D331" s="513"/>
      <c r="E331" s="562">
        <v>86742391</v>
      </c>
      <c r="F331" s="563"/>
      <c r="G331" s="614">
        <v>0</v>
      </c>
      <c r="H331" s="563"/>
      <c r="I331" s="545">
        <v>0</v>
      </c>
      <c r="J331" s="563"/>
      <c r="K331" s="1163">
        <v>47345478</v>
      </c>
      <c r="L331" s="563"/>
      <c r="M331" s="488">
        <v>0</v>
      </c>
      <c r="N331" s="538"/>
      <c r="O331" s="538">
        <v>27995435</v>
      </c>
      <c r="P331" s="563"/>
      <c r="Q331" s="538">
        <f t="shared" si="16"/>
        <v>106092434</v>
      </c>
      <c r="R331" s="2340"/>
      <c r="S331" s="1163">
        <v>27995435</v>
      </c>
    </row>
    <row r="332" spans="1:19" s="514" customFormat="1" ht="15">
      <c r="B332" s="532" t="s">
        <v>500</v>
      </c>
      <c r="C332" s="532">
        <v>0</v>
      </c>
      <c r="D332" s="513"/>
      <c r="E332" s="562">
        <v>135206870</v>
      </c>
      <c r="F332" s="563"/>
      <c r="G332" s="537">
        <v>0</v>
      </c>
      <c r="H332" s="563"/>
      <c r="I332" s="606">
        <v>0</v>
      </c>
      <c r="J332" s="563"/>
      <c r="K332" s="1163">
        <v>23875000</v>
      </c>
      <c r="L332" s="563"/>
      <c r="M332" s="488">
        <v>0</v>
      </c>
      <c r="N332" s="538"/>
      <c r="O332" s="538">
        <v>22668873</v>
      </c>
      <c r="P332" s="563"/>
      <c r="Q332" s="538">
        <f t="shared" si="16"/>
        <v>136412997</v>
      </c>
      <c r="R332" s="2340"/>
      <c r="S332" s="1163">
        <v>22668873</v>
      </c>
    </row>
    <row r="333" spans="1:19" s="514" customFormat="1" ht="15">
      <c r="B333" s="532" t="s">
        <v>394</v>
      </c>
      <c r="C333" s="532">
        <v>0</v>
      </c>
      <c r="D333" s="513"/>
      <c r="E333" s="562">
        <v>69100450</v>
      </c>
      <c r="F333" s="563"/>
      <c r="G333" s="610">
        <v>63000000</v>
      </c>
      <c r="H333" s="563"/>
      <c r="I333" s="545">
        <v>0</v>
      </c>
      <c r="J333" s="563"/>
      <c r="K333" s="545">
        <v>0</v>
      </c>
      <c r="L333" s="563"/>
      <c r="M333" s="488">
        <v>0</v>
      </c>
      <c r="N333" s="538"/>
      <c r="O333" s="538">
        <v>32710675</v>
      </c>
      <c r="P333" s="563"/>
      <c r="Q333" s="538">
        <f t="shared" si="16"/>
        <v>99389775</v>
      </c>
      <c r="R333" s="2340"/>
      <c r="S333" s="1163">
        <v>32710675</v>
      </c>
    </row>
    <row r="334" spans="1:19" s="514" customFormat="1" ht="15">
      <c r="B334" s="532" t="s">
        <v>395</v>
      </c>
      <c r="C334" s="532">
        <v>0</v>
      </c>
      <c r="D334" s="513"/>
      <c r="E334" s="491">
        <v>3423052861</v>
      </c>
      <c r="F334" s="538"/>
      <c r="G334" s="610">
        <v>3084472000</v>
      </c>
      <c r="H334" s="538"/>
      <c r="I334" s="1163">
        <v>-9067241</v>
      </c>
      <c r="J334" s="538"/>
      <c r="K334" s="1163">
        <v>15813167</v>
      </c>
      <c r="L334" s="538"/>
      <c r="M334" s="488">
        <v>0</v>
      </c>
      <c r="N334" s="538"/>
      <c r="O334" s="538">
        <v>2705550752</v>
      </c>
      <c r="P334" s="538"/>
      <c r="Q334" s="538">
        <f t="shared" si="16"/>
        <v>3826854517</v>
      </c>
      <c r="R334" s="2334"/>
      <c r="S334" s="1163">
        <v>2705546229</v>
      </c>
    </row>
    <row r="335" spans="1:19" s="536" customFormat="1" ht="15">
      <c r="B335" s="532" t="s">
        <v>501</v>
      </c>
      <c r="C335" s="532">
        <v>0</v>
      </c>
      <c r="E335" s="537">
        <v>56805546</v>
      </c>
      <c r="F335" s="544"/>
      <c r="G335" s="614">
        <v>0</v>
      </c>
      <c r="H335" s="544"/>
      <c r="I335" s="539">
        <v>0</v>
      </c>
      <c r="J335" s="544"/>
      <c r="K335" s="545">
        <v>0</v>
      </c>
      <c r="L335" s="544"/>
      <c r="M335" s="488">
        <v>0</v>
      </c>
      <c r="N335" s="538"/>
      <c r="O335" s="538">
        <v>0</v>
      </c>
      <c r="P335" s="544"/>
      <c r="Q335" s="538">
        <f t="shared" si="16"/>
        <v>56805546</v>
      </c>
      <c r="R335" s="2347"/>
      <c r="S335" s="538">
        <v>0</v>
      </c>
    </row>
    <row r="336" spans="1:19" s="514" customFormat="1" ht="15">
      <c r="B336" s="576" t="s">
        <v>502</v>
      </c>
      <c r="C336" s="532" t="s">
        <v>6</v>
      </c>
      <c r="D336" s="533"/>
      <c r="E336" s="577">
        <f>ROUND(SUM(E282:E302,E323:E335),0)</f>
        <v>29402093059</v>
      </c>
      <c r="F336" s="539"/>
      <c r="G336" s="577">
        <f>ROUND(SUM(G282:G302,G323:G335),0)</f>
        <v>13577319000</v>
      </c>
      <c r="H336" s="539"/>
      <c r="I336" s="577">
        <f>ROUND(SUM(I282:I302,I323:I335),0)</f>
        <v>762188326</v>
      </c>
      <c r="J336" s="539"/>
      <c r="K336" s="577">
        <f>ROUND(SUM(K282:K302,K323:K335),0)</f>
        <v>116047000</v>
      </c>
      <c r="L336" s="539"/>
      <c r="M336" s="577">
        <f>ROUND(SUM(M282:M302,M323:M335),0)</f>
        <v>0</v>
      </c>
      <c r="N336" s="538"/>
      <c r="O336" s="577">
        <f t="shared" ref="O336" si="17">ROUND(SUM(O282:O302,O323:O335),0)</f>
        <v>6635154655</v>
      </c>
      <c r="P336" s="539"/>
      <c r="Q336" s="578">
        <f>ROUND(+SUM(E336)+SUM(G336)-SUM(I336)+SUM(K336) +SUM(M336)-SUM(O336),0)</f>
        <v>35698116078</v>
      </c>
      <c r="R336" s="2347"/>
      <c r="S336" s="577">
        <f>ROUND(SUM(S282:S302,S323:S335),0)</f>
        <v>6632106614</v>
      </c>
    </row>
    <row r="337" spans="1:19">
      <c r="E337" s="616"/>
      <c r="F337" s="568"/>
      <c r="G337" s="568"/>
      <c r="H337" s="568"/>
      <c r="I337" s="616"/>
      <c r="J337" s="568"/>
      <c r="K337" s="616"/>
      <c r="L337" s="568"/>
      <c r="M337" s="616"/>
      <c r="N337" s="616"/>
      <c r="O337" s="616"/>
      <c r="P337" s="568"/>
      <c r="Q337" s="616"/>
      <c r="R337" s="2347"/>
      <c r="S337" s="616"/>
    </row>
    <row r="338" spans="1:19" s="514" customFormat="1">
      <c r="A338" s="527" t="s">
        <v>503</v>
      </c>
      <c r="B338" s="518"/>
      <c r="C338" s="518"/>
      <c r="D338" s="513"/>
      <c r="E338" s="579"/>
      <c r="F338" s="538"/>
      <c r="G338" s="538"/>
      <c r="H338" s="563"/>
      <c r="I338" s="244"/>
      <c r="J338" s="563"/>
      <c r="K338" s="617"/>
      <c r="L338" s="563"/>
      <c r="M338" s="244"/>
      <c r="N338" s="2317"/>
      <c r="O338" s="2317"/>
      <c r="P338" s="563"/>
      <c r="Q338" s="244"/>
      <c r="R338" s="2347"/>
      <c r="S338" s="244"/>
    </row>
    <row r="339" spans="1:19" s="514" customFormat="1" ht="15">
      <c r="A339" s="518"/>
      <c r="B339" s="518"/>
      <c r="C339" s="518"/>
      <c r="D339" s="513"/>
      <c r="E339" s="244"/>
      <c r="F339" s="563"/>
      <c r="G339" s="563"/>
      <c r="H339" s="563"/>
      <c r="I339" s="244"/>
      <c r="J339" s="563"/>
      <c r="K339" s="244"/>
      <c r="L339" s="563"/>
      <c r="M339" s="581"/>
      <c r="N339" s="581"/>
      <c r="O339" s="581"/>
      <c r="P339" s="563"/>
      <c r="Q339" s="581"/>
      <c r="R339" s="2347"/>
      <c r="S339" s="581"/>
    </row>
    <row r="340" spans="1:19" s="536" customFormat="1" ht="15">
      <c r="B340" s="532" t="s">
        <v>478</v>
      </c>
      <c r="C340" s="532">
        <v>0</v>
      </c>
      <c r="D340" s="543"/>
      <c r="E340" s="538">
        <v>1100000000</v>
      </c>
      <c r="F340" s="546"/>
      <c r="G340" s="2348">
        <v>1250000000</v>
      </c>
      <c r="H340" s="546"/>
      <c r="I340" s="539">
        <v>1100000000</v>
      </c>
      <c r="J340" s="546"/>
      <c r="K340" s="545">
        <v>0</v>
      </c>
      <c r="L340" s="538"/>
      <c r="M340" s="488">
        <v>0</v>
      </c>
      <c r="N340" s="538"/>
      <c r="O340" s="538">
        <v>0</v>
      </c>
      <c r="P340" s="538"/>
      <c r="Q340" s="538">
        <f>ROUND(+SUM(E340)+SUM(G340)-SUM(I340)+SUM(K340) +SUM(M340)-SUM(O340),0)</f>
        <v>1250000000</v>
      </c>
      <c r="R340" s="2347"/>
      <c r="S340" s="545">
        <v>0</v>
      </c>
    </row>
    <row r="341" spans="1:19" s="536" customFormat="1" ht="15">
      <c r="A341" s="522"/>
      <c r="B341" s="576" t="s">
        <v>2352</v>
      </c>
      <c r="C341" s="532" t="s">
        <v>6</v>
      </c>
      <c r="D341" s="543"/>
      <c r="E341" s="609">
        <f>ROUND(SUM(E340:E340),0)</f>
        <v>1100000000</v>
      </c>
      <c r="F341" s="546"/>
      <c r="G341" s="609">
        <f>ROUND(SUM(G340:G340),0)</f>
        <v>1250000000</v>
      </c>
      <c r="H341" s="546"/>
      <c r="I341" s="609">
        <f>ROUND(SUM(I340:I340),0)</f>
        <v>1100000000</v>
      </c>
      <c r="J341" s="546"/>
      <c r="K341" s="609">
        <f>ROUND(SUM(K340:K340),0)</f>
        <v>0</v>
      </c>
      <c r="L341" s="546"/>
      <c r="M341" s="609">
        <f>ROUND(SUM(M340:M340),0)</f>
        <v>0</v>
      </c>
      <c r="N341" s="538"/>
      <c r="O341" s="609">
        <f t="shared" ref="O341" si="18">ROUND(SUM(O340:O340),0)</f>
        <v>0</v>
      </c>
      <c r="P341" s="546"/>
      <c r="Q341" s="609">
        <f>ROUND(SUM(Q340:Q340),0)</f>
        <v>1250000000</v>
      </c>
      <c r="R341" s="2347"/>
      <c r="S341" s="609">
        <f>ROUND(SUM(S340:S340),0)</f>
        <v>0</v>
      </c>
    </row>
    <row r="342" spans="1:19">
      <c r="E342" s="616"/>
      <c r="F342" s="568"/>
      <c r="G342" s="568"/>
      <c r="H342" s="568"/>
      <c r="I342" s="616"/>
      <c r="J342" s="568"/>
      <c r="K342" s="616"/>
      <c r="L342" s="568"/>
      <c r="M342" s="616"/>
      <c r="N342" s="616"/>
      <c r="O342" s="616"/>
      <c r="P342" s="568"/>
      <c r="Q342" s="616"/>
      <c r="R342" s="2347"/>
      <c r="S342" s="616"/>
    </row>
    <row r="343" spans="1:19" s="514" customFormat="1" ht="18" thickBot="1">
      <c r="B343" s="576" t="s">
        <v>504</v>
      </c>
      <c r="C343" s="2117" t="s">
        <v>6</v>
      </c>
      <c r="D343" s="533"/>
      <c r="E343" s="618">
        <f>ROUND(SUM(E106+E157+E258+E263+E278+E336+E341),0)</f>
        <v>203722524578</v>
      </c>
      <c r="F343" s="539"/>
      <c r="G343" s="618">
        <f>ROUND(SUM(G106+G157+G258+G263+G278+G336+G341),0)</f>
        <v>268491536179</v>
      </c>
      <c r="H343" s="539"/>
      <c r="I343" s="618">
        <f>ROUND(SUM(I106+I157+I258+I263+I278+I336+I341),0)</f>
        <v>9860831237</v>
      </c>
      <c r="J343" s="539"/>
      <c r="K343" s="618">
        <f>ROUND(SUM(K106+K157+K258+K263+K278+K336+K341),0)</f>
        <v>0</v>
      </c>
      <c r="L343" s="539"/>
      <c r="M343" s="618">
        <f>ROUND(SUM(M106+M157+M258+M263+M278+M336+M341),0)</f>
        <v>-27239162</v>
      </c>
      <c r="N343" s="616"/>
      <c r="O343" s="618">
        <f t="shared" ref="O343" si="19">ROUND(SUM(O106+O157+O258+O263+O278+O336+O341),0)</f>
        <v>148084925236</v>
      </c>
      <c r="P343" s="539"/>
      <c r="Q343" s="619">
        <f>ROUND(+SUM(Q106)+SUM(Q157)+SUM(Q258)+SUM(Q263) +SUM(Q278)+SUM(Q336)+SUM(Q341),0)</f>
        <v>314241065123</v>
      </c>
      <c r="R343" s="2347"/>
      <c r="S343" s="618">
        <f>ROUND(SUM(S106+S157+S258+S263+S278+S336+S341),0)</f>
        <v>148084293946</v>
      </c>
    </row>
    <row r="344" spans="1:19" ht="18" thickTop="1">
      <c r="E344" s="616"/>
      <c r="F344" s="568"/>
      <c r="G344" s="568"/>
      <c r="H344" s="568"/>
      <c r="I344" s="616"/>
      <c r="J344" s="568"/>
      <c r="K344" s="616"/>
      <c r="L344" s="568"/>
      <c r="M344" s="616"/>
      <c r="N344" s="616"/>
      <c r="O344" s="616"/>
      <c r="P344" s="568"/>
      <c r="Q344" s="616"/>
      <c r="R344" s="2347"/>
      <c r="S344" s="616"/>
    </row>
    <row r="345" spans="1:19" s="514" customFormat="1">
      <c r="A345" s="620" t="s">
        <v>505</v>
      </c>
      <c r="B345" s="518"/>
      <c r="C345" s="518"/>
      <c r="D345" s="513"/>
      <c r="E345" s="579"/>
      <c r="F345" s="538"/>
      <c r="G345" s="538"/>
      <c r="H345" s="563"/>
      <c r="I345" s="244"/>
      <c r="J345" s="563"/>
      <c r="K345" s="244"/>
      <c r="L345" s="563"/>
      <c r="M345" s="244"/>
      <c r="N345" s="2317"/>
      <c r="O345" s="2317"/>
      <c r="P345" s="563"/>
      <c r="Q345" s="244"/>
      <c r="R345" s="2347"/>
      <c r="S345" s="244"/>
    </row>
    <row r="346" spans="1:19" s="514" customFormat="1" ht="15">
      <c r="A346" s="518"/>
      <c r="B346" s="518"/>
      <c r="C346" s="518"/>
      <c r="D346" s="513"/>
      <c r="E346" s="244"/>
      <c r="F346" s="563"/>
      <c r="G346" s="563"/>
      <c r="H346" s="563"/>
      <c r="I346" s="244"/>
      <c r="J346" s="563"/>
      <c r="K346" s="244"/>
      <c r="L346" s="563"/>
      <c r="M346" s="581"/>
      <c r="N346" s="581"/>
      <c r="O346" s="581"/>
      <c r="P346" s="563"/>
      <c r="Q346" s="581"/>
      <c r="R346" s="2347"/>
      <c r="S346" s="581"/>
    </row>
    <row r="347" spans="1:19" s="536" customFormat="1" ht="15">
      <c r="A347" s="531"/>
      <c r="B347" s="532" t="s">
        <v>437</v>
      </c>
      <c r="C347" s="532">
        <v>0</v>
      </c>
      <c r="D347" s="533"/>
      <c r="E347" s="537">
        <v>100000</v>
      </c>
      <c r="F347" s="539"/>
      <c r="G347" s="538">
        <v>100000</v>
      </c>
      <c r="H347" s="539"/>
      <c r="I347" s="1163">
        <v>100000</v>
      </c>
      <c r="J347" s="539"/>
      <c r="K347" s="545">
        <v>0</v>
      </c>
      <c r="L347" s="539"/>
      <c r="M347" s="488">
        <v>0</v>
      </c>
      <c r="N347" s="538"/>
      <c r="O347" s="538">
        <v>0</v>
      </c>
      <c r="P347" s="539"/>
      <c r="Q347" s="538">
        <f>ROUND(+SUM(E347)+SUM(G347)-SUM(I347)+SUM(K347) +SUM(M347)-SUM(O347),0)</f>
        <v>100000</v>
      </c>
      <c r="R347" s="2341"/>
      <c r="S347" s="621">
        <v>0</v>
      </c>
    </row>
    <row r="348" spans="1:19" s="536" customFormat="1" ht="15">
      <c r="A348" s="525"/>
      <c r="B348" s="532" t="s">
        <v>403</v>
      </c>
      <c r="C348" s="532">
        <v>0</v>
      </c>
      <c r="D348" s="541"/>
      <c r="E348" s="537">
        <v>16951469</v>
      </c>
      <c r="F348" s="542"/>
      <c r="G348" s="539">
        <v>21261000</v>
      </c>
      <c r="H348" s="542"/>
      <c r="I348" s="1163">
        <v>15600128</v>
      </c>
      <c r="J348" s="540"/>
      <c r="K348" s="545">
        <v>0</v>
      </c>
      <c r="L348" s="540"/>
      <c r="M348" s="488">
        <v>0</v>
      </c>
      <c r="N348" s="538"/>
      <c r="O348" s="538">
        <v>19012668</v>
      </c>
      <c r="P348" s="540"/>
      <c r="Q348" s="538">
        <f t="shared" ref="Q348:Q353" si="20">ROUND(+SUM(E348)+SUM(G348)-SUM(I348)+SUM(K348) +SUM(M348)-SUM(O348),0)</f>
        <v>3599673</v>
      </c>
      <c r="R348" s="2335"/>
      <c r="S348" s="1163">
        <v>19010724</v>
      </c>
    </row>
    <row r="349" spans="1:19" s="536" customFormat="1" ht="15">
      <c r="A349" s="522"/>
      <c r="B349" s="532" t="s">
        <v>442</v>
      </c>
      <c r="C349" s="532">
        <v>0</v>
      </c>
      <c r="D349" s="523"/>
      <c r="E349" s="537">
        <v>627148</v>
      </c>
      <c r="F349" s="538"/>
      <c r="G349" s="538">
        <v>475000</v>
      </c>
      <c r="H349" s="538"/>
      <c r="I349" s="1163">
        <v>425127</v>
      </c>
      <c r="J349" s="538"/>
      <c r="K349" s="545">
        <v>0</v>
      </c>
      <c r="L349" s="538"/>
      <c r="M349" s="488">
        <v>0</v>
      </c>
      <c r="N349" s="538"/>
      <c r="O349" s="538">
        <v>48116</v>
      </c>
      <c r="P349" s="538"/>
      <c r="Q349" s="538">
        <f t="shared" si="20"/>
        <v>628905</v>
      </c>
      <c r="R349" s="2334"/>
      <c r="S349" s="1163">
        <v>48116</v>
      </c>
    </row>
    <row r="350" spans="1:19" s="536" customFormat="1" ht="15">
      <c r="B350" s="532" t="s">
        <v>506</v>
      </c>
      <c r="C350" s="532">
        <v>0</v>
      </c>
      <c r="D350" s="523"/>
      <c r="E350" s="537">
        <v>77714</v>
      </c>
      <c r="F350" s="538"/>
      <c r="G350" s="537">
        <v>597000</v>
      </c>
      <c r="H350" s="538"/>
      <c r="I350" s="1163">
        <v>69610</v>
      </c>
      <c r="J350" s="538"/>
      <c r="K350" s="545">
        <v>0</v>
      </c>
      <c r="L350" s="538"/>
      <c r="M350" s="488">
        <v>0</v>
      </c>
      <c r="N350" s="538"/>
      <c r="O350" s="538">
        <v>506884</v>
      </c>
      <c r="P350" s="538"/>
      <c r="Q350" s="538">
        <f t="shared" si="20"/>
        <v>98220</v>
      </c>
      <c r="R350" s="2334"/>
      <c r="S350" s="1163">
        <v>506884</v>
      </c>
    </row>
    <row r="351" spans="1:19" s="536" customFormat="1" ht="15">
      <c r="A351" s="525"/>
      <c r="B351" s="532" t="s">
        <v>342</v>
      </c>
      <c r="C351" s="532">
        <v>0</v>
      </c>
      <c r="D351" s="543"/>
      <c r="E351" s="537">
        <v>9509554</v>
      </c>
      <c r="F351" s="538"/>
      <c r="G351" s="538">
        <v>42601000</v>
      </c>
      <c r="H351" s="538"/>
      <c r="I351" s="1163">
        <v>6526658</v>
      </c>
      <c r="J351" s="538"/>
      <c r="K351" s="545">
        <v>0</v>
      </c>
      <c r="L351" s="538"/>
      <c r="M351" s="488">
        <v>0</v>
      </c>
      <c r="N351" s="538"/>
      <c r="O351" s="538">
        <v>37102788</v>
      </c>
      <c r="P351" s="538"/>
      <c r="Q351" s="538">
        <f t="shared" si="20"/>
        <v>8481108</v>
      </c>
      <c r="R351" s="2334"/>
      <c r="S351" s="1163">
        <v>36776227</v>
      </c>
    </row>
    <row r="352" spans="1:19" s="536" customFormat="1" ht="15">
      <c r="A352" s="582"/>
      <c r="B352" s="532" t="s">
        <v>507</v>
      </c>
      <c r="C352" s="532">
        <v>0</v>
      </c>
      <c r="D352" s="523"/>
      <c r="E352" s="537">
        <v>10000</v>
      </c>
      <c r="F352" s="538"/>
      <c r="G352" s="563">
        <v>10000</v>
      </c>
      <c r="H352" s="538"/>
      <c r="I352" s="1163">
        <v>10000</v>
      </c>
      <c r="J352" s="538"/>
      <c r="K352" s="545">
        <v>0</v>
      </c>
      <c r="L352" s="538"/>
      <c r="M352" s="488">
        <v>0</v>
      </c>
      <c r="N352" s="538"/>
      <c r="O352" s="538">
        <v>0</v>
      </c>
      <c r="P352" s="538"/>
      <c r="Q352" s="538">
        <f t="shared" si="20"/>
        <v>10000</v>
      </c>
      <c r="R352" s="2334"/>
      <c r="S352" s="621">
        <v>0</v>
      </c>
    </row>
    <row r="353" spans="1:19" s="553" customFormat="1" ht="15">
      <c r="A353" s="558"/>
      <c r="B353" s="532" t="s">
        <v>508</v>
      </c>
      <c r="C353" s="532">
        <v>0</v>
      </c>
      <c r="D353" s="559"/>
      <c r="E353" s="555">
        <v>368120</v>
      </c>
      <c r="F353" s="551"/>
      <c r="G353" s="592">
        <v>1304000</v>
      </c>
      <c r="H353" s="551"/>
      <c r="I353" s="1163">
        <v>241014</v>
      </c>
      <c r="J353" s="560"/>
      <c r="K353" s="545">
        <v>0</v>
      </c>
      <c r="L353" s="551"/>
      <c r="M353" s="488">
        <v>0</v>
      </c>
      <c r="N353" s="538"/>
      <c r="O353" s="538">
        <v>1259791</v>
      </c>
      <c r="P353" s="548"/>
      <c r="Q353" s="538">
        <f t="shared" si="20"/>
        <v>171315</v>
      </c>
      <c r="R353" s="2339"/>
      <c r="S353" s="1163">
        <v>1259739</v>
      </c>
    </row>
    <row r="354" spans="1:19" s="514" customFormat="1" ht="15">
      <c r="B354" s="532" t="s">
        <v>362</v>
      </c>
      <c r="C354" s="532">
        <v>0</v>
      </c>
      <c r="D354" s="513"/>
      <c r="E354" s="488">
        <v>4000000</v>
      </c>
      <c r="F354" s="563"/>
      <c r="G354" s="563">
        <v>4000000</v>
      </c>
      <c r="H354" s="563"/>
      <c r="I354" s="1163">
        <v>4000000</v>
      </c>
      <c r="J354" s="563"/>
      <c r="K354" s="545">
        <v>0</v>
      </c>
      <c r="L354" s="563"/>
      <c r="M354" s="488">
        <v>0</v>
      </c>
      <c r="N354" s="538"/>
      <c r="O354" s="538">
        <v>0</v>
      </c>
      <c r="P354" s="563"/>
      <c r="Q354" s="538">
        <f t="shared" ref="Q354:Q359" si="21">ROUND(+SUM(E354)+SUM(G354)-SUM(I354)+SUM(K354) +SUM(M354)-SUM(O354),0)</f>
        <v>4000000</v>
      </c>
      <c r="R354" s="2340"/>
      <c r="S354" s="545">
        <v>0</v>
      </c>
    </row>
    <row r="355" spans="1:19" s="536" customFormat="1" ht="15">
      <c r="B355" s="532" t="s">
        <v>368</v>
      </c>
      <c r="C355" s="532">
        <v>0</v>
      </c>
      <c r="D355" s="523"/>
      <c r="E355" s="545">
        <v>35000</v>
      </c>
      <c r="F355" s="538"/>
      <c r="G355" s="563">
        <v>527000</v>
      </c>
      <c r="H355" s="538"/>
      <c r="I355" s="1163">
        <v>35000</v>
      </c>
      <c r="J355" s="538"/>
      <c r="K355" s="545">
        <v>0</v>
      </c>
      <c r="L355" s="538"/>
      <c r="M355" s="488">
        <v>0</v>
      </c>
      <c r="N355" s="538"/>
      <c r="O355" s="538">
        <v>0</v>
      </c>
      <c r="P355" s="538"/>
      <c r="Q355" s="538">
        <f t="shared" si="21"/>
        <v>527000</v>
      </c>
      <c r="R355" s="2334"/>
      <c r="S355" s="621">
        <v>0</v>
      </c>
    </row>
    <row r="356" spans="1:19" s="514" customFormat="1" ht="15">
      <c r="B356" s="532" t="s">
        <v>509</v>
      </c>
      <c r="C356" s="532">
        <v>0</v>
      </c>
      <c r="D356" s="513"/>
      <c r="E356" s="564">
        <v>3496664738</v>
      </c>
      <c r="F356" s="563"/>
      <c r="G356" s="563">
        <v>3740000000</v>
      </c>
      <c r="H356" s="563"/>
      <c r="I356" s="1163">
        <v>123544147</v>
      </c>
      <c r="J356" s="563"/>
      <c r="K356" s="545">
        <v>0</v>
      </c>
      <c r="L356" s="563"/>
      <c r="M356" s="488">
        <v>0</v>
      </c>
      <c r="N356" s="538"/>
      <c r="O356" s="538">
        <v>2532693653</v>
      </c>
      <c r="P356" s="563"/>
      <c r="Q356" s="538">
        <f t="shared" si="21"/>
        <v>4580426938</v>
      </c>
      <c r="R356" s="2340"/>
      <c r="S356" s="1163">
        <v>2532693653</v>
      </c>
    </row>
    <row r="357" spans="1:19" s="514" customFormat="1" ht="15">
      <c r="B357" s="532" t="s">
        <v>510</v>
      </c>
      <c r="C357" s="532">
        <v>0</v>
      </c>
      <c r="D357" s="513"/>
      <c r="E357" s="564">
        <v>6692805</v>
      </c>
      <c r="F357" s="563"/>
      <c r="G357" s="563">
        <v>8606000</v>
      </c>
      <c r="H357" s="563"/>
      <c r="I357" s="1163">
        <v>6628722</v>
      </c>
      <c r="J357" s="563"/>
      <c r="K357" s="545">
        <v>0</v>
      </c>
      <c r="L357" s="563"/>
      <c r="M357" s="488">
        <v>0</v>
      </c>
      <c r="N357" s="538"/>
      <c r="O357" s="538">
        <v>1890630</v>
      </c>
      <c r="P357" s="563"/>
      <c r="Q357" s="538">
        <f t="shared" si="21"/>
        <v>6779453</v>
      </c>
      <c r="R357" s="2340"/>
      <c r="S357" s="1163">
        <v>1918631</v>
      </c>
    </row>
    <row r="358" spans="1:19" s="514" customFormat="1" ht="15">
      <c r="B358" s="532" t="s">
        <v>381</v>
      </c>
      <c r="C358" s="532">
        <v>0</v>
      </c>
      <c r="D358" s="513"/>
      <c r="E358" s="564">
        <v>1521544</v>
      </c>
      <c r="F358" s="563"/>
      <c r="G358" s="563">
        <v>2657000</v>
      </c>
      <c r="H358" s="563"/>
      <c r="I358" s="1163">
        <v>1415919</v>
      </c>
      <c r="J358" s="563"/>
      <c r="K358" s="545">
        <v>0</v>
      </c>
      <c r="L358" s="563"/>
      <c r="M358" s="488">
        <v>0</v>
      </c>
      <c r="N358" s="538"/>
      <c r="O358" s="538">
        <v>837662</v>
      </c>
      <c r="P358" s="563"/>
      <c r="Q358" s="538">
        <f t="shared" si="21"/>
        <v>1924963</v>
      </c>
      <c r="R358" s="2340"/>
      <c r="S358" s="1163">
        <v>837591</v>
      </c>
    </row>
    <row r="359" spans="1:19" s="514" customFormat="1" ht="15">
      <c r="B359" s="532" t="s">
        <v>511</v>
      </c>
      <c r="C359" s="532">
        <v>0</v>
      </c>
      <c r="D359" s="513"/>
      <c r="E359" s="562">
        <v>12000</v>
      </c>
      <c r="F359" s="563"/>
      <c r="G359" s="563">
        <v>0</v>
      </c>
      <c r="H359" s="563"/>
      <c r="I359" s="1163">
        <v>12000</v>
      </c>
      <c r="J359" s="563"/>
      <c r="K359" s="545">
        <v>0</v>
      </c>
      <c r="L359" s="563"/>
      <c r="M359" s="488">
        <v>0</v>
      </c>
      <c r="N359" s="538"/>
      <c r="O359" s="538">
        <v>0</v>
      </c>
      <c r="P359" s="563"/>
      <c r="Q359" s="538">
        <f t="shared" si="21"/>
        <v>0</v>
      </c>
      <c r="R359" s="2340"/>
      <c r="S359" s="545">
        <v>0</v>
      </c>
    </row>
    <row r="360" spans="1:19" s="514" customFormat="1" ht="15">
      <c r="B360" s="623" t="s">
        <v>2353</v>
      </c>
      <c r="C360" s="532" t="s">
        <v>6</v>
      </c>
      <c r="D360" s="533"/>
      <c r="E360" s="609">
        <f>ROUND(SUM(E347:E359),0)</f>
        <v>3536570092</v>
      </c>
      <c r="F360" s="539"/>
      <c r="G360" s="609">
        <f>ROUND(SUM(G347:G359),0)</f>
        <v>3822138000</v>
      </c>
      <c r="H360" s="539"/>
      <c r="I360" s="609">
        <f>ROUND(SUM(I347:I359),0)</f>
        <v>158608325</v>
      </c>
      <c r="J360" s="539"/>
      <c r="K360" s="609">
        <f>ROUND(SUM(K347:K359),0)</f>
        <v>0</v>
      </c>
      <c r="L360" s="539"/>
      <c r="M360" s="609">
        <f>ROUND(SUM(M347:M359),0)</f>
        <v>0</v>
      </c>
      <c r="N360" s="538"/>
      <c r="O360" s="609">
        <f t="shared" ref="O360:P360" si="22">ROUND(SUM(O347:O359),0)</f>
        <v>2593352192</v>
      </c>
      <c r="P360" s="609">
        <f t="shared" si="22"/>
        <v>0</v>
      </c>
      <c r="Q360" s="578">
        <f>ROUND(+SUM(E360)+SUM(G360)-SUM(I360)+SUM(K360) +SUM(M360)-SUM(O360),0)</f>
        <v>4606747575</v>
      </c>
      <c r="R360" s="2340"/>
      <c r="S360" s="609">
        <f>ROUND(SUM(S347:S359),0)</f>
        <v>2593051565</v>
      </c>
    </row>
    <row r="361" spans="1:19">
      <c r="E361" s="616"/>
      <c r="F361" s="568"/>
      <c r="G361" s="568"/>
      <c r="H361" s="568"/>
      <c r="I361" s="616"/>
      <c r="J361" s="568"/>
      <c r="K361" s="616"/>
      <c r="L361" s="568"/>
      <c r="M361" s="616"/>
      <c r="N361" s="616"/>
      <c r="O361" s="616"/>
      <c r="P361" s="568"/>
      <c r="Q361" s="616"/>
      <c r="R361" s="2340"/>
      <c r="S361" s="616"/>
    </row>
    <row r="362" spans="1:19" s="514" customFormat="1">
      <c r="A362" s="620" t="s">
        <v>512</v>
      </c>
      <c r="B362" s="532"/>
      <c r="C362" s="532"/>
      <c r="D362" s="513"/>
      <c r="E362" s="624"/>
      <c r="F362" s="563"/>
      <c r="G362" s="538"/>
      <c r="H362" s="563"/>
      <c r="I362" s="544"/>
      <c r="J362" s="563"/>
      <c r="K362" s="544"/>
      <c r="L362" s="563"/>
      <c r="M362" s="544"/>
      <c r="N362" s="544"/>
      <c r="O362" s="544"/>
      <c r="P362" s="563"/>
      <c r="Q362" s="538"/>
      <c r="R362" s="2340"/>
      <c r="S362" s="544"/>
    </row>
    <row r="363" spans="1:19" s="514" customFormat="1" ht="15">
      <c r="B363" s="532"/>
      <c r="C363" s="532">
        <v>0</v>
      </c>
      <c r="D363" s="513"/>
      <c r="E363" s="491"/>
      <c r="F363" s="563"/>
      <c r="G363" s="538"/>
      <c r="H363" s="563"/>
      <c r="I363" s="544"/>
      <c r="J363" s="563"/>
      <c r="K363" s="544"/>
      <c r="L363" s="563"/>
      <c r="M363" s="544"/>
      <c r="N363" s="544"/>
      <c r="O363" s="544"/>
      <c r="P363" s="563"/>
      <c r="Q363" s="538"/>
      <c r="R363" s="2340"/>
      <c r="S363" s="544"/>
    </row>
    <row r="364" spans="1:19" s="536" customFormat="1" ht="15">
      <c r="A364" s="525"/>
      <c r="B364" s="532" t="s">
        <v>441</v>
      </c>
      <c r="C364" s="532">
        <v>0</v>
      </c>
      <c r="D364" s="533"/>
      <c r="E364" s="537">
        <v>655112</v>
      </c>
      <c r="F364" s="539"/>
      <c r="G364" s="538">
        <v>1650000</v>
      </c>
      <c r="H364" s="539"/>
      <c r="I364" s="1163">
        <v>632185</v>
      </c>
      <c r="J364" s="539"/>
      <c r="K364" s="545">
        <v>0</v>
      </c>
      <c r="L364" s="539"/>
      <c r="M364" s="488">
        <v>0</v>
      </c>
      <c r="N364" s="538"/>
      <c r="O364" s="538">
        <v>1091115</v>
      </c>
      <c r="P364" s="539"/>
      <c r="Q364" s="538">
        <f>ROUND(+SUM(E364)+SUM(G364)-SUM(I364)+SUM(K364) +SUM(M364)-SUM(O364),0)</f>
        <v>581812</v>
      </c>
      <c r="R364" s="2341"/>
      <c r="S364" s="1163">
        <v>1091115</v>
      </c>
    </row>
    <row r="365" spans="1:19" s="536" customFormat="1" ht="15">
      <c r="A365" s="522"/>
      <c r="B365" s="532" t="s">
        <v>442</v>
      </c>
      <c r="C365" s="532">
        <v>0</v>
      </c>
      <c r="D365" s="523"/>
      <c r="E365" s="537">
        <v>42891286</v>
      </c>
      <c r="F365" s="538"/>
      <c r="G365" s="538">
        <v>13577000</v>
      </c>
      <c r="H365" s="538"/>
      <c r="I365" s="1163">
        <v>42503556</v>
      </c>
      <c r="J365" s="538"/>
      <c r="K365" s="545">
        <v>0</v>
      </c>
      <c r="L365" s="538"/>
      <c r="M365" s="488">
        <v>0</v>
      </c>
      <c r="N365" s="538"/>
      <c r="O365" s="538">
        <v>3427572</v>
      </c>
      <c r="P365" s="538"/>
      <c r="Q365" s="538">
        <f t="shared" ref="Q365:Q375" si="23">ROUND(+SUM(E365)+SUM(G365)-SUM(I365)+SUM(K365) +SUM(M365)-SUM(O365),0)</f>
        <v>10537158</v>
      </c>
      <c r="R365" s="2334"/>
      <c r="S365" s="1163">
        <v>3427572</v>
      </c>
    </row>
    <row r="366" spans="1:19" s="536" customFormat="1" ht="15">
      <c r="B366" s="532" t="s">
        <v>513</v>
      </c>
      <c r="C366" s="532">
        <v>0</v>
      </c>
      <c r="D366" s="543"/>
      <c r="E366" s="492">
        <v>18690486</v>
      </c>
      <c r="F366" s="546"/>
      <c r="G366" s="546">
        <v>34445000</v>
      </c>
      <c r="H366" s="546"/>
      <c r="I366" s="1163">
        <v>17032538</v>
      </c>
      <c r="J366" s="544"/>
      <c r="K366" s="1163">
        <v>-998000</v>
      </c>
      <c r="L366" s="546"/>
      <c r="M366" s="488">
        <v>0</v>
      </c>
      <c r="N366" s="538"/>
      <c r="O366" s="538">
        <v>18750525</v>
      </c>
      <c r="P366" s="546"/>
      <c r="Q366" s="538">
        <f t="shared" si="23"/>
        <v>16354423</v>
      </c>
      <c r="R366" s="2336"/>
      <c r="S366" s="1163">
        <v>18750525</v>
      </c>
    </row>
    <row r="367" spans="1:19" s="536" customFormat="1" ht="15">
      <c r="B367" s="532" t="s">
        <v>506</v>
      </c>
      <c r="C367" s="532">
        <v>0</v>
      </c>
      <c r="D367" s="543"/>
      <c r="E367" s="492">
        <v>13848385</v>
      </c>
      <c r="F367" s="546"/>
      <c r="G367" s="546">
        <v>64267000</v>
      </c>
      <c r="H367" s="546"/>
      <c r="I367" s="1163">
        <v>7960296</v>
      </c>
      <c r="J367" s="544"/>
      <c r="K367" s="545">
        <v>0</v>
      </c>
      <c r="L367" s="546"/>
      <c r="M367" s="488">
        <v>0</v>
      </c>
      <c r="N367" s="538"/>
      <c r="O367" s="538">
        <v>58543495</v>
      </c>
      <c r="P367" s="546"/>
      <c r="Q367" s="538">
        <f t="shared" si="23"/>
        <v>11611594</v>
      </c>
      <c r="R367" s="2336"/>
      <c r="S367" s="1163">
        <v>58741442</v>
      </c>
    </row>
    <row r="368" spans="1:19" s="536" customFormat="1" ht="15">
      <c r="A368" s="525"/>
      <c r="B368" s="532" t="s">
        <v>342</v>
      </c>
      <c r="C368" s="532">
        <v>0</v>
      </c>
      <c r="D368" s="543"/>
      <c r="E368" s="537">
        <v>29055452</v>
      </c>
      <c r="F368" s="538"/>
      <c r="G368" s="538">
        <v>11000000</v>
      </c>
      <c r="H368" s="538"/>
      <c r="I368" s="545">
        <v>0</v>
      </c>
      <c r="J368" s="538"/>
      <c r="K368" s="545">
        <v>0</v>
      </c>
      <c r="L368" s="538"/>
      <c r="M368" s="488">
        <v>0</v>
      </c>
      <c r="N368" s="538"/>
      <c r="O368" s="538">
        <v>7109265</v>
      </c>
      <c r="P368" s="538"/>
      <c r="Q368" s="538">
        <f t="shared" si="23"/>
        <v>32946187</v>
      </c>
      <c r="R368" s="2334"/>
      <c r="S368" s="1163">
        <v>7109265</v>
      </c>
    </row>
    <row r="369" spans="1:23" s="553" customFormat="1" ht="15">
      <c r="A369" s="549"/>
      <c r="B369" s="532" t="s">
        <v>514</v>
      </c>
      <c r="C369" s="532">
        <v>0</v>
      </c>
      <c r="D369" s="550"/>
      <c r="E369" s="537">
        <v>15121727</v>
      </c>
      <c r="F369" s="551"/>
      <c r="G369" s="552">
        <v>33663000</v>
      </c>
      <c r="H369" s="551"/>
      <c r="I369" s="1163">
        <v>11050927</v>
      </c>
      <c r="J369" s="551"/>
      <c r="K369" s="545">
        <v>0</v>
      </c>
      <c r="L369" s="551"/>
      <c r="M369" s="488">
        <v>0</v>
      </c>
      <c r="N369" s="538"/>
      <c r="O369" s="538">
        <v>24840934</v>
      </c>
      <c r="P369" s="551"/>
      <c r="Q369" s="538">
        <f t="shared" si="23"/>
        <v>12892866</v>
      </c>
      <c r="R369" s="2337"/>
      <c r="S369" s="1163">
        <v>24840934</v>
      </c>
    </row>
    <row r="370" spans="1:23" s="553" customFormat="1" ht="15">
      <c r="A370" s="558"/>
      <c r="B370" s="532" t="s">
        <v>515</v>
      </c>
      <c r="C370" s="532">
        <v>0</v>
      </c>
      <c r="D370" s="525"/>
      <c r="E370" s="555">
        <v>2822099</v>
      </c>
      <c r="F370" s="551"/>
      <c r="G370" s="552">
        <v>1947000</v>
      </c>
      <c r="H370" s="551"/>
      <c r="I370" s="1163">
        <v>2459002</v>
      </c>
      <c r="J370" s="548"/>
      <c r="K370" s="545">
        <v>0</v>
      </c>
      <c r="L370" s="551"/>
      <c r="M370" s="488">
        <v>0</v>
      </c>
      <c r="N370" s="538"/>
      <c r="O370" s="538">
        <v>1017038</v>
      </c>
      <c r="P370" s="548"/>
      <c r="Q370" s="538">
        <f t="shared" si="23"/>
        <v>1293059</v>
      </c>
      <c r="R370" s="2339"/>
      <c r="S370" s="1163">
        <v>1017038</v>
      </c>
    </row>
    <row r="371" spans="1:23" s="553" customFormat="1" ht="15">
      <c r="A371" s="558"/>
      <c r="B371" s="532" t="s">
        <v>516</v>
      </c>
      <c r="C371" s="532">
        <v>0</v>
      </c>
      <c r="D371" s="559"/>
      <c r="E371" s="555">
        <v>95000</v>
      </c>
      <c r="F371" s="551"/>
      <c r="G371" s="552">
        <v>95000</v>
      </c>
      <c r="H371" s="551"/>
      <c r="I371" s="1163">
        <v>95000</v>
      </c>
      <c r="J371" s="560"/>
      <c r="K371" s="545">
        <v>0</v>
      </c>
      <c r="L371" s="551"/>
      <c r="M371" s="488">
        <v>0</v>
      </c>
      <c r="N371" s="538"/>
      <c r="O371" s="538">
        <v>0</v>
      </c>
      <c r="P371" s="548"/>
      <c r="Q371" s="538">
        <f t="shared" si="23"/>
        <v>95000</v>
      </c>
      <c r="R371" s="2339"/>
      <c r="S371" s="545">
        <v>0</v>
      </c>
    </row>
    <row r="372" spans="1:23" s="553" customFormat="1" ht="15">
      <c r="A372" s="558"/>
      <c r="B372" s="532" t="s">
        <v>508</v>
      </c>
      <c r="C372" s="532">
        <v>0</v>
      </c>
      <c r="D372" s="533"/>
      <c r="E372" s="555">
        <v>555609392</v>
      </c>
      <c r="F372" s="539"/>
      <c r="G372" s="592">
        <v>828516000</v>
      </c>
      <c r="H372" s="539"/>
      <c r="I372" s="1163">
        <v>486708929</v>
      </c>
      <c r="J372" s="539"/>
      <c r="K372" s="539">
        <v>0</v>
      </c>
      <c r="L372" s="539"/>
      <c r="M372" s="488">
        <v>0</v>
      </c>
      <c r="N372" s="538"/>
      <c r="O372" s="538">
        <v>429002987</v>
      </c>
      <c r="P372" s="539"/>
      <c r="Q372" s="538">
        <f t="shared" si="23"/>
        <v>468413476</v>
      </c>
      <c r="R372" s="2341"/>
      <c r="S372" s="1163">
        <v>429355445</v>
      </c>
    </row>
    <row r="373" spans="1:23" s="536" customFormat="1" ht="15">
      <c r="B373" s="532" t="s">
        <v>417</v>
      </c>
      <c r="C373" s="532">
        <v>0</v>
      </c>
      <c r="D373" s="523"/>
      <c r="E373" s="537">
        <v>1771958</v>
      </c>
      <c r="F373" s="538"/>
      <c r="G373" s="538">
        <v>2000000</v>
      </c>
      <c r="H373" s="538"/>
      <c r="I373" s="1163">
        <v>1610838</v>
      </c>
      <c r="J373" s="538"/>
      <c r="K373" s="545">
        <v>0</v>
      </c>
      <c r="L373" s="538"/>
      <c r="M373" s="488">
        <v>0</v>
      </c>
      <c r="N373" s="538"/>
      <c r="O373" s="538">
        <v>758445</v>
      </c>
      <c r="P373" s="538"/>
      <c r="Q373" s="538">
        <f t="shared" si="23"/>
        <v>1402675</v>
      </c>
      <c r="R373" s="2334"/>
      <c r="S373" s="1163">
        <v>758445</v>
      </c>
    </row>
    <row r="374" spans="1:23" s="514" customFormat="1" ht="15">
      <c r="B374" s="532" t="s">
        <v>362</v>
      </c>
      <c r="C374" s="532">
        <v>0</v>
      </c>
      <c r="D374" s="513"/>
      <c r="E374" s="562">
        <v>435995419</v>
      </c>
      <c r="F374" s="563"/>
      <c r="G374" s="563">
        <v>347465000</v>
      </c>
      <c r="H374" s="563"/>
      <c r="I374" s="1163">
        <v>111591747</v>
      </c>
      <c r="J374" s="563"/>
      <c r="K374" s="545">
        <v>0</v>
      </c>
      <c r="L374" s="563"/>
      <c r="M374" s="488">
        <v>0</v>
      </c>
      <c r="N374" s="538"/>
      <c r="O374" s="538">
        <v>140570768</v>
      </c>
      <c r="P374" s="563"/>
      <c r="Q374" s="538">
        <f t="shared" si="23"/>
        <v>531297904</v>
      </c>
      <c r="R374" s="2340"/>
      <c r="S374" s="1163">
        <v>140570768</v>
      </c>
    </row>
    <row r="375" spans="1:23" s="536" customFormat="1" ht="15">
      <c r="A375" s="514"/>
      <c r="B375" s="532" t="s">
        <v>509</v>
      </c>
      <c r="C375" s="532">
        <v>0</v>
      </c>
      <c r="D375" s="523"/>
      <c r="E375" s="622">
        <v>8602128</v>
      </c>
      <c r="F375" s="538"/>
      <c r="G375" s="538">
        <v>5254000</v>
      </c>
      <c r="H375" s="538"/>
      <c r="I375" s="544">
        <v>0</v>
      </c>
      <c r="J375" s="538"/>
      <c r="K375" s="545">
        <v>0</v>
      </c>
      <c r="L375" s="538"/>
      <c r="M375" s="488">
        <v>0</v>
      </c>
      <c r="N375" s="538"/>
      <c r="O375" s="538">
        <v>1675096</v>
      </c>
      <c r="P375" s="538"/>
      <c r="Q375" s="538">
        <f t="shared" si="23"/>
        <v>12181032</v>
      </c>
      <c r="R375" s="2334"/>
      <c r="S375" s="1163">
        <v>1675096</v>
      </c>
    </row>
    <row r="376" spans="1:23" s="553" customFormat="1" ht="15">
      <c r="A376" s="558"/>
      <c r="B376" s="532"/>
      <c r="C376" s="532"/>
      <c r="D376" s="559"/>
      <c r="E376" s="555"/>
      <c r="F376" s="551"/>
      <c r="G376" s="552"/>
      <c r="H376" s="551"/>
      <c r="I376" s="557"/>
      <c r="J376" s="560"/>
      <c r="K376" s="545"/>
      <c r="L376" s="551"/>
      <c r="M376" s="488"/>
      <c r="N376" s="488"/>
      <c r="O376" s="488"/>
      <c r="P376" s="538"/>
      <c r="Q376" s="538"/>
      <c r="R376" s="548"/>
      <c r="S376" s="545"/>
    </row>
    <row r="377" spans="1:23" s="553" customFormat="1" ht="15">
      <c r="A377" s="558"/>
      <c r="B377" s="532"/>
      <c r="C377" s="532"/>
      <c r="D377" s="559"/>
      <c r="E377" s="555"/>
      <c r="F377" s="551"/>
      <c r="G377" s="552"/>
      <c r="H377" s="551"/>
      <c r="I377" s="557"/>
      <c r="J377" s="560"/>
      <c r="K377" s="545"/>
      <c r="L377" s="551"/>
      <c r="M377" s="488"/>
      <c r="N377" s="488"/>
      <c r="O377" s="488"/>
      <c r="P377" s="538"/>
      <c r="Q377" s="538"/>
      <c r="R377" s="548"/>
      <c r="S377" s="545"/>
    </row>
    <row r="379" spans="1:23">
      <c r="A379" s="600" t="s">
        <v>287</v>
      </c>
      <c r="B379" s="2356" t="s">
        <v>2650</v>
      </c>
      <c r="C379" s="2356"/>
      <c r="D379" s="2356"/>
      <c r="E379" s="2356"/>
      <c r="F379" s="2356"/>
      <c r="G379" s="2356"/>
      <c r="H379" s="2356"/>
      <c r="I379" s="2356"/>
      <c r="J379" s="2356"/>
      <c r="K379" s="2356"/>
      <c r="L379" s="2356"/>
      <c r="M379" s="2356"/>
      <c r="N379" s="2356"/>
      <c r="O379" s="2356"/>
      <c r="P379" s="2356"/>
      <c r="Q379" s="2356"/>
      <c r="R379" s="2356"/>
      <c r="S379" s="2356"/>
      <c r="T379" s="2356"/>
      <c r="U379" s="2356"/>
      <c r="V379" s="2356"/>
      <c r="W379" s="2356"/>
    </row>
    <row r="380" spans="1:23">
      <c r="A380" s="600" t="s">
        <v>325</v>
      </c>
      <c r="B380" s="2355" t="s">
        <v>326</v>
      </c>
      <c r="C380" s="2355"/>
      <c r="D380" s="2355"/>
      <c r="E380" s="2355"/>
      <c r="F380" s="2355"/>
      <c r="G380" s="2355"/>
      <c r="H380" s="2355"/>
      <c r="I380" s="2355"/>
      <c r="J380" s="2355"/>
      <c r="K380" s="2355"/>
      <c r="L380" s="2355"/>
      <c r="M380" s="2355"/>
      <c r="N380" s="2355"/>
      <c r="O380" s="2355"/>
      <c r="P380" s="2355"/>
      <c r="Q380" s="2355"/>
      <c r="R380" s="2355"/>
      <c r="S380" s="2355"/>
    </row>
    <row r="381" spans="1:23">
      <c r="A381" s="600" t="s">
        <v>327</v>
      </c>
      <c r="B381" s="2355" t="s">
        <v>328</v>
      </c>
      <c r="C381" s="2355"/>
      <c r="D381" s="2355"/>
      <c r="E381" s="2355"/>
      <c r="F381" s="2355"/>
      <c r="G381" s="2355"/>
      <c r="H381" s="2355"/>
      <c r="I381" s="2355"/>
      <c r="J381" s="2355"/>
      <c r="K381" s="2355"/>
      <c r="L381" s="2355"/>
      <c r="M381" s="2355"/>
      <c r="N381" s="2355"/>
      <c r="O381" s="2355"/>
      <c r="P381" s="2355"/>
      <c r="Q381" s="2355"/>
      <c r="R381" s="2355"/>
      <c r="S381" s="2355"/>
    </row>
    <row r="382" spans="1:23" ht="18">
      <c r="A382" s="2359" t="s">
        <v>0</v>
      </c>
      <c r="B382" s="2359"/>
      <c r="C382" s="2359"/>
      <c r="D382" s="2359"/>
      <c r="E382" s="2359"/>
      <c r="F382" s="2359"/>
      <c r="G382" s="2359"/>
      <c r="H382" s="2359"/>
      <c r="I382" s="2316"/>
      <c r="J382" s="508"/>
      <c r="K382" s="2316"/>
      <c r="L382" s="508"/>
      <c r="M382" s="2316"/>
      <c r="N382" s="2316"/>
      <c r="O382" s="2316"/>
      <c r="P382" s="508"/>
      <c r="Q382" s="508"/>
      <c r="R382" s="508"/>
      <c r="S382" s="510" t="s">
        <v>329</v>
      </c>
    </row>
    <row r="383" spans="1:23" ht="18">
      <c r="A383" s="2362" t="s">
        <v>330</v>
      </c>
      <c r="B383" s="2362"/>
      <c r="C383" s="2362"/>
      <c r="D383" s="2362"/>
      <c r="E383" s="2362"/>
      <c r="F383" s="2362"/>
      <c r="G383" s="2362"/>
      <c r="H383" s="2362"/>
      <c r="I383" s="2316"/>
      <c r="J383" s="508"/>
      <c r="K383" s="2316"/>
      <c r="L383" s="508"/>
      <c r="M383" s="2316"/>
      <c r="N383" s="2316"/>
      <c r="O383" s="2316"/>
      <c r="P383" s="508"/>
      <c r="Q383" s="508"/>
      <c r="R383" s="508"/>
      <c r="S383" s="508" t="s">
        <v>135</v>
      </c>
    </row>
    <row r="384" spans="1:23" ht="18">
      <c r="A384" s="2362" t="s">
        <v>2644</v>
      </c>
      <c r="B384" s="2362"/>
      <c r="C384" s="2362"/>
      <c r="D384" s="2362"/>
      <c r="E384" s="2362"/>
      <c r="F384" s="2362"/>
      <c r="G384" s="2362"/>
      <c r="H384" s="2362"/>
      <c r="I384" s="2316"/>
      <c r="J384" s="508"/>
      <c r="K384" s="2316"/>
      <c r="L384" s="508"/>
      <c r="M384" s="2316"/>
      <c r="N384" s="2316"/>
      <c r="O384" s="2316"/>
      <c r="P384" s="508"/>
      <c r="Q384" s="508"/>
      <c r="R384" s="508"/>
      <c r="S384" s="509"/>
    </row>
    <row r="385" spans="1:19" ht="18">
      <c r="A385" s="2359" t="s">
        <v>2645</v>
      </c>
      <c r="B385" s="2359"/>
      <c r="C385" s="2359"/>
      <c r="D385" s="2359"/>
      <c r="E385" s="2359"/>
      <c r="F385" s="2359"/>
      <c r="G385" s="2359"/>
      <c r="H385" s="2359"/>
      <c r="I385" s="2316"/>
      <c r="J385" s="2316"/>
      <c r="K385" s="2316"/>
      <c r="L385" s="2316"/>
      <c r="M385" s="2316"/>
      <c r="N385" s="2316"/>
      <c r="O385" s="2316"/>
      <c r="P385" s="2316"/>
      <c r="Q385" s="2316"/>
      <c r="R385" s="2316"/>
      <c r="S385" s="2316"/>
    </row>
    <row r="386" spans="1:19">
      <c r="A386" s="512"/>
      <c r="B386" s="512"/>
      <c r="C386" s="512"/>
      <c r="D386" s="513"/>
      <c r="E386" s="514"/>
      <c r="F386" s="513"/>
      <c r="G386" s="513"/>
      <c r="H386" s="513"/>
      <c r="I386" s="514"/>
      <c r="J386" s="513"/>
      <c r="K386" s="514"/>
      <c r="L386" s="513"/>
      <c r="M386" s="514"/>
      <c r="N386" s="514"/>
      <c r="O386" s="514"/>
      <c r="P386" s="513"/>
      <c r="Q386" s="514"/>
      <c r="R386" s="513"/>
      <c r="S386" s="514"/>
    </row>
    <row r="387" spans="1:19">
      <c r="A387" s="514"/>
      <c r="B387" s="514"/>
      <c r="C387" s="514"/>
      <c r="D387" s="513"/>
      <c r="E387" s="514"/>
      <c r="F387" s="513"/>
      <c r="G387" s="513"/>
      <c r="H387" s="513"/>
      <c r="I387" s="514"/>
      <c r="J387" s="513"/>
      <c r="K387" s="514"/>
      <c r="L387" s="513"/>
      <c r="M387" s="514"/>
      <c r="N387" s="514"/>
      <c r="O387" s="514"/>
      <c r="P387" s="513"/>
      <c r="Q387" s="514"/>
      <c r="R387" s="513"/>
      <c r="S387" s="514"/>
    </row>
    <row r="388" spans="1:19">
      <c r="A388" s="514"/>
      <c r="B388" s="514"/>
      <c r="C388" s="514"/>
      <c r="D388" s="513"/>
      <c r="E388" s="514"/>
      <c r="F388" s="513"/>
      <c r="G388" s="513"/>
      <c r="H388" s="513"/>
      <c r="I388" s="515"/>
      <c r="J388" s="513"/>
      <c r="K388" s="514"/>
      <c r="L388" s="513"/>
      <c r="M388" s="516" t="s">
        <v>292</v>
      </c>
      <c r="N388" s="516"/>
      <c r="O388" s="516"/>
      <c r="P388" s="516"/>
      <c r="Q388" s="517"/>
      <c r="R388" s="513"/>
      <c r="S388" s="514"/>
    </row>
    <row r="389" spans="1:19">
      <c r="A389" s="514"/>
      <c r="B389" s="514"/>
      <c r="C389" s="514"/>
      <c r="D389" s="513"/>
      <c r="E389" s="514"/>
      <c r="F389" s="513"/>
      <c r="G389" s="517"/>
      <c r="H389" s="513"/>
      <c r="I389" s="517"/>
      <c r="J389" s="513"/>
      <c r="K389" s="514"/>
      <c r="L389" s="513"/>
      <c r="M389" s="514"/>
      <c r="N389" s="514"/>
      <c r="O389" s="514"/>
      <c r="P389" s="514"/>
      <c r="Q389" s="517" t="s">
        <v>2646</v>
      </c>
      <c r="R389" s="2320"/>
      <c r="S389" s="514"/>
    </row>
    <row r="390" spans="1:19">
      <c r="A390" s="518"/>
      <c r="B390" s="518"/>
      <c r="C390" s="518"/>
      <c r="D390" s="513"/>
      <c r="E390" s="517" t="s">
        <v>294</v>
      </c>
      <c r="F390" s="513"/>
      <c r="G390" s="517" t="s">
        <v>293</v>
      </c>
      <c r="H390" s="513"/>
      <c r="I390" s="517" t="s">
        <v>296</v>
      </c>
      <c r="J390" s="513"/>
      <c r="K390" s="517" t="s">
        <v>297</v>
      </c>
      <c r="L390" s="519"/>
      <c r="M390" s="520" t="s">
        <v>298</v>
      </c>
      <c r="N390" s="520"/>
      <c r="O390" s="2321" t="s">
        <v>2647</v>
      </c>
      <c r="P390" s="520"/>
      <c r="Q390" s="517" t="s">
        <v>294</v>
      </c>
      <c r="R390" s="2320"/>
      <c r="S390" s="517" t="s">
        <v>2647</v>
      </c>
    </row>
    <row r="391" spans="1:19">
      <c r="A391" s="518"/>
      <c r="B391" s="518"/>
      <c r="C391" s="518"/>
      <c r="D391" s="513"/>
      <c r="E391" s="517" t="s">
        <v>299</v>
      </c>
      <c r="F391" s="513"/>
      <c r="G391" s="517" t="s">
        <v>295</v>
      </c>
      <c r="H391" s="513"/>
      <c r="I391" s="517" t="s">
        <v>294</v>
      </c>
      <c r="J391" s="513"/>
      <c r="K391" s="517" t="s">
        <v>300</v>
      </c>
      <c r="L391" s="519"/>
      <c r="M391" s="520" t="s">
        <v>2042</v>
      </c>
      <c r="N391" s="520"/>
      <c r="O391" s="2322" t="s">
        <v>1977</v>
      </c>
      <c r="P391" s="520"/>
      <c r="Q391" s="517" t="s">
        <v>299</v>
      </c>
      <c r="R391" s="2320"/>
      <c r="S391" s="521" t="s">
        <v>1977</v>
      </c>
    </row>
    <row r="392" spans="1:19">
      <c r="A392" s="522"/>
      <c r="B392" s="522"/>
      <c r="C392" s="522"/>
      <c r="D392" s="523"/>
      <c r="E392" s="2098" t="s">
        <v>2648</v>
      </c>
      <c r="F392" s="523"/>
      <c r="G392" s="2098" t="s">
        <v>2041</v>
      </c>
      <c r="H392" s="523"/>
      <c r="I392" s="2323" t="s">
        <v>301</v>
      </c>
      <c r="J392" s="523"/>
      <c r="K392" s="2323" t="s">
        <v>302</v>
      </c>
      <c r="L392" s="524"/>
      <c r="M392" s="2333" t="s">
        <v>303</v>
      </c>
      <c r="N392" s="520"/>
      <c r="O392" s="2324" t="s">
        <v>2649</v>
      </c>
      <c r="P392" s="520"/>
      <c r="Q392" s="2098" t="s">
        <v>1990</v>
      </c>
      <c r="R392" s="2320"/>
      <c r="S392" s="2323" t="s">
        <v>304</v>
      </c>
    </row>
    <row r="393" spans="1:19">
      <c r="A393" s="525"/>
      <c r="B393" s="525"/>
      <c r="C393" s="525"/>
      <c r="D393" s="513"/>
      <c r="E393" s="526"/>
      <c r="F393" s="513"/>
      <c r="G393" s="513"/>
      <c r="H393" s="513"/>
      <c r="I393" s="526"/>
      <c r="J393" s="513"/>
      <c r="K393" s="526"/>
      <c r="L393" s="523"/>
      <c r="M393" s="526"/>
      <c r="N393" s="536"/>
      <c r="O393" s="536"/>
      <c r="P393" s="513"/>
      <c r="Q393" s="526"/>
      <c r="R393" s="2340"/>
      <c r="S393" s="526"/>
    </row>
    <row r="394" spans="1:19">
      <c r="A394" s="527" t="s">
        <v>517</v>
      </c>
      <c r="R394" s="2340"/>
    </row>
    <row r="395" spans="1:19">
      <c r="R395" s="2340"/>
    </row>
    <row r="396" spans="1:19" s="514" customFormat="1" ht="15">
      <c r="B396" s="532" t="s">
        <v>518</v>
      </c>
      <c r="C396" s="532">
        <v>0</v>
      </c>
      <c r="D396" s="513"/>
      <c r="E396" s="564">
        <v>1156337</v>
      </c>
      <c r="F396" s="563"/>
      <c r="G396" s="492">
        <v>2597000</v>
      </c>
      <c r="H396" s="563"/>
      <c r="I396" s="1163">
        <v>1765967</v>
      </c>
      <c r="J396" s="563"/>
      <c r="K396" s="545">
        <v>0</v>
      </c>
      <c r="L396" s="563"/>
      <c r="M396" s="488">
        <v>0</v>
      </c>
      <c r="N396" s="538"/>
      <c r="O396" s="538">
        <v>702987</v>
      </c>
      <c r="P396" s="563"/>
      <c r="Q396" s="538">
        <f>ROUND(+SUM(E396)+SUM(G396)-SUM(I396)+SUM(K396) +SUM(M396)-SUM(O396),0)</f>
        <v>1284383</v>
      </c>
      <c r="R396" s="2340"/>
      <c r="S396" s="1163">
        <v>704327</v>
      </c>
    </row>
    <row r="397" spans="1:19" s="514" customFormat="1" ht="15">
      <c r="B397" s="532" t="s">
        <v>519</v>
      </c>
      <c r="C397" s="532">
        <v>0</v>
      </c>
      <c r="D397" s="533"/>
      <c r="E397" s="564">
        <v>8627262</v>
      </c>
      <c r="F397" s="533"/>
      <c r="G397" s="563">
        <v>5300000</v>
      </c>
      <c r="H397" s="533"/>
      <c r="I397" s="1163">
        <v>8260287</v>
      </c>
      <c r="J397" s="533"/>
      <c r="K397" s="545">
        <v>0</v>
      </c>
      <c r="L397" s="533"/>
      <c r="M397" s="488">
        <v>0</v>
      </c>
      <c r="N397" s="538"/>
      <c r="O397" s="538">
        <v>765585</v>
      </c>
      <c r="P397" s="533"/>
      <c r="Q397" s="538">
        <f t="shared" ref="Q397:Q402" si="24">ROUND(+SUM(E397)+SUM(G397)-SUM(I397)+SUM(K397) +SUM(M397)-SUM(O397),0)</f>
        <v>4901390</v>
      </c>
      <c r="R397" s="2329"/>
      <c r="S397" s="1163">
        <v>765585</v>
      </c>
    </row>
    <row r="398" spans="1:19" s="514" customFormat="1" ht="15">
      <c r="B398" s="532" t="s">
        <v>381</v>
      </c>
      <c r="C398" s="532">
        <v>0</v>
      </c>
      <c r="D398" s="513"/>
      <c r="E398" s="564">
        <v>234374</v>
      </c>
      <c r="F398" s="563"/>
      <c r="G398" s="492">
        <v>348000</v>
      </c>
      <c r="H398" s="563"/>
      <c r="I398" s="1163">
        <v>240853</v>
      </c>
      <c r="J398" s="563"/>
      <c r="K398" s="545">
        <v>0</v>
      </c>
      <c r="L398" s="563"/>
      <c r="M398" s="488">
        <v>0</v>
      </c>
      <c r="N398" s="538"/>
      <c r="O398" s="538">
        <v>21470</v>
      </c>
      <c r="P398" s="563"/>
      <c r="Q398" s="538">
        <f t="shared" si="24"/>
        <v>320051</v>
      </c>
      <c r="R398" s="2340"/>
      <c r="S398" s="1163">
        <v>21470</v>
      </c>
    </row>
    <row r="399" spans="1:19" s="514" customFormat="1" ht="15">
      <c r="B399" s="532" t="s">
        <v>382</v>
      </c>
      <c r="C399" s="532">
        <v>0</v>
      </c>
      <c r="D399" s="513"/>
      <c r="E399" s="562">
        <v>259020</v>
      </c>
      <c r="F399" s="563"/>
      <c r="G399" s="563">
        <v>890000</v>
      </c>
      <c r="H399" s="563"/>
      <c r="I399" s="1163">
        <v>232688</v>
      </c>
      <c r="J399" s="563"/>
      <c r="K399" s="545">
        <v>0</v>
      </c>
      <c r="L399" s="563"/>
      <c r="M399" s="488">
        <v>0</v>
      </c>
      <c r="N399" s="538"/>
      <c r="O399" s="538">
        <v>613970</v>
      </c>
      <c r="P399" s="563"/>
      <c r="Q399" s="538">
        <f t="shared" si="24"/>
        <v>302362</v>
      </c>
      <c r="R399" s="2340"/>
      <c r="S399" s="1163">
        <v>613970</v>
      </c>
    </row>
    <row r="400" spans="1:19" s="536" customFormat="1" ht="15">
      <c r="B400" s="532" t="s">
        <v>387</v>
      </c>
      <c r="C400" s="532">
        <v>0</v>
      </c>
      <c r="D400" s="533"/>
      <c r="E400" s="537">
        <v>7846084</v>
      </c>
      <c r="F400" s="539"/>
      <c r="G400" s="546">
        <v>22887000</v>
      </c>
      <c r="H400" s="539"/>
      <c r="I400" s="1163">
        <v>6537221</v>
      </c>
      <c r="J400" s="539"/>
      <c r="K400" s="1163">
        <v>998000</v>
      </c>
      <c r="L400" s="539"/>
      <c r="M400" s="488">
        <v>0</v>
      </c>
      <c r="N400" s="538"/>
      <c r="O400" s="538">
        <v>22342580</v>
      </c>
      <c r="P400" s="539"/>
      <c r="Q400" s="538">
        <f t="shared" si="24"/>
        <v>2851283</v>
      </c>
      <c r="R400" s="2341"/>
      <c r="S400" s="1163">
        <v>22247756</v>
      </c>
    </row>
    <row r="401" spans="1:19" s="514" customFormat="1" ht="15">
      <c r="B401" s="532" t="s">
        <v>520</v>
      </c>
      <c r="C401" s="532">
        <v>0</v>
      </c>
      <c r="D401" s="513"/>
      <c r="E401" s="562">
        <v>6029025</v>
      </c>
      <c r="F401" s="563"/>
      <c r="G401" s="563">
        <v>20100000</v>
      </c>
      <c r="H401" s="563"/>
      <c r="I401" s="1163">
        <v>2469250</v>
      </c>
      <c r="J401" s="563"/>
      <c r="K401" s="545">
        <v>0</v>
      </c>
      <c r="L401" s="563"/>
      <c r="M401" s="488">
        <v>0</v>
      </c>
      <c r="N401" s="538"/>
      <c r="O401" s="538">
        <v>17637146</v>
      </c>
      <c r="P401" s="563"/>
      <c r="Q401" s="538">
        <f t="shared" si="24"/>
        <v>6022629</v>
      </c>
      <c r="R401" s="2340"/>
      <c r="S401" s="1163">
        <v>17637146</v>
      </c>
    </row>
    <row r="402" spans="1:19" s="514" customFormat="1" ht="15">
      <c r="B402" s="532" t="s">
        <v>393</v>
      </c>
      <c r="C402" s="532">
        <v>0</v>
      </c>
      <c r="D402" s="513"/>
      <c r="E402" s="562">
        <v>67010826</v>
      </c>
      <c r="F402" s="563"/>
      <c r="G402" s="563">
        <v>77442400</v>
      </c>
      <c r="H402" s="563"/>
      <c r="I402" s="1163">
        <v>52062400</v>
      </c>
      <c r="J402" s="563"/>
      <c r="K402" s="545">
        <v>0</v>
      </c>
      <c r="L402" s="563"/>
      <c r="M402" s="488">
        <v>0</v>
      </c>
      <c r="N402" s="538"/>
      <c r="O402" s="538">
        <v>12261716</v>
      </c>
      <c r="P402" s="563"/>
      <c r="Q402" s="538">
        <f t="shared" si="24"/>
        <v>80129110</v>
      </c>
      <c r="R402" s="2340"/>
      <c r="S402" s="1163">
        <v>12538934</v>
      </c>
    </row>
    <row r="403" spans="1:19" s="514" customFormat="1" ht="15">
      <c r="B403" s="576" t="s">
        <v>2043</v>
      </c>
      <c r="C403" s="532" t="s">
        <v>6</v>
      </c>
      <c r="D403" s="513"/>
      <c r="E403" s="609">
        <f>ROUND(SUM(E364:E375,E396:E402),0)</f>
        <v>1216321372</v>
      </c>
      <c r="F403" s="563"/>
      <c r="G403" s="609">
        <f>ROUND(SUM(G364:G375,G396:G402),0)</f>
        <v>1473443400</v>
      </c>
      <c r="H403" s="563"/>
      <c r="I403" s="609">
        <f>ROUND(SUM(I364:I375,I396:I402),0)</f>
        <v>753213684</v>
      </c>
      <c r="J403" s="563"/>
      <c r="K403" s="609">
        <f>SUM(K396:K402,K364:K375)</f>
        <v>0</v>
      </c>
      <c r="L403" s="563"/>
      <c r="M403" s="609">
        <f>ROUND(SUM(M364:M375,M396:M402),0)</f>
        <v>0</v>
      </c>
      <c r="N403" s="538"/>
      <c r="O403" s="609">
        <f t="shared" ref="O403" si="25">ROUND(SUM(O364:O375,O396:O402),0)</f>
        <v>741132694</v>
      </c>
      <c r="P403" s="563"/>
      <c r="Q403" s="578">
        <f>ROUND(+SUM(E403)+SUM(G403)-SUM(I403)+SUM(K403) +SUM(M403)-SUM(O403),0)</f>
        <v>1195418394</v>
      </c>
      <c r="R403" s="2340"/>
      <c r="S403" s="609">
        <f>ROUND(SUM(S364:S375,S396:S402),0)</f>
        <v>741866833</v>
      </c>
    </row>
    <row r="404" spans="1:19" s="514" customFormat="1" ht="15">
      <c r="B404" s="532"/>
      <c r="C404" s="532"/>
      <c r="D404" s="513"/>
      <c r="E404" s="491"/>
      <c r="F404" s="563"/>
      <c r="G404" s="538"/>
      <c r="H404" s="563"/>
      <c r="I404" s="544"/>
      <c r="J404" s="563"/>
      <c r="K404" s="544"/>
      <c r="L404" s="563"/>
      <c r="M404" s="544"/>
      <c r="N404" s="538"/>
      <c r="O404" s="544"/>
      <c r="P404" s="563"/>
      <c r="Q404" s="538"/>
      <c r="R404" s="2340"/>
      <c r="S404" s="544"/>
    </row>
    <row r="405" spans="1:19" ht="18" thickBot="1">
      <c r="A405" s="512"/>
      <c r="B405" s="576" t="s">
        <v>521</v>
      </c>
      <c r="C405" s="569" t="s">
        <v>6</v>
      </c>
      <c r="D405" s="533"/>
      <c r="E405" s="618">
        <f>ROUND(SUM(E360+E403),0)</f>
        <v>4752891464</v>
      </c>
      <c r="F405" s="539"/>
      <c r="G405" s="618">
        <f>ROUND(SUM(G360+G403),0)</f>
        <v>5295581400</v>
      </c>
      <c r="H405" s="539"/>
      <c r="I405" s="618">
        <f>ROUND(SUM(I360+I403),0)</f>
        <v>911822009</v>
      </c>
      <c r="J405" s="539"/>
      <c r="K405" s="618">
        <f>ROUND(SUM(K360+K403),0)</f>
        <v>0</v>
      </c>
      <c r="L405" s="539"/>
      <c r="M405" s="618">
        <f>ROUND(SUM(M360+M403),0)</f>
        <v>0</v>
      </c>
      <c r="N405" s="538"/>
      <c r="O405" s="618">
        <f t="shared" ref="O405" si="26">ROUND(SUM(O360+O403),0)</f>
        <v>3334484886</v>
      </c>
      <c r="P405" s="539"/>
      <c r="Q405" s="619">
        <f>ROUND(+SUM(E405)+SUM(G405)-SUM(I405)+SUM(K405) +SUM(M405)-SUM(O405),0)</f>
        <v>5802165969</v>
      </c>
      <c r="R405" s="2340"/>
      <c r="S405" s="618">
        <f>ROUND(SUM(S360+S403),0)</f>
        <v>3334918398</v>
      </c>
    </row>
    <row r="406" spans="1:19" ht="18" thickTop="1">
      <c r="E406" s="616"/>
      <c r="F406" s="568"/>
      <c r="G406" s="568"/>
      <c r="H406" s="568"/>
      <c r="I406" s="616"/>
      <c r="J406" s="568"/>
      <c r="K406" s="616"/>
      <c r="L406" s="568"/>
      <c r="M406" s="616"/>
      <c r="N406" s="538"/>
      <c r="O406" s="616"/>
      <c r="P406" s="568"/>
      <c r="Q406" s="616"/>
      <c r="R406" s="2340"/>
      <c r="S406" s="616"/>
    </row>
    <row r="407" spans="1:19" s="514" customFormat="1">
      <c r="A407" s="625" t="s">
        <v>522</v>
      </c>
      <c r="B407" s="518"/>
      <c r="C407" s="518"/>
      <c r="D407" s="513"/>
      <c r="E407" s="244"/>
      <c r="F407" s="563"/>
      <c r="G407" s="563"/>
      <c r="H407" s="563"/>
      <c r="I407" s="244"/>
      <c r="J407" s="563"/>
      <c r="K407" s="244"/>
      <c r="L407" s="563"/>
      <c r="M407" s="244"/>
      <c r="N407" s="538"/>
      <c r="O407" s="2317"/>
      <c r="P407" s="563"/>
      <c r="Q407" s="244"/>
      <c r="R407" s="2340"/>
      <c r="S407" s="244"/>
    </row>
    <row r="408" spans="1:19" s="514" customFormat="1" ht="15">
      <c r="A408" s="518"/>
      <c r="B408" s="518"/>
      <c r="C408" s="518"/>
      <c r="D408" s="513"/>
      <c r="E408" s="244"/>
      <c r="F408" s="563"/>
      <c r="G408" s="563"/>
      <c r="H408" s="563"/>
      <c r="I408" s="244"/>
      <c r="J408" s="563"/>
      <c r="K408" s="244"/>
      <c r="L408" s="563"/>
      <c r="M408" s="581"/>
      <c r="N408" s="538"/>
      <c r="O408" s="581"/>
      <c r="P408" s="563"/>
      <c r="Q408" s="581"/>
      <c r="R408" s="2340"/>
      <c r="S408" s="581"/>
    </row>
    <row r="409" spans="1:19" s="536" customFormat="1" ht="15">
      <c r="A409" s="525"/>
      <c r="B409" s="532" t="s">
        <v>523</v>
      </c>
      <c r="C409" s="532">
        <v>0</v>
      </c>
      <c r="D409" s="533"/>
      <c r="E409" s="537">
        <v>1486972</v>
      </c>
      <c r="F409" s="539"/>
      <c r="G409" s="570">
        <v>1836000</v>
      </c>
      <c r="H409" s="539"/>
      <c r="I409" s="1163">
        <v>1441726</v>
      </c>
      <c r="J409" s="539"/>
      <c r="K409" s="545">
        <v>0</v>
      </c>
      <c r="L409" s="539"/>
      <c r="M409" s="488">
        <v>0</v>
      </c>
      <c r="N409" s="538"/>
      <c r="O409" s="1163">
        <v>468406</v>
      </c>
      <c r="P409" s="539"/>
      <c r="Q409" s="538">
        <f>ROUND(+SUM(E409)+SUM(G409)-SUM(I409)+SUM(K409) +SUM(M409)-SUM(O409),0)</f>
        <v>1412840</v>
      </c>
      <c r="R409" s="2340"/>
      <c r="S409" s="1163">
        <v>468406</v>
      </c>
    </row>
    <row r="410" spans="1:19">
      <c r="A410" s="626"/>
      <c r="B410" s="626" t="s">
        <v>524</v>
      </c>
      <c r="C410" s="569" t="s">
        <v>6</v>
      </c>
      <c r="D410" s="533"/>
      <c r="E410" s="577">
        <f>ROUND(SUM(E409:E409),0)</f>
        <v>1486972</v>
      </c>
      <c r="F410" s="539"/>
      <c r="G410" s="577">
        <f>ROUND(SUM(G409:G409),0)</f>
        <v>1836000</v>
      </c>
      <c r="H410" s="539"/>
      <c r="I410" s="577">
        <f>ROUND(SUM(I409:I409),0)</f>
        <v>1441726</v>
      </c>
      <c r="J410" s="539"/>
      <c r="K410" s="577">
        <f>ROUND(SUM(K409:K409),0)</f>
        <v>0</v>
      </c>
      <c r="L410" s="539"/>
      <c r="M410" s="577">
        <f>ROUND(SUM(M409:M409),0)</f>
        <v>0</v>
      </c>
      <c r="N410" s="538"/>
      <c r="O410" s="577">
        <f t="shared" ref="O410" si="27">ROUND(SUM(O409:O409),0)</f>
        <v>468406</v>
      </c>
      <c r="P410" s="539"/>
      <c r="Q410" s="578">
        <f>ROUND(+SUM(E410)+SUM(G410)-SUM(I410)+SUM(K410) +SUM(M410)-SUM(O410),0)</f>
        <v>1412840</v>
      </c>
      <c r="R410" s="2340"/>
      <c r="S410" s="577">
        <f>ROUND(SUM(S409:S409),0)</f>
        <v>468406</v>
      </c>
    </row>
    <row r="411" spans="1:19">
      <c r="A411" s="626"/>
      <c r="C411" s="569">
        <v>0</v>
      </c>
      <c r="D411" s="533"/>
      <c r="E411" s="579"/>
      <c r="F411" s="539"/>
      <c r="G411" s="579"/>
      <c r="H411" s="539"/>
      <c r="I411" s="579"/>
      <c r="J411" s="539"/>
      <c r="K411" s="579"/>
      <c r="L411" s="539"/>
      <c r="M411" s="579"/>
      <c r="N411" s="538"/>
      <c r="O411" s="579"/>
      <c r="P411" s="539"/>
      <c r="Q411" s="579"/>
      <c r="R411" s="2340"/>
      <c r="S411" s="579"/>
    </row>
    <row r="412" spans="1:19">
      <c r="A412" s="625" t="s">
        <v>525</v>
      </c>
      <c r="C412" s="569">
        <v>0</v>
      </c>
      <c r="D412" s="533"/>
      <c r="E412" s="579"/>
      <c r="F412" s="539"/>
      <c r="G412" s="579"/>
      <c r="H412" s="539"/>
      <c r="I412" s="579"/>
      <c r="J412" s="539"/>
      <c r="K412" s="579"/>
      <c r="L412" s="539"/>
      <c r="M412" s="579"/>
      <c r="N412" s="538"/>
      <c r="O412" s="579"/>
      <c r="P412" s="539"/>
      <c r="Q412" s="579"/>
      <c r="R412" s="2340"/>
      <c r="S412" s="579"/>
    </row>
    <row r="413" spans="1:19">
      <c r="A413" s="626"/>
      <c r="C413" s="569">
        <v>0</v>
      </c>
      <c r="D413" s="533"/>
      <c r="E413" s="579"/>
      <c r="F413" s="539"/>
      <c r="G413" s="579"/>
      <c r="H413" s="539"/>
      <c r="I413" s="579"/>
      <c r="J413" s="539"/>
      <c r="K413" s="579"/>
      <c r="L413" s="539"/>
      <c r="M413" s="579"/>
      <c r="N413" s="538"/>
      <c r="O413" s="579"/>
      <c r="P413" s="539"/>
      <c r="Q413" s="579"/>
      <c r="R413" s="2340"/>
      <c r="S413" s="579"/>
    </row>
    <row r="414" spans="1:19" s="536" customFormat="1" ht="15">
      <c r="B414" s="532" t="s">
        <v>387</v>
      </c>
      <c r="C414" s="532">
        <v>0</v>
      </c>
      <c r="D414" s="543"/>
      <c r="E414" s="538">
        <v>7771157</v>
      </c>
      <c r="F414" s="546"/>
      <c r="G414" s="546">
        <v>106729000</v>
      </c>
      <c r="H414" s="546"/>
      <c r="I414" s="1163">
        <v>962433</v>
      </c>
      <c r="J414" s="538"/>
      <c r="K414" s="545">
        <v>0</v>
      </c>
      <c r="L414" s="538"/>
      <c r="M414" s="488">
        <v>0</v>
      </c>
      <c r="N414" s="538"/>
      <c r="O414" s="1163">
        <v>104939737</v>
      </c>
      <c r="P414" s="538"/>
      <c r="Q414" s="538">
        <f>ROUND(+SUM(E414)+SUM(G414)-SUM(I414)+SUM(K414) +SUM(M414)-SUM(O414),0)</f>
        <v>8597987</v>
      </c>
      <c r="R414" s="2340"/>
      <c r="S414" s="1163">
        <v>104805148</v>
      </c>
    </row>
    <row r="415" spans="1:19">
      <c r="A415" s="626"/>
      <c r="B415" s="626" t="s">
        <v>526</v>
      </c>
      <c r="C415" s="569" t="s">
        <v>6</v>
      </c>
      <c r="D415" s="533"/>
      <c r="E415" s="577">
        <f>ROUND(SUM(E414:E414),0)</f>
        <v>7771157</v>
      </c>
      <c r="F415" s="539"/>
      <c r="G415" s="577">
        <f>ROUND(SUM(G414:G414),0)</f>
        <v>106729000</v>
      </c>
      <c r="H415" s="539"/>
      <c r="I415" s="577">
        <f>ROUND(SUM(I414:I414),0)</f>
        <v>962433</v>
      </c>
      <c r="J415" s="539"/>
      <c r="K415" s="577">
        <f>ROUND(SUM(K414:K414),0)</f>
        <v>0</v>
      </c>
      <c r="L415" s="539"/>
      <c r="M415" s="577">
        <f>ROUND(SUM(M414:M414),0)</f>
        <v>0</v>
      </c>
      <c r="N415" s="538"/>
      <c r="O415" s="577">
        <f t="shared" ref="O415" si="28">ROUND(SUM(O414:O414),0)</f>
        <v>104939737</v>
      </c>
      <c r="P415" s="539"/>
      <c r="Q415" s="578">
        <f>ROUND(+SUM(E415)+SUM(G415)-SUM(I415)+SUM(K415) +SUM(M415)-SUM(O415),0)</f>
        <v>8597987</v>
      </c>
      <c r="R415" s="2340"/>
      <c r="S415" s="577">
        <f>ROUND(SUM(S414:S414),0)</f>
        <v>104805148</v>
      </c>
    </row>
    <row r="416" spans="1:19">
      <c r="A416" s="626"/>
      <c r="B416" s="626"/>
      <c r="C416" s="569">
        <v>0</v>
      </c>
      <c r="D416" s="533"/>
      <c r="E416" s="579"/>
      <c r="F416" s="539"/>
      <c r="G416" s="579"/>
      <c r="H416" s="539"/>
      <c r="I416" s="579"/>
      <c r="J416" s="539"/>
      <c r="K416" s="579"/>
      <c r="L416" s="539"/>
      <c r="M416" s="579"/>
      <c r="N416" s="538"/>
      <c r="O416" s="579"/>
      <c r="P416" s="539"/>
      <c r="Q416" s="579"/>
      <c r="R416" s="2340"/>
      <c r="S416" s="579"/>
    </row>
    <row r="417" spans="1:19">
      <c r="A417" s="625" t="s">
        <v>527</v>
      </c>
      <c r="B417" s="626"/>
      <c r="C417" s="569">
        <v>0</v>
      </c>
      <c r="D417" s="533"/>
      <c r="E417" s="579"/>
      <c r="F417" s="539"/>
      <c r="G417" s="579"/>
      <c r="H417" s="539"/>
      <c r="I417" s="579"/>
      <c r="J417" s="539"/>
      <c r="K417" s="579"/>
      <c r="L417" s="539"/>
      <c r="M417" s="579"/>
      <c r="N417" s="538"/>
      <c r="O417" s="579"/>
      <c r="P417" s="539"/>
      <c r="Q417" s="579"/>
      <c r="R417" s="2340"/>
      <c r="S417" s="579"/>
    </row>
    <row r="418" spans="1:19">
      <c r="A418" s="626"/>
      <c r="B418" s="626"/>
      <c r="C418" s="569">
        <v>0</v>
      </c>
      <c r="D418" s="533"/>
      <c r="E418" s="579"/>
      <c r="F418" s="539"/>
      <c r="G418" s="579"/>
      <c r="H418" s="539"/>
      <c r="I418" s="579"/>
      <c r="J418" s="539"/>
      <c r="K418" s="579"/>
      <c r="L418" s="539"/>
      <c r="M418" s="579"/>
      <c r="N418" s="538"/>
      <c r="O418" s="579"/>
      <c r="P418" s="539"/>
      <c r="Q418" s="579"/>
      <c r="R418" s="2340"/>
      <c r="S418" s="579"/>
    </row>
    <row r="419" spans="1:19" s="536" customFormat="1" ht="15">
      <c r="B419" s="532" t="s">
        <v>528</v>
      </c>
      <c r="C419" s="532">
        <v>0</v>
      </c>
      <c r="D419" s="543"/>
      <c r="E419" s="537">
        <v>764997958</v>
      </c>
      <c r="F419" s="546"/>
      <c r="G419" s="546">
        <v>2257940900</v>
      </c>
      <c r="H419" s="546"/>
      <c r="I419" s="1163">
        <v>38004097</v>
      </c>
      <c r="J419" s="544"/>
      <c r="K419" s="545">
        <v>0</v>
      </c>
      <c r="L419" s="546"/>
      <c r="M419" s="488">
        <v>0</v>
      </c>
      <c r="N419" s="538"/>
      <c r="O419" s="538">
        <v>2135623707</v>
      </c>
      <c r="P419" s="546"/>
      <c r="Q419" s="538">
        <f>ROUND(+SUM(E419)+SUM(G419)-SUM(I419)+SUM(K419) +SUM(M419)-SUM(O419),0)</f>
        <v>849311054</v>
      </c>
      <c r="R419" s="2340"/>
      <c r="S419" s="1163">
        <v>2135620627</v>
      </c>
    </row>
    <row r="420" spans="1:19" s="553" customFormat="1" ht="15">
      <c r="A420" s="558"/>
      <c r="B420" s="532" t="s">
        <v>508</v>
      </c>
      <c r="C420" s="532">
        <v>0</v>
      </c>
      <c r="D420" s="559"/>
      <c r="E420" s="555">
        <v>750000</v>
      </c>
      <c r="F420" s="551"/>
      <c r="G420" s="622">
        <v>750000</v>
      </c>
      <c r="H420" s="551"/>
      <c r="I420" s="545">
        <v>750000</v>
      </c>
      <c r="J420" s="560"/>
      <c r="K420" s="545">
        <v>0</v>
      </c>
      <c r="L420" s="551"/>
      <c r="M420" s="488">
        <v>0</v>
      </c>
      <c r="N420" s="538"/>
      <c r="O420" s="538">
        <v>0</v>
      </c>
      <c r="P420" s="548"/>
      <c r="Q420" s="538">
        <f t="shared" ref="Q420:Q425" si="29">ROUND(+SUM(E420)+SUM(G420)-SUM(I420)+SUM(K420) +SUM(M420)-SUM(O420),0)</f>
        <v>750000</v>
      </c>
      <c r="R420" s="2340"/>
      <c r="S420" s="545">
        <v>0</v>
      </c>
    </row>
    <row r="421" spans="1:19" s="553" customFormat="1" ht="15">
      <c r="A421" s="558"/>
      <c r="B421" s="532" t="s">
        <v>418</v>
      </c>
      <c r="C421" s="532">
        <v>0</v>
      </c>
      <c r="D421" s="533"/>
      <c r="E421" s="537">
        <v>0</v>
      </c>
      <c r="F421" s="539"/>
      <c r="G421" s="610">
        <v>312366643</v>
      </c>
      <c r="H421" s="539"/>
      <c r="I421" s="545">
        <v>0</v>
      </c>
      <c r="J421" s="539"/>
      <c r="K421" s="537">
        <v>0</v>
      </c>
      <c r="L421" s="539"/>
      <c r="M421" s="488">
        <v>0</v>
      </c>
      <c r="N421" s="538"/>
      <c r="O421" s="538">
        <v>0</v>
      </c>
      <c r="P421" s="539"/>
      <c r="Q421" s="538">
        <f t="shared" si="29"/>
        <v>312366643</v>
      </c>
      <c r="R421" s="2340"/>
      <c r="S421" s="538">
        <v>0</v>
      </c>
    </row>
    <row r="422" spans="1:19" s="553" customFormat="1" ht="15">
      <c r="A422" s="558"/>
      <c r="B422" s="532" t="s">
        <v>422</v>
      </c>
      <c r="C422" s="532">
        <v>0</v>
      </c>
      <c r="D422" s="513"/>
      <c r="E422" s="564">
        <v>0</v>
      </c>
      <c r="F422" s="563"/>
      <c r="G422" s="614">
        <v>81500234</v>
      </c>
      <c r="H422" s="563"/>
      <c r="I422" s="545">
        <v>0</v>
      </c>
      <c r="J422" s="563"/>
      <c r="K422" s="492">
        <v>0</v>
      </c>
      <c r="L422" s="563"/>
      <c r="M422" s="488">
        <v>0</v>
      </c>
      <c r="N422" s="538"/>
      <c r="O422" s="538">
        <v>0</v>
      </c>
      <c r="P422" s="563"/>
      <c r="Q422" s="538">
        <f t="shared" si="29"/>
        <v>81500234</v>
      </c>
      <c r="R422" s="2340"/>
      <c r="S422" s="563">
        <v>0</v>
      </c>
    </row>
    <row r="423" spans="1:19" s="536" customFormat="1" ht="15">
      <c r="B423" s="532" t="s">
        <v>426</v>
      </c>
      <c r="C423" s="532">
        <v>0</v>
      </c>
      <c r="D423" s="543"/>
      <c r="E423" s="492">
        <v>289658020</v>
      </c>
      <c r="F423" s="546"/>
      <c r="G423" s="546">
        <v>618500000</v>
      </c>
      <c r="H423" s="546"/>
      <c r="I423" s="1163">
        <v>289658020</v>
      </c>
      <c r="J423" s="544"/>
      <c r="K423" s="545">
        <v>0</v>
      </c>
      <c r="L423" s="546"/>
      <c r="M423" s="488">
        <v>0</v>
      </c>
      <c r="N423" s="538"/>
      <c r="O423" s="538">
        <v>76259940</v>
      </c>
      <c r="P423" s="546"/>
      <c r="Q423" s="538">
        <f t="shared" si="29"/>
        <v>542240060</v>
      </c>
      <c r="R423" s="2340"/>
      <c r="S423" s="1163">
        <v>76259940</v>
      </c>
    </row>
    <row r="424" spans="1:19" s="514" customFormat="1" ht="15">
      <c r="B424" s="532" t="s">
        <v>394</v>
      </c>
      <c r="C424" s="532">
        <v>0</v>
      </c>
      <c r="D424" s="513"/>
      <c r="E424" s="562">
        <v>9120804</v>
      </c>
      <c r="F424" s="563"/>
      <c r="G424" s="563">
        <v>10000000</v>
      </c>
      <c r="H424" s="563"/>
      <c r="I424" s="1163">
        <v>7978375</v>
      </c>
      <c r="J424" s="563"/>
      <c r="K424" s="545">
        <v>0</v>
      </c>
      <c r="L424" s="563"/>
      <c r="M424" s="488">
        <v>0</v>
      </c>
      <c r="N424" s="538"/>
      <c r="O424" s="538">
        <v>1505558</v>
      </c>
      <c r="P424" s="563"/>
      <c r="Q424" s="538">
        <f t="shared" si="29"/>
        <v>9636871</v>
      </c>
      <c r="R424" s="2340"/>
      <c r="S424" s="1163">
        <v>1505558</v>
      </c>
    </row>
    <row r="425" spans="1:19" s="514" customFormat="1" ht="15">
      <c r="B425" s="532" t="s">
        <v>529</v>
      </c>
      <c r="C425" s="532">
        <v>0</v>
      </c>
      <c r="D425" s="513"/>
      <c r="E425" s="2345">
        <v>369032725</v>
      </c>
      <c r="F425" s="563"/>
      <c r="G425" s="2343">
        <v>50000000</v>
      </c>
      <c r="H425" s="563"/>
      <c r="I425" s="545">
        <v>0</v>
      </c>
      <c r="J425" s="563"/>
      <c r="K425" s="545">
        <v>0</v>
      </c>
      <c r="L425" s="563"/>
      <c r="M425" s="488">
        <v>0</v>
      </c>
      <c r="N425" s="538"/>
      <c r="O425" s="538">
        <v>19826352</v>
      </c>
      <c r="P425" s="563"/>
      <c r="Q425" s="538">
        <f t="shared" si="29"/>
        <v>399206373</v>
      </c>
      <c r="R425" s="2340"/>
      <c r="S425" s="1163">
        <v>19826352</v>
      </c>
    </row>
    <row r="426" spans="1:19">
      <c r="A426" s="626"/>
      <c r="B426" s="626" t="s">
        <v>530</v>
      </c>
      <c r="C426" s="569" t="s">
        <v>6</v>
      </c>
      <c r="D426" s="533"/>
      <c r="E426" s="577">
        <f>ROUND(SUM(E419:E425),0)</f>
        <v>1433559507</v>
      </c>
      <c r="F426" s="539"/>
      <c r="G426" s="577">
        <f>ROUND(SUM(G419:G425),0)</f>
        <v>3331057777</v>
      </c>
      <c r="H426" s="539"/>
      <c r="I426" s="577">
        <f>ROUND(SUM(I419:I425),0)</f>
        <v>336390492</v>
      </c>
      <c r="J426" s="539"/>
      <c r="K426" s="577">
        <f>ROUND(SUM(K419:K425),0)</f>
        <v>0</v>
      </c>
      <c r="L426" s="539"/>
      <c r="M426" s="577">
        <f>ROUND(SUM(M419:M425),0)</f>
        <v>0</v>
      </c>
      <c r="N426" s="538"/>
      <c r="O426" s="577">
        <f t="shared" ref="O426" si="30">ROUND(SUM(O419:O425),0)</f>
        <v>2233215557</v>
      </c>
      <c r="P426" s="539"/>
      <c r="Q426" s="578">
        <f>ROUND(+SUM(E426)+SUM(G426)-SUM(I426)+SUM(K426) +SUM(M426)-SUM(O426),0)</f>
        <v>2195011235</v>
      </c>
      <c r="R426" s="2340"/>
      <c r="S426" s="577">
        <f>ROUND(SUM(S419:S425),0)</f>
        <v>2233212477</v>
      </c>
    </row>
    <row r="427" spans="1:19">
      <c r="A427" s="626"/>
      <c r="B427" s="626"/>
      <c r="C427" s="569">
        <v>0</v>
      </c>
      <c r="D427" s="533"/>
      <c r="E427" s="579"/>
      <c r="F427" s="539"/>
      <c r="G427" s="579"/>
      <c r="H427" s="539"/>
      <c r="I427" s="579"/>
      <c r="J427" s="539"/>
      <c r="K427" s="579"/>
      <c r="L427" s="539"/>
      <c r="M427" s="579"/>
      <c r="N427" s="538"/>
      <c r="O427" s="579"/>
      <c r="P427" s="539"/>
      <c r="Q427" s="579"/>
      <c r="R427" s="2340"/>
      <c r="S427" s="579"/>
    </row>
    <row r="428" spans="1:19" s="514" customFormat="1" ht="16" thickBot="1">
      <c r="A428" s="576"/>
      <c r="B428" s="576" t="s">
        <v>2354</v>
      </c>
      <c r="C428" s="532" t="s">
        <v>6</v>
      </c>
      <c r="D428" s="533"/>
      <c r="E428" s="627">
        <f>ROUND(SUM(E410+E415+E426),0)</f>
        <v>1442817636</v>
      </c>
      <c r="F428" s="539"/>
      <c r="G428" s="627">
        <f>ROUND(SUM(G410+G415+G426),0)</f>
        <v>3439622777</v>
      </c>
      <c r="H428" s="539"/>
      <c r="I428" s="627">
        <f>ROUND(SUM(I410+I415+I426),0)</f>
        <v>338794651</v>
      </c>
      <c r="J428" s="539"/>
      <c r="K428" s="627">
        <f>ROUND(SUM(K410+K415+K426),0)</f>
        <v>0</v>
      </c>
      <c r="L428" s="539"/>
      <c r="M428" s="627">
        <f>ROUND(SUM(M410+M415+M426),0)</f>
        <v>0</v>
      </c>
      <c r="N428" s="538"/>
      <c r="O428" s="627">
        <f t="shared" ref="O428" si="31">ROUND(SUM(O410+O415+O426),0)</f>
        <v>2338623700</v>
      </c>
      <c r="P428" s="539"/>
      <c r="Q428" s="619">
        <f>ROUND(+SUM(E428)+SUM(G428)-SUM(I428)+SUM(K428) +SUM(M428)-SUM(O428),0)</f>
        <v>2205022062</v>
      </c>
      <c r="R428" s="2340"/>
      <c r="S428" s="627">
        <f>ROUND(SUM(S410+S415+S426),0)</f>
        <v>2338486031</v>
      </c>
    </row>
    <row r="429" spans="1:19" s="514" customFormat="1" ht="16" thickTop="1">
      <c r="A429" s="576"/>
      <c r="B429" s="576"/>
      <c r="C429" s="532"/>
      <c r="D429" s="533"/>
      <c r="E429" s="628"/>
      <c r="F429" s="539"/>
      <c r="G429" s="628"/>
      <c r="H429" s="539"/>
      <c r="I429" s="628"/>
      <c r="J429" s="539"/>
      <c r="K429" s="629"/>
      <c r="L429" s="539"/>
      <c r="M429" s="628"/>
      <c r="N429" s="538"/>
      <c r="O429" s="628"/>
      <c r="P429" s="539"/>
      <c r="Q429" s="628"/>
      <c r="R429" s="2340"/>
      <c r="S429" s="628"/>
    </row>
    <row r="430" spans="1:19">
      <c r="E430" s="630"/>
      <c r="F430" s="568"/>
      <c r="G430" s="631"/>
      <c r="H430" s="568"/>
      <c r="I430" s="630"/>
      <c r="J430" s="568"/>
      <c r="K430" s="630"/>
      <c r="L430" s="568"/>
      <c r="M430" s="630"/>
      <c r="N430" s="538"/>
      <c r="O430" s="630"/>
      <c r="P430" s="568"/>
      <c r="Q430" s="630"/>
      <c r="R430" s="2340"/>
      <c r="S430" s="630"/>
    </row>
    <row r="431" spans="1:19" s="514" customFormat="1" ht="16" thickBot="1">
      <c r="A431" s="512" t="s">
        <v>324</v>
      </c>
      <c r="C431" s="2117" t="s">
        <v>6</v>
      </c>
      <c r="D431" s="533"/>
      <c r="E431" s="618">
        <f>ROUND(SUM(E428+E405+E343),0)</f>
        <v>209918233678</v>
      </c>
      <c r="F431" s="539"/>
      <c r="G431" s="618">
        <f>ROUND(SUM(G428+G405+G343),0)</f>
        <v>277226740356</v>
      </c>
      <c r="H431" s="539"/>
      <c r="I431" s="618">
        <f>ROUND(SUM(I428+I405+I343),0)</f>
        <v>11111447897</v>
      </c>
      <c r="J431" s="539"/>
      <c r="K431" s="618">
        <f>ROUND(SUM(K428+K405+K343),0)</f>
        <v>0</v>
      </c>
      <c r="L431" s="539"/>
      <c r="M431" s="618">
        <f>ROUND(SUM(M428+M405+M343),0)</f>
        <v>-27239162</v>
      </c>
      <c r="N431" s="538"/>
      <c r="O431" s="618">
        <f t="shared" ref="O431" si="32">ROUND(SUM(O428+O405+O343),0)</f>
        <v>153758033822</v>
      </c>
      <c r="P431" s="539"/>
      <c r="Q431" s="619">
        <f>ROUND(SUM(Q343+Q405+Q428),0)</f>
        <v>322248253154</v>
      </c>
      <c r="R431" s="2340"/>
      <c r="S431" s="618">
        <f>ROUND(SUM(S428+S405+S343),0)</f>
        <v>153757698375</v>
      </c>
    </row>
    <row r="432" spans="1:19" ht="18" thickTop="1"/>
    <row r="448" spans="1:23">
      <c r="A448" s="600" t="s">
        <v>287</v>
      </c>
      <c r="B448" s="2356" t="s">
        <v>2650</v>
      </c>
      <c r="C448" s="2356"/>
      <c r="D448" s="2356"/>
      <c r="E448" s="2356"/>
      <c r="F448" s="2356"/>
      <c r="G448" s="2356"/>
      <c r="H448" s="2356"/>
      <c r="I448" s="2356"/>
      <c r="J448" s="2356"/>
      <c r="K448" s="2356"/>
      <c r="L448" s="2356"/>
      <c r="M448" s="2356"/>
      <c r="N448" s="2356"/>
      <c r="O448" s="2356"/>
      <c r="P448" s="2356"/>
      <c r="Q448" s="2356"/>
      <c r="R448" s="2356"/>
      <c r="S448" s="2356"/>
      <c r="T448" s="2356"/>
      <c r="U448" s="2356"/>
      <c r="V448" s="2356"/>
      <c r="W448" s="2356"/>
    </row>
    <row r="449" spans="1:19">
      <c r="A449" s="600" t="s">
        <v>325</v>
      </c>
      <c r="B449" s="2355" t="s">
        <v>326</v>
      </c>
      <c r="C449" s="2355"/>
      <c r="D449" s="2355"/>
      <c r="E449" s="2355"/>
      <c r="F449" s="2355"/>
      <c r="G449" s="2355"/>
      <c r="H449" s="2355"/>
      <c r="I449" s="2355"/>
      <c r="J449" s="2355"/>
      <c r="K449" s="2355"/>
      <c r="L449" s="2355"/>
      <c r="M449" s="2355"/>
      <c r="N449" s="2355"/>
      <c r="O449" s="2355"/>
      <c r="P449" s="2355"/>
      <c r="Q449" s="2355"/>
      <c r="R449" s="2355"/>
      <c r="S449" s="2355"/>
    </row>
    <row r="450" spans="1:19">
      <c r="A450" s="600" t="s">
        <v>327</v>
      </c>
      <c r="B450" s="2355" t="s">
        <v>328</v>
      </c>
      <c r="C450" s="2355"/>
      <c r="D450" s="2355"/>
      <c r="E450" s="2355"/>
      <c r="F450" s="2355"/>
      <c r="G450" s="2355"/>
      <c r="H450" s="2355"/>
      <c r="I450" s="2355"/>
      <c r="J450" s="2355"/>
      <c r="K450" s="2355"/>
      <c r="L450" s="2355"/>
      <c r="M450" s="2355"/>
      <c r="N450" s="2355"/>
      <c r="O450" s="2355"/>
      <c r="P450" s="2355"/>
      <c r="Q450" s="2355"/>
      <c r="R450" s="2355"/>
      <c r="S450" s="2355"/>
    </row>
  </sheetData>
  <mergeCells count="42">
    <mergeCell ref="B450:S450"/>
    <mergeCell ref="A309:H309"/>
    <mergeCell ref="A310:H310"/>
    <mergeCell ref="A311:H311"/>
    <mergeCell ref="A312:H312"/>
    <mergeCell ref="B381:S381"/>
    <mergeCell ref="A382:H382"/>
    <mergeCell ref="A383:H383"/>
    <mergeCell ref="A384:H384"/>
    <mergeCell ref="A385:H385"/>
    <mergeCell ref="B379:W379"/>
    <mergeCell ref="B380:S380"/>
    <mergeCell ref="B448:W448"/>
    <mergeCell ref="B449:S449"/>
    <mergeCell ref="B308:S308"/>
    <mergeCell ref="A163:H163"/>
    <mergeCell ref="A164:H164"/>
    <mergeCell ref="A165:H165"/>
    <mergeCell ref="A166:H166"/>
    <mergeCell ref="B234:S234"/>
    <mergeCell ref="A235:H235"/>
    <mergeCell ref="A236:H236"/>
    <mergeCell ref="A237:H237"/>
    <mergeCell ref="A238:H238"/>
    <mergeCell ref="B232:W232"/>
    <mergeCell ref="B233:S233"/>
    <mergeCell ref="B306:W306"/>
    <mergeCell ref="B307:S307"/>
    <mergeCell ref="B162:S162"/>
    <mergeCell ref="A3:H3"/>
    <mergeCell ref="A4:H4"/>
    <mergeCell ref="A5:H5"/>
    <mergeCell ref="A6:H6"/>
    <mergeCell ref="B84:S84"/>
    <mergeCell ref="A85:H85"/>
    <mergeCell ref="A86:H86"/>
    <mergeCell ref="A87:H87"/>
    <mergeCell ref="A88:H88"/>
    <mergeCell ref="B82:W82"/>
    <mergeCell ref="B83:S83"/>
    <mergeCell ref="B160:W160"/>
    <mergeCell ref="B161:S161"/>
  </mergeCells>
  <printOptions horizontalCentered="1"/>
  <pageMargins left="0.4" right="0.5" top="0.95" bottom="0.25" header="0.3" footer="0.25"/>
  <pageSetup scale="41" firstPageNumber="80" fitToHeight="0" orientation="landscape" useFirstPageNumber="1"/>
  <headerFooter scaleWithDoc="0">
    <oddFooter>&amp;R&amp;8&amp;P</oddFooter>
  </headerFooter>
  <rowBreaks count="5" manualBreakCount="5">
    <brk id="84" max="18" man="1"/>
    <brk id="162" max="18" man="1"/>
    <brk id="234" max="18" man="1"/>
    <brk id="308" max="18" man="1"/>
    <brk id="381" max="18" man="1"/>
  </rowBreaks>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115"/>
  <sheetViews>
    <sheetView showGridLines="0" zoomScale="70" zoomScaleNormal="70" zoomScaleSheetLayoutView="70" zoomScalePageLayoutView="70" workbookViewId="0"/>
  </sheetViews>
  <sheetFormatPr baseColWidth="10" defaultColWidth="8.7109375" defaultRowHeight="15" x14ac:dyDescent="0"/>
  <cols>
    <col min="1" max="1" width="9.85546875" style="643" customWidth="1"/>
    <col min="2" max="2" width="0.7109375" style="643" customWidth="1"/>
    <col min="3" max="3" width="29.140625" style="633" customWidth="1"/>
    <col min="4" max="4" width="0.7109375" style="633" customWidth="1"/>
    <col min="5" max="5" width="76.5703125" style="633" customWidth="1"/>
    <col min="6" max="6" width="0.7109375" style="640" customWidth="1"/>
    <col min="7" max="7" width="15.42578125" style="639" customWidth="1"/>
    <col min="8" max="8" width="0.7109375" style="639" customWidth="1"/>
    <col min="9" max="9" width="15.7109375" style="639" customWidth="1"/>
    <col min="10" max="10" width="0.7109375" style="639" customWidth="1"/>
    <col min="11" max="11" width="15.42578125" style="639" bestFit="1" customWidth="1"/>
    <col min="12" max="12" width="0.7109375" style="639" customWidth="1"/>
    <col min="13" max="13" width="14.42578125" style="639" customWidth="1"/>
    <col min="14" max="14" width="0.7109375" style="639" customWidth="1"/>
    <col min="15" max="15" width="14.42578125" style="639" customWidth="1"/>
    <col min="16" max="16" width="0.7109375" style="639" customWidth="1"/>
    <col min="17" max="17" width="14.42578125" style="639" customWidth="1"/>
    <col min="18" max="18" width="0.7109375" style="639" customWidth="1"/>
    <col min="19" max="19" width="16.140625" style="644" customWidth="1"/>
    <col min="20" max="20" width="1.7109375" style="633" customWidth="1"/>
    <col min="21" max="21" width="15.7109375" style="634" customWidth="1"/>
    <col min="22" max="22" width="14.140625" style="635" bestFit="1" customWidth="1"/>
    <col min="23" max="27" width="7.140625" style="633" customWidth="1"/>
    <col min="28" max="16384" width="8.7109375" style="633"/>
  </cols>
  <sheetData>
    <row r="1" spans="1:21">
      <c r="A1" s="1667" t="s">
        <v>1491</v>
      </c>
    </row>
    <row r="3" spans="1:21" ht="17">
      <c r="A3" s="2363" t="s">
        <v>0</v>
      </c>
      <c r="B3" s="2363"/>
      <c r="C3" s="2363"/>
      <c r="D3" s="2363"/>
      <c r="E3" s="2363"/>
      <c r="F3" s="2363"/>
      <c r="G3" s="2363"/>
      <c r="H3" s="632"/>
      <c r="I3" s="632"/>
      <c r="J3" s="632"/>
      <c r="K3" s="632"/>
      <c r="L3" s="632"/>
      <c r="M3" s="632"/>
      <c r="N3" s="632"/>
      <c r="O3" s="632"/>
      <c r="P3" s="632"/>
      <c r="Q3" s="632"/>
      <c r="R3" s="632"/>
      <c r="S3" s="1947"/>
      <c r="U3" s="2114" t="s">
        <v>531</v>
      </c>
    </row>
    <row r="4" spans="1:21" ht="17">
      <c r="A4" s="2364" t="s">
        <v>2026</v>
      </c>
      <c r="B4" s="2364"/>
      <c r="C4" s="2364"/>
      <c r="D4" s="2364"/>
      <c r="E4" s="2364"/>
      <c r="F4" s="2364"/>
      <c r="G4" s="2364"/>
      <c r="H4" s="636"/>
      <c r="I4" s="636"/>
      <c r="J4" s="636"/>
      <c r="K4" s="636"/>
      <c r="L4" s="636"/>
      <c r="M4" s="636"/>
      <c r="N4" s="636"/>
      <c r="O4" s="636"/>
      <c r="P4" s="636"/>
      <c r="Q4" s="636"/>
      <c r="R4" s="636"/>
      <c r="S4" s="636"/>
    </row>
    <row r="5" spans="1:21" ht="17">
      <c r="A5" s="2364" t="s">
        <v>2027</v>
      </c>
      <c r="B5" s="2364"/>
      <c r="C5" s="2364"/>
      <c r="D5" s="2364"/>
      <c r="E5" s="2364"/>
      <c r="F5" s="2364"/>
      <c r="G5" s="2364"/>
      <c r="H5" s="636"/>
      <c r="I5" s="636"/>
      <c r="J5" s="636"/>
      <c r="K5" s="636"/>
      <c r="L5" s="636"/>
      <c r="M5" s="636"/>
      <c r="N5" s="636"/>
      <c r="O5" s="636"/>
      <c r="P5" s="636"/>
      <c r="Q5" s="636"/>
      <c r="R5" s="636"/>
      <c r="S5" s="636"/>
    </row>
    <row r="6" spans="1:21" ht="17">
      <c r="A6" s="2363" t="s">
        <v>2040</v>
      </c>
      <c r="B6" s="2363"/>
      <c r="C6" s="2363"/>
      <c r="D6" s="2363"/>
      <c r="E6" s="2363"/>
      <c r="F6" s="2363"/>
      <c r="G6" s="2363"/>
      <c r="H6" s="636"/>
      <c r="I6" s="636"/>
      <c r="J6" s="636"/>
      <c r="K6" s="636"/>
      <c r="L6" s="636"/>
      <c r="M6" s="636"/>
      <c r="N6" s="636"/>
      <c r="O6" s="636"/>
      <c r="P6" s="636"/>
      <c r="Q6" s="636"/>
      <c r="R6" s="636"/>
      <c r="S6" s="636"/>
    </row>
    <row r="7" spans="1:21" ht="28" customHeight="1">
      <c r="A7" s="637"/>
      <c r="B7" s="637"/>
      <c r="C7" s="637"/>
      <c r="D7" s="637"/>
      <c r="E7" s="637"/>
      <c r="F7" s="637"/>
      <c r="G7" s="638"/>
      <c r="H7" s="636"/>
      <c r="I7" s="636"/>
      <c r="J7" s="636"/>
      <c r="K7" s="636"/>
      <c r="L7" s="636"/>
      <c r="M7" s="636"/>
      <c r="N7" s="636"/>
      <c r="O7" s="636"/>
      <c r="P7" s="636"/>
      <c r="Q7" s="636"/>
      <c r="R7" s="636"/>
      <c r="S7" s="636"/>
    </row>
    <row r="8" spans="1:21">
      <c r="A8" s="2001" t="s">
        <v>273</v>
      </c>
      <c r="B8" s="2001"/>
      <c r="C8" s="2002"/>
      <c r="D8" s="2002"/>
      <c r="E8" s="2002"/>
      <c r="F8" s="2003"/>
      <c r="G8" s="2004"/>
      <c r="H8" s="2004"/>
      <c r="I8" s="2004"/>
      <c r="J8" s="2004"/>
      <c r="K8" s="2004"/>
      <c r="L8" s="2004"/>
      <c r="M8" s="2004"/>
      <c r="N8" s="2004"/>
      <c r="O8" s="2004"/>
      <c r="P8" s="2004"/>
      <c r="Q8" s="2004"/>
      <c r="R8" s="1999"/>
      <c r="S8" s="2004"/>
      <c r="T8" s="1999"/>
      <c r="U8" s="2004"/>
    </row>
    <row r="9" spans="1:21" ht="16" thickBot="1">
      <c r="A9" s="2006" t="s">
        <v>532</v>
      </c>
      <c r="B9" s="2007"/>
      <c r="C9" s="2008" t="s">
        <v>533</v>
      </c>
      <c r="D9" s="2009"/>
      <c r="E9" s="2008" t="s">
        <v>534</v>
      </c>
      <c r="F9" s="2010"/>
      <c r="G9" s="2011" t="s">
        <v>96</v>
      </c>
      <c r="H9" s="1999"/>
      <c r="I9" s="2011" t="s">
        <v>97</v>
      </c>
      <c r="J9" s="2012"/>
      <c r="K9" s="2011" t="s">
        <v>98</v>
      </c>
      <c r="L9" s="2012"/>
      <c r="M9" s="2011" t="s">
        <v>99</v>
      </c>
      <c r="N9" s="2012"/>
      <c r="O9" s="2011" t="s">
        <v>10</v>
      </c>
      <c r="P9" s="2012"/>
      <c r="Q9" s="2011" t="s">
        <v>9</v>
      </c>
      <c r="R9" s="2013"/>
      <c r="S9" s="2011" t="s">
        <v>1977</v>
      </c>
      <c r="T9" s="2013"/>
      <c r="U9" s="2011" t="s">
        <v>535</v>
      </c>
    </row>
    <row r="10" spans="1:21">
      <c r="A10" s="2370" t="s">
        <v>536</v>
      </c>
      <c r="B10" s="2370"/>
      <c r="C10" s="2370"/>
      <c r="D10" s="1999"/>
      <c r="E10" s="2014"/>
      <c r="F10" s="1999"/>
      <c r="G10" s="1999"/>
      <c r="H10" s="1999"/>
      <c r="I10" s="2015"/>
      <c r="J10" s="2015"/>
      <c r="K10" s="2015"/>
      <c r="L10" s="2015"/>
      <c r="M10" s="2015"/>
      <c r="N10" s="2015"/>
      <c r="O10" s="2015"/>
      <c r="P10" s="2015"/>
      <c r="Q10" s="2015"/>
      <c r="R10" s="2015"/>
      <c r="S10" s="2015"/>
      <c r="T10" s="2015"/>
      <c r="U10" s="2015"/>
    </row>
    <row r="11" spans="1:21">
      <c r="A11" s="2073">
        <v>10.579000000000001</v>
      </c>
      <c r="B11" s="1723"/>
      <c r="C11" s="1724" t="s">
        <v>537</v>
      </c>
      <c r="D11" s="1999"/>
      <c r="E11" s="2016" t="s">
        <v>2277</v>
      </c>
      <c r="F11" s="2087" t="s">
        <v>6</v>
      </c>
      <c r="G11" s="2052">
        <v>0</v>
      </c>
      <c r="H11" s="2017"/>
      <c r="I11" s="2018">
        <v>3464644</v>
      </c>
      <c r="J11" s="2019"/>
      <c r="K11" s="2018">
        <v>2392823</v>
      </c>
      <c r="L11" s="2020"/>
      <c r="M11" s="2021">
        <v>-32706</v>
      </c>
      <c r="N11" s="2020"/>
      <c r="O11" s="2022">
        <v>0</v>
      </c>
      <c r="P11" s="2020"/>
      <c r="Q11" s="2023">
        <v>0</v>
      </c>
      <c r="R11" s="2024"/>
      <c r="S11" s="2023">
        <v>0</v>
      </c>
      <c r="T11" s="2024"/>
      <c r="U11" s="2025">
        <f>ROUND(SUM(G11:S11),0)</f>
        <v>5824761</v>
      </c>
    </row>
    <row r="12" spans="1:21">
      <c r="A12" s="2073">
        <v>11.557</v>
      </c>
      <c r="B12" s="1723"/>
      <c r="C12" s="1724" t="s">
        <v>538</v>
      </c>
      <c r="D12" s="1999"/>
      <c r="E12" s="2016" t="s">
        <v>2278</v>
      </c>
      <c r="F12" s="2087" t="s">
        <v>6</v>
      </c>
      <c r="G12" s="2026">
        <v>0</v>
      </c>
      <c r="H12" s="2017"/>
      <c r="I12" s="2027">
        <v>0</v>
      </c>
      <c r="J12" s="2017"/>
      <c r="K12" s="2026">
        <v>2171330</v>
      </c>
      <c r="L12" s="2026"/>
      <c r="M12" s="2028">
        <v>4463695</v>
      </c>
      <c r="N12" s="2026"/>
      <c r="O12" s="2026">
        <v>3421290</v>
      </c>
      <c r="P12" s="2026"/>
      <c r="Q12" s="2026">
        <v>1572</v>
      </c>
      <c r="R12" s="2029"/>
      <c r="S12" s="2031">
        <v>0</v>
      </c>
      <c r="T12" s="2029"/>
      <c r="U12" s="2015">
        <f>ROUND(SUM(G12:S12),0)</f>
        <v>10057887</v>
      </c>
    </row>
    <row r="13" spans="1:21">
      <c r="A13" s="2073">
        <v>45.024999999999999</v>
      </c>
      <c r="B13" s="1723"/>
      <c r="C13" s="1724" t="s">
        <v>539</v>
      </c>
      <c r="D13" s="1999"/>
      <c r="E13" s="2016" t="s">
        <v>2279</v>
      </c>
      <c r="F13" s="2087" t="s">
        <v>6</v>
      </c>
      <c r="G13" s="2026">
        <v>0</v>
      </c>
      <c r="H13" s="2015"/>
      <c r="I13" s="2015">
        <v>370000</v>
      </c>
      <c r="J13" s="2015"/>
      <c r="K13" s="2015">
        <v>16464</v>
      </c>
      <c r="L13" s="2015"/>
      <c r="M13" s="2030">
        <v>13436</v>
      </c>
      <c r="N13" s="2015"/>
      <c r="O13" s="2031">
        <v>0</v>
      </c>
      <c r="P13" s="2031"/>
      <c r="Q13" s="2031">
        <v>0</v>
      </c>
      <c r="R13" s="2029"/>
      <c r="S13" s="2031">
        <v>0</v>
      </c>
      <c r="T13" s="2029"/>
      <c r="U13" s="2065">
        <f t="shared" ref="U13:U31" si="0">ROUND(SUM(G13:S13),0)</f>
        <v>399900</v>
      </c>
    </row>
    <row r="14" spans="1:21">
      <c r="A14" s="2073">
        <v>84.033000000000001</v>
      </c>
      <c r="B14" s="1723"/>
      <c r="C14" s="1724" t="s">
        <v>540</v>
      </c>
      <c r="D14" s="1999"/>
      <c r="E14" s="2016" t="s">
        <v>2295</v>
      </c>
      <c r="F14" s="2087" t="s">
        <v>6</v>
      </c>
      <c r="G14" s="2026">
        <v>0</v>
      </c>
      <c r="H14" s="2015"/>
      <c r="I14" s="2015">
        <v>2102760</v>
      </c>
      <c r="J14" s="2015"/>
      <c r="K14" s="2027">
        <v>0</v>
      </c>
      <c r="L14" s="2027"/>
      <c r="M14" s="2027">
        <v>0</v>
      </c>
      <c r="N14" s="2027"/>
      <c r="O14" s="2031">
        <v>0</v>
      </c>
      <c r="P14" s="2031"/>
      <c r="Q14" s="2031">
        <v>0</v>
      </c>
      <c r="R14" s="2029"/>
      <c r="S14" s="2031">
        <v>0</v>
      </c>
      <c r="T14" s="2029"/>
      <c r="U14" s="2065">
        <f t="shared" si="0"/>
        <v>2102760</v>
      </c>
    </row>
    <row r="15" spans="1:21">
      <c r="A15" s="2073">
        <v>84.063000000000002</v>
      </c>
      <c r="B15" s="1723"/>
      <c r="C15" s="1724" t="s">
        <v>540</v>
      </c>
      <c r="D15" s="1999"/>
      <c r="E15" s="2016" t="s">
        <v>2296</v>
      </c>
      <c r="F15" s="2087" t="s">
        <v>6</v>
      </c>
      <c r="G15" s="2026">
        <v>0</v>
      </c>
      <c r="H15" s="2015"/>
      <c r="I15" s="2015">
        <v>88242844</v>
      </c>
      <c r="J15" s="2015"/>
      <c r="K15" s="2015">
        <v>58955747</v>
      </c>
      <c r="L15" s="2015"/>
      <c r="M15" s="2027">
        <v>0</v>
      </c>
      <c r="N15" s="2027"/>
      <c r="O15" s="2031">
        <v>0</v>
      </c>
      <c r="P15" s="2031"/>
      <c r="Q15" s="2031">
        <v>0</v>
      </c>
      <c r="R15" s="2029"/>
      <c r="S15" s="2031">
        <v>0</v>
      </c>
      <c r="T15" s="2029"/>
      <c r="U15" s="2065">
        <f t="shared" si="0"/>
        <v>147198591</v>
      </c>
    </row>
    <row r="16" spans="1:21">
      <c r="A16" s="2073">
        <v>84.384</v>
      </c>
      <c r="B16" s="1723"/>
      <c r="C16" s="1724" t="s">
        <v>540</v>
      </c>
      <c r="D16" s="1999"/>
      <c r="E16" s="2016" t="s">
        <v>2294</v>
      </c>
      <c r="F16" s="2087" t="s">
        <v>6</v>
      </c>
      <c r="G16" s="2026">
        <v>0</v>
      </c>
      <c r="H16" s="2015"/>
      <c r="I16" s="2027">
        <v>0</v>
      </c>
      <c r="J16" s="2015"/>
      <c r="K16" s="2015">
        <v>95579</v>
      </c>
      <c r="L16" s="2015"/>
      <c r="M16" s="2030">
        <v>2406044</v>
      </c>
      <c r="N16" s="2015"/>
      <c r="O16" s="2015">
        <v>2563174</v>
      </c>
      <c r="P16" s="2015"/>
      <c r="Q16" s="2015">
        <v>6584278</v>
      </c>
      <c r="R16" s="2029"/>
      <c r="S16" s="2015">
        <v>6387573</v>
      </c>
      <c r="T16" s="2029"/>
      <c r="U16" s="2065">
        <f t="shared" si="0"/>
        <v>18036648</v>
      </c>
    </row>
    <row r="17" spans="1:21">
      <c r="A17" s="2073">
        <v>84.385000000000005</v>
      </c>
      <c r="B17" s="1723"/>
      <c r="C17" s="1724" t="s">
        <v>540</v>
      </c>
      <c r="D17" s="1999"/>
      <c r="E17" s="2016" t="s">
        <v>2293</v>
      </c>
      <c r="F17" s="2087" t="s">
        <v>6</v>
      </c>
      <c r="G17" s="2026">
        <v>0</v>
      </c>
      <c r="H17" s="2015"/>
      <c r="I17" s="2027">
        <v>0</v>
      </c>
      <c r="J17" s="2015"/>
      <c r="K17" s="2015">
        <v>11914</v>
      </c>
      <c r="L17" s="2015"/>
      <c r="M17" s="2030">
        <v>109572</v>
      </c>
      <c r="N17" s="2015"/>
      <c r="O17" s="2015">
        <v>8274</v>
      </c>
      <c r="P17" s="2015"/>
      <c r="Q17" s="2015">
        <v>5311140</v>
      </c>
      <c r="R17" s="2029"/>
      <c r="S17" s="2015">
        <v>8090006</v>
      </c>
      <c r="T17" s="2029"/>
      <c r="U17" s="2065">
        <f t="shared" si="0"/>
        <v>13530906</v>
      </c>
    </row>
    <row r="18" spans="1:21">
      <c r="A18" s="2073">
        <v>84.385999999999996</v>
      </c>
      <c r="B18" s="1723"/>
      <c r="C18" s="1724" t="s">
        <v>540</v>
      </c>
      <c r="D18" s="1999"/>
      <c r="E18" s="2016" t="s">
        <v>2292</v>
      </c>
      <c r="F18" s="2087" t="s">
        <v>6</v>
      </c>
      <c r="G18" s="2026">
        <v>0</v>
      </c>
      <c r="H18" s="2015"/>
      <c r="I18" s="2027">
        <v>0</v>
      </c>
      <c r="J18" s="2015"/>
      <c r="K18" s="2015">
        <v>13736159</v>
      </c>
      <c r="L18" s="2015"/>
      <c r="M18" s="2030">
        <v>36547678</v>
      </c>
      <c r="N18" s="2015"/>
      <c r="O18" s="2015">
        <v>3267363</v>
      </c>
      <c r="P18" s="2015"/>
      <c r="Q18" s="2031">
        <v>0</v>
      </c>
      <c r="R18" s="2029"/>
      <c r="S18" s="2031">
        <v>0</v>
      </c>
      <c r="T18" s="2029"/>
      <c r="U18" s="2065">
        <f t="shared" si="0"/>
        <v>53551200</v>
      </c>
    </row>
    <row r="19" spans="1:21">
      <c r="A19" s="2073">
        <v>84.387</v>
      </c>
      <c r="B19" s="1723"/>
      <c r="C19" s="1724" t="s">
        <v>540</v>
      </c>
      <c r="D19" s="1999"/>
      <c r="E19" s="2016" t="s">
        <v>2291</v>
      </c>
      <c r="F19" s="2087" t="s">
        <v>6</v>
      </c>
      <c r="G19" s="2026">
        <v>0</v>
      </c>
      <c r="H19" s="2015"/>
      <c r="I19" s="2015">
        <v>455148</v>
      </c>
      <c r="J19" s="2015"/>
      <c r="K19" s="2015">
        <v>2301042</v>
      </c>
      <c r="L19" s="2015"/>
      <c r="M19" s="2030">
        <v>3283065</v>
      </c>
      <c r="N19" s="2015"/>
      <c r="O19" s="2027">
        <v>0</v>
      </c>
      <c r="P19" s="2027"/>
      <c r="Q19" s="2031">
        <v>0</v>
      </c>
      <c r="R19" s="2029"/>
      <c r="S19" s="2031">
        <v>0</v>
      </c>
      <c r="T19" s="2029"/>
      <c r="U19" s="2065">
        <f t="shared" si="0"/>
        <v>6039255</v>
      </c>
    </row>
    <row r="20" spans="1:21">
      <c r="A20" s="2073">
        <v>84.388000000000005</v>
      </c>
      <c r="B20" s="1723"/>
      <c r="C20" s="1724" t="s">
        <v>540</v>
      </c>
      <c r="D20" s="1999"/>
      <c r="E20" s="2016" t="s">
        <v>2290</v>
      </c>
      <c r="F20" s="2087" t="s">
        <v>6</v>
      </c>
      <c r="G20" s="2026">
        <v>0</v>
      </c>
      <c r="H20" s="2015"/>
      <c r="I20" s="2027">
        <v>0</v>
      </c>
      <c r="J20" s="2015"/>
      <c r="K20" s="2015">
        <v>17039894</v>
      </c>
      <c r="L20" s="2015"/>
      <c r="M20" s="2030">
        <v>30452936</v>
      </c>
      <c r="N20" s="2015"/>
      <c r="O20" s="2015">
        <v>64497432</v>
      </c>
      <c r="P20" s="2015"/>
      <c r="Q20" s="2015">
        <v>78100240</v>
      </c>
      <c r="R20" s="2029"/>
      <c r="S20" s="2015">
        <v>70775566</v>
      </c>
      <c r="T20" s="2029"/>
      <c r="U20" s="2065">
        <f t="shared" si="0"/>
        <v>260866068</v>
      </c>
    </row>
    <row r="21" spans="1:21">
      <c r="A21" s="2073">
        <v>84.388999999999996</v>
      </c>
      <c r="B21" s="1723"/>
      <c r="C21" s="1724" t="s">
        <v>540</v>
      </c>
      <c r="D21" s="1999"/>
      <c r="E21" s="2016" t="s">
        <v>2289</v>
      </c>
      <c r="F21" s="2087" t="s">
        <v>6</v>
      </c>
      <c r="G21" s="2026">
        <v>0</v>
      </c>
      <c r="H21" s="2015"/>
      <c r="I21" s="2015">
        <v>184093831</v>
      </c>
      <c r="J21" s="2015"/>
      <c r="K21" s="2015">
        <v>453940566</v>
      </c>
      <c r="L21" s="2015"/>
      <c r="M21" s="2030">
        <v>268086864</v>
      </c>
      <c r="N21" s="2015"/>
      <c r="O21" s="2015">
        <v>682435</v>
      </c>
      <c r="P21" s="2015"/>
      <c r="Q21" s="2031">
        <v>0</v>
      </c>
      <c r="R21" s="2029"/>
      <c r="S21" s="2031">
        <v>0</v>
      </c>
      <c r="T21" s="2029"/>
      <c r="U21" s="2065">
        <f t="shared" si="0"/>
        <v>906803696</v>
      </c>
    </row>
    <row r="22" spans="1:21">
      <c r="A22" s="2073">
        <v>84.39</v>
      </c>
      <c r="B22" s="1724"/>
      <c r="C22" s="1724" t="s">
        <v>540</v>
      </c>
      <c r="D22" s="1999"/>
      <c r="E22" s="2079" t="s">
        <v>2288</v>
      </c>
      <c r="F22" s="2087" t="s">
        <v>6</v>
      </c>
      <c r="G22" s="2026">
        <v>0</v>
      </c>
      <c r="H22" s="2015"/>
      <c r="I22" s="2015">
        <v>6866592</v>
      </c>
      <c r="J22" s="2015"/>
      <c r="K22" s="2015">
        <v>11123672</v>
      </c>
      <c r="L22" s="2015"/>
      <c r="M22" s="2030">
        <v>7703780</v>
      </c>
      <c r="N22" s="2015"/>
      <c r="O22" s="2027">
        <v>0</v>
      </c>
      <c r="P22" s="2027"/>
      <c r="Q22" s="2031">
        <v>0</v>
      </c>
      <c r="R22" s="2029"/>
      <c r="S22" s="2031">
        <v>0</v>
      </c>
      <c r="T22" s="2029"/>
      <c r="U22" s="2065">
        <f t="shared" si="0"/>
        <v>25694044</v>
      </c>
    </row>
    <row r="23" spans="1:21">
      <c r="A23" s="2073">
        <v>84.391000000000005</v>
      </c>
      <c r="B23" s="1723"/>
      <c r="C23" s="1724" t="s">
        <v>540</v>
      </c>
      <c r="D23" s="1999"/>
      <c r="E23" s="2016" t="s">
        <v>2287</v>
      </c>
      <c r="F23" s="2087" t="s">
        <v>6</v>
      </c>
      <c r="G23" s="2026">
        <v>0</v>
      </c>
      <c r="H23" s="2015"/>
      <c r="I23" s="2015">
        <v>133888517</v>
      </c>
      <c r="J23" s="2015"/>
      <c r="K23" s="2015">
        <v>285075997</v>
      </c>
      <c r="L23" s="2015"/>
      <c r="M23" s="2030">
        <v>336903466</v>
      </c>
      <c r="N23" s="2015"/>
      <c r="O23" s="2027">
        <v>0</v>
      </c>
      <c r="P23" s="2027"/>
      <c r="Q23" s="2031">
        <v>0</v>
      </c>
      <c r="R23" s="2015"/>
      <c r="S23" s="2031">
        <v>0</v>
      </c>
      <c r="T23" s="2015"/>
      <c r="U23" s="2065">
        <f t="shared" si="0"/>
        <v>755867980</v>
      </c>
    </row>
    <row r="24" spans="1:21">
      <c r="A24" s="2073">
        <v>84.391999999999996</v>
      </c>
      <c r="B24" s="1723"/>
      <c r="C24" s="1724" t="s">
        <v>540</v>
      </c>
      <c r="D24" s="1999"/>
      <c r="E24" s="2016" t="s">
        <v>2286</v>
      </c>
      <c r="F24" s="2087" t="s">
        <v>6</v>
      </c>
      <c r="G24" s="2026">
        <v>0</v>
      </c>
      <c r="H24" s="2015"/>
      <c r="I24" s="2015">
        <v>5558604</v>
      </c>
      <c r="J24" s="2015"/>
      <c r="K24" s="2015">
        <v>11363926</v>
      </c>
      <c r="L24" s="2015"/>
      <c r="M24" s="2030">
        <v>17379865</v>
      </c>
      <c r="N24" s="2015"/>
      <c r="O24" s="2027">
        <v>0</v>
      </c>
      <c r="P24" s="2027"/>
      <c r="Q24" s="2031">
        <v>0</v>
      </c>
      <c r="R24" s="2015"/>
      <c r="S24" s="2031">
        <v>0</v>
      </c>
      <c r="T24" s="2015"/>
      <c r="U24" s="2065">
        <f t="shared" si="0"/>
        <v>34302395</v>
      </c>
    </row>
    <row r="25" spans="1:21">
      <c r="A25" s="2073">
        <v>84.394000000000005</v>
      </c>
      <c r="B25" s="1724"/>
      <c r="C25" s="1724" t="s">
        <v>540</v>
      </c>
      <c r="D25" s="1999"/>
      <c r="E25" s="2016" t="s">
        <v>2285</v>
      </c>
      <c r="F25" s="2087" t="s">
        <v>6</v>
      </c>
      <c r="G25" s="2027">
        <v>0</v>
      </c>
      <c r="H25" s="2015"/>
      <c r="I25" s="2015">
        <v>572928971</v>
      </c>
      <c r="J25" s="2015"/>
      <c r="K25" s="2015">
        <v>1458987096</v>
      </c>
      <c r="L25" s="2015"/>
      <c r="M25" s="2030">
        <v>436641724</v>
      </c>
      <c r="N25" s="2015"/>
      <c r="O25" s="2027">
        <v>0</v>
      </c>
      <c r="P25" s="2027"/>
      <c r="Q25" s="2031">
        <v>0</v>
      </c>
      <c r="R25" s="1999"/>
      <c r="S25" s="2031">
        <v>0</v>
      </c>
      <c r="T25" s="1999"/>
      <c r="U25" s="2065">
        <f t="shared" si="0"/>
        <v>2468557791</v>
      </c>
    </row>
    <row r="26" spans="1:21" ht="16.5" customHeight="1">
      <c r="A26" s="2073">
        <v>84.394999999999996</v>
      </c>
      <c r="B26" s="1724"/>
      <c r="C26" s="1724" t="s">
        <v>540</v>
      </c>
      <c r="D26" s="1999"/>
      <c r="E26" s="2016" t="s">
        <v>2284</v>
      </c>
      <c r="F26" s="2087" t="s">
        <v>6</v>
      </c>
      <c r="G26" s="2027">
        <v>0</v>
      </c>
      <c r="H26" s="2042"/>
      <c r="I26" s="2027">
        <v>0</v>
      </c>
      <c r="J26" s="2042"/>
      <c r="K26" s="2042">
        <v>496710</v>
      </c>
      <c r="L26" s="2042"/>
      <c r="M26" s="2046">
        <v>26463972</v>
      </c>
      <c r="N26" s="2042"/>
      <c r="O26" s="2042">
        <v>88915178</v>
      </c>
      <c r="P26" s="2042"/>
      <c r="Q26" s="2042">
        <v>250196973</v>
      </c>
      <c r="R26" s="2026"/>
      <c r="S26" s="2042">
        <v>164200541</v>
      </c>
      <c r="T26" s="2026"/>
      <c r="U26" s="2065">
        <f t="shared" si="0"/>
        <v>530273374</v>
      </c>
    </row>
    <row r="27" spans="1:21">
      <c r="A27" s="2073">
        <v>84.397000000000006</v>
      </c>
      <c r="B27" s="1724"/>
      <c r="C27" s="1724" t="s">
        <v>540</v>
      </c>
      <c r="D27" s="1999"/>
      <c r="E27" s="2016" t="s">
        <v>2283</v>
      </c>
      <c r="F27" s="2087" t="s">
        <v>6</v>
      </c>
      <c r="G27" s="2027">
        <v>0</v>
      </c>
      <c r="H27" s="2015"/>
      <c r="I27" s="2015">
        <v>81983637</v>
      </c>
      <c r="J27" s="2015"/>
      <c r="K27" s="2015">
        <v>438172560</v>
      </c>
      <c r="L27" s="2015"/>
      <c r="M27" s="2030">
        <v>7207822</v>
      </c>
      <c r="N27" s="2015"/>
      <c r="O27" s="2027">
        <v>0</v>
      </c>
      <c r="P27" s="2027"/>
      <c r="Q27" s="2031">
        <v>0</v>
      </c>
      <c r="R27" s="1999"/>
      <c r="S27" s="2031">
        <v>0</v>
      </c>
      <c r="T27" s="1999"/>
      <c r="U27" s="2065">
        <f t="shared" si="0"/>
        <v>527364019</v>
      </c>
    </row>
    <row r="28" spans="1:21">
      <c r="A28" s="2073">
        <v>84.397999999999996</v>
      </c>
      <c r="B28" s="1724"/>
      <c r="C28" s="1724" t="s">
        <v>540</v>
      </c>
      <c r="D28" s="1999"/>
      <c r="E28" s="2016" t="s">
        <v>2297</v>
      </c>
      <c r="F28" s="2087" t="s">
        <v>6</v>
      </c>
      <c r="G28" s="2027">
        <v>0</v>
      </c>
      <c r="H28" s="2015"/>
      <c r="I28" s="2015">
        <v>62389</v>
      </c>
      <c r="J28" s="2015"/>
      <c r="K28" s="2015">
        <v>340763</v>
      </c>
      <c r="L28" s="2015"/>
      <c r="M28" s="2030">
        <v>453732</v>
      </c>
      <c r="N28" s="2015"/>
      <c r="O28" s="2027">
        <v>0</v>
      </c>
      <c r="P28" s="2027"/>
      <c r="Q28" s="2031">
        <v>0</v>
      </c>
      <c r="R28" s="1999"/>
      <c r="S28" s="2031">
        <v>0</v>
      </c>
      <c r="T28" s="1999"/>
      <c r="U28" s="2065">
        <f t="shared" si="0"/>
        <v>856884</v>
      </c>
    </row>
    <row r="29" spans="1:21">
      <c r="A29" s="2073">
        <v>84.399000000000001</v>
      </c>
      <c r="B29" s="1724"/>
      <c r="C29" s="1724" t="s">
        <v>540</v>
      </c>
      <c r="D29" s="1999"/>
      <c r="E29" s="2016" t="s">
        <v>2282</v>
      </c>
      <c r="F29" s="2087" t="s">
        <v>6</v>
      </c>
      <c r="G29" s="2027">
        <v>0</v>
      </c>
      <c r="H29" s="2015"/>
      <c r="I29" s="2027">
        <v>0</v>
      </c>
      <c r="J29" s="2015"/>
      <c r="K29" s="2015">
        <v>1119702</v>
      </c>
      <c r="L29" s="2015"/>
      <c r="M29" s="2030">
        <v>1178029</v>
      </c>
      <c r="N29" s="2015"/>
      <c r="O29" s="2027">
        <v>0</v>
      </c>
      <c r="P29" s="2027"/>
      <c r="Q29" s="2031">
        <v>0</v>
      </c>
      <c r="R29" s="1999"/>
      <c r="S29" s="2031">
        <v>0</v>
      </c>
      <c r="T29" s="1999"/>
      <c r="U29" s="2065">
        <f t="shared" si="0"/>
        <v>2297731</v>
      </c>
    </row>
    <row r="30" spans="1:21">
      <c r="A30" s="2073">
        <v>84.41</v>
      </c>
      <c r="B30" s="1724"/>
      <c r="C30" s="1724" t="s">
        <v>540</v>
      </c>
      <c r="D30" s="1999"/>
      <c r="E30" s="2016" t="s">
        <v>2280</v>
      </c>
      <c r="F30" s="2087" t="s">
        <v>6</v>
      </c>
      <c r="G30" s="2027">
        <v>0</v>
      </c>
      <c r="H30" s="2015"/>
      <c r="I30" s="2027">
        <v>0</v>
      </c>
      <c r="J30" s="2015"/>
      <c r="K30" s="2015">
        <v>111434789</v>
      </c>
      <c r="L30" s="2015"/>
      <c r="M30" s="2030">
        <v>267005336</v>
      </c>
      <c r="N30" s="2015"/>
      <c r="O30" s="2015">
        <v>238039495</v>
      </c>
      <c r="P30" s="2015"/>
      <c r="Q30" s="2031">
        <v>0</v>
      </c>
      <c r="R30" s="1999"/>
      <c r="S30" s="2031">
        <v>0</v>
      </c>
      <c r="T30" s="1999"/>
      <c r="U30" s="2065">
        <f t="shared" si="0"/>
        <v>616479620</v>
      </c>
    </row>
    <row r="31" spans="1:21">
      <c r="A31" s="2073">
        <v>93.406999999999996</v>
      </c>
      <c r="B31" s="1724"/>
      <c r="C31" s="1724" t="s">
        <v>541</v>
      </c>
      <c r="D31" s="1999"/>
      <c r="E31" s="2016" t="s">
        <v>2281</v>
      </c>
      <c r="F31" s="2087" t="s">
        <v>6</v>
      </c>
      <c r="G31" s="2051">
        <v>0</v>
      </c>
      <c r="H31" s="2015"/>
      <c r="I31" s="2033">
        <v>208710</v>
      </c>
      <c r="J31" s="2015"/>
      <c r="K31" s="2033">
        <v>202539</v>
      </c>
      <c r="L31" s="2015"/>
      <c r="M31" s="2027">
        <v>0</v>
      </c>
      <c r="N31" s="2027"/>
      <c r="O31" s="2027">
        <v>0</v>
      </c>
      <c r="P31" s="2027"/>
      <c r="Q31" s="2031">
        <v>0</v>
      </c>
      <c r="R31" s="1999"/>
      <c r="S31" s="2031">
        <v>0</v>
      </c>
      <c r="T31" s="1999"/>
      <c r="U31" s="2065">
        <f t="shared" si="0"/>
        <v>411249</v>
      </c>
    </row>
    <row r="32" spans="1:21" ht="15.75" customHeight="1">
      <c r="A32" s="1725"/>
      <c r="B32" s="1993"/>
      <c r="C32" s="1991"/>
      <c r="D32" s="1999"/>
      <c r="E32" s="2110" t="s">
        <v>2523</v>
      </c>
      <c r="F32" s="2087" t="s">
        <v>6</v>
      </c>
      <c r="G32" s="2034">
        <f>ROUND(SUM(G11:G31),0)</f>
        <v>0</v>
      </c>
      <c r="H32" s="1999"/>
      <c r="I32" s="2034">
        <f>ROUND(SUM(I11:I31),0)</f>
        <v>1080226647</v>
      </c>
      <c r="J32" s="2035"/>
      <c r="K32" s="2034">
        <f>ROUND(SUM(K11:K31),0)</f>
        <v>2868979272</v>
      </c>
      <c r="L32" s="2035"/>
      <c r="M32" s="2034">
        <f>ROUND(SUM(M11:M31),0)</f>
        <v>1446268310</v>
      </c>
      <c r="N32" s="2035"/>
      <c r="O32" s="2034">
        <f>ROUND(SUM(O11:O31),0)</f>
        <v>401394641</v>
      </c>
      <c r="P32" s="2035"/>
      <c r="Q32" s="2034">
        <f>ROUND(SUM(Q11:Q31),0)</f>
        <v>340194203</v>
      </c>
      <c r="R32" s="2015"/>
      <c r="S32" s="2034">
        <f>ROUND(SUM(S11:S31),0)</f>
        <v>249453686</v>
      </c>
      <c r="T32" s="2015"/>
      <c r="U32" s="2034">
        <f>ROUND(SUM(U11:U31),0)</f>
        <v>6386516759</v>
      </c>
    </row>
    <row r="33" spans="1:21">
      <c r="A33" s="2366" t="s">
        <v>2033</v>
      </c>
      <c r="B33" s="2367"/>
      <c r="C33" s="2367"/>
      <c r="D33" s="1999"/>
      <c r="E33" s="2064"/>
      <c r="F33" s="2087" t="s">
        <v>6</v>
      </c>
      <c r="G33" s="1999"/>
      <c r="H33" s="1999"/>
      <c r="I33" s="2015"/>
      <c r="J33" s="2015"/>
      <c r="K33" s="2015"/>
      <c r="L33" s="2015"/>
      <c r="M33" s="2015"/>
      <c r="N33" s="2015"/>
      <c r="O33" s="2015"/>
      <c r="P33" s="2015"/>
      <c r="Q33" s="2015"/>
      <c r="R33" s="2015"/>
      <c r="S33" s="2015"/>
      <c r="T33" s="2015"/>
      <c r="U33" s="2015"/>
    </row>
    <row r="34" spans="1:21">
      <c r="A34" s="1725">
        <v>10.086</v>
      </c>
      <c r="B34" s="1989"/>
      <c r="C34" s="1989" t="s">
        <v>537</v>
      </c>
      <c r="D34" s="1999"/>
      <c r="E34" s="2079" t="s">
        <v>2335</v>
      </c>
      <c r="F34" s="2087" t="s">
        <v>6</v>
      </c>
      <c r="G34" s="2027">
        <v>0</v>
      </c>
      <c r="H34" s="1999"/>
      <c r="I34" s="2015">
        <v>7612</v>
      </c>
      <c r="J34" s="2015"/>
      <c r="K34" s="2027">
        <v>0</v>
      </c>
      <c r="L34" s="2027"/>
      <c r="M34" s="2027">
        <v>0</v>
      </c>
      <c r="N34" s="2027"/>
      <c r="O34" s="2027">
        <v>0</v>
      </c>
      <c r="P34" s="2027"/>
      <c r="Q34" s="2031">
        <v>0</v>
      </c>
      <c r="R34" s="2015"/>
      <c r="S34" s="2031">
        <v>0</v>
      </c>
      <c r="T34" s="2015"/>
      <c r="U34" s="2015">
        <f>ROUND(SUM(G34:S34),0)</f>
        <v>7612</v>
      </c>
    </row>
    <row r="35" spans="1:21">
      <c r="A35" s="1725">
        <v>10.688000000000001</v>
      </c>
      <c r="B35" s="1989"/>
      <c r="C35" s="1989" t="s">
        <v>537</v>
      </c>
      <c r="D35" s="1999"/>
      <c r="E35" s="2079" t="s">
        <v>2336</v>
      </c>
      <c r="F35" s="2087" t="s">
        <v>6</v>
      </c>
      <c r="G35" s="2027">
        <v>0</v>
      </c>
      <c r="H35" s="1999"/>
      <c r="I35" s="2015">
        <v>4559</v>
      </c>
      <c r="J35" s="2015"/>
      <c r="K35" s="2015">
        <v>323090</v>
      </c>
      <c r="L35" s="2015"/>
      <c r="M35" s="2036">
        <v>289515</v>
      </c>
      <c r="N35" s="2015"/>
      <c r="O35" s="2015">
        <v>145836</v>
      </c>
      <c r="P35" s="2015"/>
      <c r="Q35" s="2031">
        <v>0</v>
      </c>
      <c r="R35" s="2015"/>
      <c r="S35" s="2031">
        <v>0</v>
      </c>
      <c r="T35" s="2015"/>
      <c r="U35" s="2065">
        <f t="shared" ref="U35:U43" si="1">ROUND(SUM(G35:S35),0)</f>
        <v>763000</v>
      </c>
    </row>
    <row r="36" spans="1:21">
      <c r="A36" s="1725">
        <v>66.039000000000001</v>
      </c>
      <c r="B36" s="1989"/>
      <c r="C36" s="1989" t="s">
        <v>542</v>
      </c>
      <c r="D36" s="1999"/>
      <c r="E36" s="2079" t="s">
        <v>2337</v>
      </c>
      <c r="F36" s="2087" t="s">
        <v>6</v>
      </c>
      <c r="G36" s="2027">
        <v>0</v>
      </c>
      <c r="H36" s="1999"/>
      <c r="I36" s="2027">
        <v>0</v>
      </c>
      <c r="J36" s="2015"/>
      <c r="K36" s="2027">
        <v>0</v>
      </c>
      <c r="L36" s="2015"/>
      <c r="M36" s="2036">
        <v>1000000</v>
      </c>
      <c r="N36" s="2015"/>
      <c r="O36" s="2027">
        <v>0</v>
      </c>
      <c r="P36" s="2027"/>
      <c r="Q36" s="2031">
        <v>0</v>
      </c>
      <c r="R36" s="2015"/>
      <c r="S36" s="2031">
        <v>0</v>
      </c>
      <c r="T36" s="2015"/>
      <c r="U36" s="2065">
        <f t="shared" si="1"/>
        <v>1000000</v>
      </c>
    </row>
    <row r="37" spans="1:21">
      <c r="A37" s="1725">
        <v>66.040000000000006</v>
      </c>
      <c r="B37" s="1989"/>
      <c r="C37" s="1989" t="s">
        <v>542</v>
      </c>
      <c r="D37" s="1999"/>
      <c r="E37" s="2079" t="s">
        <v>2338</v>
      </c>
      <c r="F37" s="2087" t="s">
        <v>6</v>
      </c>
      <c r="G37" s="2027">
        <v>0</v>
      </c>
      <c r="H37" s="1999"/>
      <c r="I37" s="2015">
        <v>19591</v>
      </c>
      <c r="J37" s="2015"/>
      <c r="K37" s="2015">
        <v>1075257</v>
      </c>
      <c r="L37" s="2015"/>
      <c r="M37" s="2036">
        <v>540239</v>
      </c>
      <c r="N37" s="2015"/>
      <c r="O37" s="2027">
        <v>0</v>
      </c>
      <c r="P37" s="2027"/>
      <c r="Q37" s="2031">
        <v>0</v>
      </c>
      <c r="R37" s="2015"/>
      <c r="S37" s="2031">
        <v>0</v>
      </c>
      <c r="T37" s="2015"/>
      <c r="U37" s="2065">
        <f t="shared" si="1"/>
        <v>1635087</v>
      </c>
    </row>
    <row r="38" spans="1:21">
      <c r="A38" s="1725">
        <v>66.453999999999994</v>
      </c>
      <c r="B38" s="1989"/>
      <c r="C38" s="1989" t="s">
        <v>542</v>
      </c>
      <c r="D38" s="1999"/>
      <c r="E38" s="2079" t="s">
        <v>2339</v>
      </c>
      <c r="F38" s="2087" t="s">
        <v>6</v>
      </c>
      <c r="G38" s="2027">
        <v>0</v>
      </c>
      <c r="H38" s="1999"/>
      <c r="I38" s="2015">
        <v>896179</v>
      </c>
      <c r="J38" s="2015"/>
      <c r="K38" s="2015">
        <v>1572681</v>
      </c>
      <c r="L38" s="2015"/>
      <c r="M38" s="2030">
        <v>1663871</v>
      </c>
      <c r="N38" s="2015"/>
      <c r="O38" s="2027">
        <v>0</v>
      </c>
      <c r="P38" s="2027"/>
      <c r="Q38" s="2031">
        <v>0</v>
      </c>
      <c r="R38" s="2015"/>
      <c r="S38" s="2031">
        <v>0</v>
      </c>
      <c r="T38" s="2015"/>
      <c r="U38" s="2065">
        <f t="shared" si="1"/>
        <v>4132731</v>
      </c>
    </row>
    <row r="39" spans="1:21">
      <c r="A39" s="1725">
        <v>66.457999999999998</v>
      </c>
      <c r="B39" s="1993"/>
      <c r="C39" s="1993" t="s">
        <v>542</v>
      </c>
      <c r="D39" s="1999"/>
      <c r="E39" s="2079" t="s">
        <v>2340</v>
      </c>
      <c r="F39" s="2087" t="s">
        <v>6</v>
      </c>
      <c r="G39" s="2027">
        <v>0</v>
      </c>
      <c r="H39" s="1999"/>
      <c r="I39" s="2015">
        <v>36941050</v>
      </c>
      <c r="J39" s="2015"/>
      <c r="K39" s="2015">
        <v>146549965</v>
      </c>
      <c r="L39" s="2015"/>
      <c r="M39" s="2036">
        <v>110588886</v>
      </c>
      <c r="N39" s="2015"/>
      <c r="O39" s="2015">
        <v>106916497</v>
      </c>
      <c r="P39" s="2015"/>
      <c r="Q39" s="2015">
        <v>31567802</v>
      </c>
      <c r="R39" s="1999"/>
      <c r="S39" s="2031">
        <v>0</v>
      </c>
      <c r="T39" s="1999"/>
      <c r="U39" s="2065">
        <f t="shared" si="1"/>
        <v>432564200</v>
      </c>
    </row>
    <row r="40" spans="1:21">
      <c r="A40" s="1725">
        <v>66.468000000000004</v>
      </c>
      <c r="B40" s="1993"/>
      <c r="C40" s="1993" t="s">
        <v>542</v>
      </c>
      <c r="D40" s="1999"/>
      <c r="E40" s="2079" t="s">
        <v>2341</v>
      </c>
      <c r="F40" s="2087" t="s">
        <v>6</v>
      </c>
      <c r="G40" s="2027">
        <v>0</v>
      </c>
      <c r="H40" s="1999"/>
      <c r="I40" s="2015">
        <v>29397804</v>
      </c>
      <c r="J40" s="2015"/>
      <c r="K40" s="2015">
        <v>40852733</v>
      </c>
      <c r="L40" s="2015"/>
      <c r="M40" s="2036">
        <v>11968461</v>
      </c>
      <c r="N40" s="2015"/>
      <c r="O40" s="2015">
        <v>2643124</v>
      </c>
      <c r="P40" s="2015"/>
      <c r="Q40" s="2015">
        <v>1948878</v>
      </c>
      <c r="R40" s="1999"/>
      <c r="S40" s="2031">
        <v>0</v>
      </c>
      <c r="T40" s="1999"/>
      <c r="U40" s="2065">
        <f t="shared" si="1"/>
        <v>86811000</v>
      </c>
    </row>
    <row r="41" spans="1:21">
      <c r="A41" s="1725">
        <v>66.805000000000007</v>
      </c>
      <c r="B41" s="1993"/>
      <c r="C41" s="1993" t="s">
        <v>542</v>
      </c>
      <c r="D41" s="1999"/>
      <c r="E41" s="2079" t="s">
        <v>2342</v>
      </c>
      <c r="F41" s="2087" t="s">
        <v>6</v>
      </c>
      <c r="G41" s="2027">
        <v>0</v>
      </c>
      <c r="H41" s="1999"/>
      <c r="I41" s="2015">
        <v>1434907</v>
      </c>
      <c r="J41" s="2015"/>
      <c r="K41" s="2015">
        <v>4597165</v>
      </c>
      <c r="L41" s="2015"/>
      <c r="M41" s="2036">
        <v>3179928</v>
      </c>
      <c r="N41" s="2015"/>
      <c r="O41" s="2027">
        <v>0</v>
      </c>
      <c r="P41" s="2027"/>
      <c r="Q41" s="2031">
        <v>0</v>
      </c>
      <c r="R41" s="1999"/>
      <c r="S41" s="2031">
        <v>0</v>
      </c>
      <c r="T41" s="1999"/>
      <c r="U41" s="2065">
        <f t="shared" si="1"/>
        <v>9212000</v>
      </c>
    </row>
    <row r="42" spans="1:21">
      <c r="A42" s="1725">
        <v>81.042000000000002</v>
      </c>
      <c r="B42" s="1993"/>
      <c r="C42" s="1993" t="s">
        <v>543</v>
      </c>
      <c r="D42" s="1999"/>
      <c r="E42" s="2079" t="s">
        <v>2343</v>
      </c>
      <c r="F42" s="2087" t="s">
        <v>6</v>
      </c>
      <c r="G42" s="2027">
        <v>0</v>
      </c>
      <c r="H42" s="1999"/>
      <c r="I42" s="2005">
        <v>60932024</v>
      </c>
      <c r="J42" s="1999"/>
      <c r="K42" s="2005">
        <v>123541350</v>
      </c>
      <c r="L42" s="1999"/>
      <c r="M42" s="2037">
        <v>193519372</v>
      </c>
      <c r="N42" s="1999"/>
      <c r="O42" s="2005">
        <v>15010301</v>
      </c>
      <c r="P42" s="1999"/>
      <c r="Q42" s="2005">
        <v>2601747</v>
      </c>
      <c r="R42" s="1999"/>
      <c r="S42" s="2005">
        <v>125570</v>
      </c>
      <c r="T42" s="1999"/>
      <c r="U42" s="2065">
        <f t="shared" si="1"/>
        <v>395730364</v>
      </c>
    </row>
    <row r="43" spans="1:21">
      <c r="A43" s="1725">
        <v>81.122</v>
      </c>
      <c r="B43" s="1993"/>
      <c r="C43" s="1993" t="s">
        <v>543</v>
      </c>
      <c r="D43" s="1999"/>
      <c r="E43" s="2079" t="s">
        <v>2344</v>
      </c>
      <c r="F43" s="2087" t="s">
        <v>6</v>
      </c>
      <c r="G43" s="2051">
        <v>0</v>
      </c>
      <c r="H43" s="1999"/>
      <c r="I43" s="2032">
        <v>0</v>
      </c>
      <c r="J43" s="1999"/>
      <c r="K43" s="2038">
        <v>134185</v>
      </c>
      <c r="L43" s="2039"/>
      <c r="M43" s="2040">
        <v>186771</v>
      </c>
      <c r="N43" s="2039"/>
      <c r="O43" s="2038">
        <v>313785</v>
      </c>
      <c r="P43" s="2039"/>
      <c r="Q43" s="2038">
        <v>382781</v>
      </c>
      <c r="R43" s="1999"/>
      <c r="S43" s="2038">
        <v>217962</v>
      </c>
      <c r="T43" s="1999"/>
      <c r="U43" s="2065">
        <f t="shared" si="1"/>
        <v>1235484</v>
      </c>
    </row>
    <row r="44" spans="1:21">
      <c r="A44" s="1725"/>
      <c r="B44" s="1993"/>
      <c r="C44" s="1991"/>
      <c r="D44" s="1999"/>
      <c r="E44" s="2110" t="s">
        <v>2298</v>
      </c>
      <c r="F44" s="2087" t="s">
        <v>6</v>
      </c>
      <c r="G44" s="2034">
        <f>ROUND(SUM(G34:G43),0)</f>
        <v>0</v>
      </c>
      <c r="H44" s="2012"/>
      <c r="I44" s="2034">
        <f>ROUND(SUM(I34:I43),0)</f>
        <v>129633726</v>
      </c>
      <c r="J44" s="2035"/>
      <c r="K44" s="2034">
        <f>ROUND(SUM(K34:K43),0)</f>
        <v>318646426</v>
      </c>
      <c r="L44" s="2035"/>
      <c r="M44" s="2034">
        <f>ROUND(SUM(M34:M43),0)</f>
        <v>322937043</v>
      </c>
      <c r="N44" s="2035"/>
      <c r="O44" s="2034">
        <f>ROUND(SUM(O34:O43),0)</f>
        <v>125029543</v>
      </c>
      <c r="P44" s="2035"/>
      <c r="Q44" s="2034">
        <f>ROUND(SUM(Q34:Q43),0)</f>
        <v>36501208</v>
      </c>
      <c r="R44" s="2035"/>
      <c r="S44" s="2034">
        <f>ROUND(SUM(S34:S43),0)</f>
        <v>343532</v>
      </c>
      <c r="T44" s="2035"/>
      <c r="U44" s="2034">
        <f>ROUND(SUM(U34:U43),0)</f>
        <v>933091478</v>
      </c>
    </row>
    <row r="45" spans="1:21">
      <c r="A45" s="2365" t="s">
        <v>2692</v>
      </c>
      <c r="B45" s="2365"/>
      <c r="C45" s="2365"/>
      <c r="D45" s="1999"/>
      <c r="E45" s="2064"/>
      <c r="F45" s="2087" t="s">
        <v>6</v>
      </c>
      <c r="G45" s="1999"/>
      <c r="H45" s="1999"/>
      <c r="I45" s="2015"/>
      <c r="J45" s="2015"/>
      <c r="K45" s="2015"/>
      <c r="L45" s="2015"/>
      <c r="M45" s="2015"/>
      <c r="N45" s="2015"/>
      <c r="O45" s="2015"/>
      <c r="P45" s="2015"/>
      <c r="Q45" s="2015"/>
      <c r="R45" s="2015"/>
      <c r="S45" s="2015"/>
      <c r="T45" s="2015"/>
      <c r="U45" s="2015"/>
    </row>
    <row r="46" spans="1:21">
      <c r="A46" s="2073">
        <v>10.568</v>
      </c>
      <c r="B46" s="1724"/>
      <c r="C46" s="1724" t="s">
        <v>537</v>
      </c>
      <c r="D46" s="1999"/>
      <c r="E46" s="2016" t="s">
        <v>2345</v>
      </c>
      <c r="F46" s="2087" t="s">
        <v>6</v>
      </c>
      <c r="G46" s="2027">
        <v>0</v>
      </c>
      <c r="H46" s="2017"/>
      <c r="I46" s="2015">
        <v>3060743</v>
      </c>
      <c r="J46" s="2015"/>
      <c r="K46" s="2015">
        <v>1830559</v>
      </c>
      <c r="L46" s="2015"/>
      <c r="M46" s="2027">
        <v>0</v>
      </c>
      <c r="N46" s="2027"/>
      <c r="O46" s="2027">
        <v>0</v>
      </c>
      <c r="P46" s="2027"/>
      <c r="Q46" s="2027">
        <v>0</v>
      </c>
      <c r="R46" s="1999"/>
      <c r="S46" s="2027">
        <v>0</v>
      </c>
      <c r="T46" s="1999"/>
      <c r="U46" s="2015">
        <f>ROUND(SUM(G46:S46),0)</f>
        <v>4891302</v>
      </c>
    </row>
    <row r="47" spans="1:21">
      <c r="A47" s="2073">
        <v>93.704999999999998</v>
      </c>
      <c r="B47" s="1991"/>
      <c r="C47" s="1724" t="s">
        <v>541</v>
      </c>
      <c r="D47" s="2016"/>
      <c r="E47" s="2016" t="s">
        <v>2346</v>
      </c>
      <c r="F47" s="2087" t="s">
        <v>6</v>
      </c>
      <c r="G47" s="2027">
        <v>0</v>
      </c>
      <c r="H47" s="1999"/>
      <c r="I47" s="2026">
        <v>1782884</v>
      </c>
      <c r="J47" s="2026"/>
      <c r="K47" s="2026">
        <v>259562</v>
      </c>
      <c r="L47" s="2026"/>
      <c r="M47" s="2027">
        <v>0</v>
      </c>
      <c r="N47" s="2027"/>
      <c r="O47" s="2027">
        <v>0</v>
      </c>
      <c r="P47" s="2027"/>
      <c r="Q47" s="2027">
        <v>0</v>
      </c>
      <c r="R47" s="1999"/>
      <c r="S47" s="2027">
        <v>0</v>
      </c>
      <c r="T47" s="1999"/>
      <c r="U47" s="2065">
        <f t="shared" ref="U47:U48" si="2">ROUND(SUM(G47:S47),0)</f>
        <v>2042446</v>
      </c>
    </row>
    <row r="48" spans="1:21">
      <c r="A48" s="2073">
        <v>93.706999999999994</v>
      </c>
      <c r="B48" s="1724"/>
      <c r="C48" s="1724" t="s">
        <v>541</v>
      </c>
      <c r="D48" s="2016"/>
      <c r="E48" s="2016" t="s">
        <v>2347</v>
      </c>
      <c r="F48" s="2087" t="s">
        <v>6</v>
      </c>
      <c r="G48" s="2032">
        <v>0</v>
      </c>
      <c r="H48" s="2017"/>
      <c r="I48" s="2041">
        <v>3709148</v>
      </c>
      <c r="J48" s="2042"/>
      <c r="K48" s="2041">
        <v>439570</v>
      </c>
      <c r="L48" s="2042"/>
      <c r="M48" s="2032">
        <v>0</v>
      </c>
      <c r="N48" s="2043"/>
      <c r="O48" s="2032">
        <v>0</v>
      </c>
      <c r="P48" s="2043"/>
      <c r="Q48" s="2032">
        <v>0</v>
      </c>
      <c r="R48" s="2029"/>
      <c r="S48" s="2032">
        <v>0</v>
      </c>
      <c r="T48" s="2029"/>
      <c r="U48" s="2065">
        <f t="shared" si="2"/>
        <v>4148718</v>
      </c>
    </row>
    <row r="49" spans="1:22">
      <c r="A49" s="1993"/>
      <c r="B49" s="1993"/>
      <c r="C49" s="1991"/>
      <c r="D49" s="1999"/>
      <c r="E49" s="2110" t="s">
        <v>2299</v>
      </c>
      <c r="F49" s="2087" t="s">
        <v>6</v>
      </c>
      <c r="G49" s="2034">
        <f>ROUND(SUM(G46:G48),0)</f>
        <v>0</v>
      </c>
      <c r="H49" s="2012"/>
      <c r="I49" s="2034">
        <f>ROUND(SUM(I46:I48),0)</f>
        <v>8552775</v>
      </c>
      <c r="J49" s="2035"/>
      <c r="K49" s="2034">
        <f>ROUND(SUM(K46:K48),0)</f>
        <v>2529691</v>
      </c>
      <c r="L49" s="2035"/>
      <c r="M49" s="2034">
        <f>ROUND(SUM(M46:M48),0)</f>
        <v>0</v>
      </c>
      <c r="N49" s="2043"/>
      <c r="O49" s="2034">
        <f>ROUND(SUM(O46:O48),0)</f>
        <v>0</v>
      </c>
      <c r="P49" s="2043"/>
      <c r="Q49" s="2034">
        <f>ROUND(SUM(Q46:Q48),0)</f>
        <v>0</v>
      </c>
      <c r="R49" s="2035"/>
      <c r="S49" s="2034">
        <f>ROUND(SUM(S46:S48),0)</f>
        <v>0</v>
      </c>
      <c r="T49" s="2035"/>
      <c r="U49" s="2034">
        <f>ROUND(SUM(U46:U48),0)</f>
        <v>11082466</v>
      </c>
    </row>
    <row r="50" spans="1:22">
      <c r="A50" s="2365" t="s">
        <v>2034</v>
      </c>
      <c r="B50" s="2365"/>
      <c r="C50" s="2365"/>
      <c r="D50" s="1999"/>
      <c r="E50" s="2109"/>
      <c r="F50" s="2087" t="s">
        <v>6</v>
      </c>
      <c r="G50" s="1999"/>
      <c r="H50" s="1999"/>
      <c r="I50" s="1999"/>
      <c r="J50" s="1999"/>
      <c r="K50" s="1999"/>
      <c r="L50" s="1999"/>
      <c r="M50" s="1999"/>
      <c r="N50" s="1999"/>
      <c r="O50" s="1999"/>
      <c r="P50" s="1999"/>
      <c r="Q50" s="1999"/>
      <c r="R50" s="1999"/>
      <c r="S50" s="1999"/>
      <c r="T50" s="1999"/>
      <c r="U50" s="1999"/>
    </row>
    <row r="51" spans="1:22">
      <c r="A51" s="2073">
        <v>10.557</v>
      </c>
      <c r="B51" s="1993"/>
      <c r="C51" s="1724" t="s">
        <v>537</v>
      </c>
      <c r="D51" s="1999"/>
      <c r="E51" s="2079" t="s">
        <v>2321</v>
      </c>
      <c r="F51" s="2087" t="s">
        <v>6</v>
      </c>
      <c r="G51" s="2026">
        <v>0</v>
      </c>
      <c r="H51" s="2000"/>
      <c r="I51" s="2015">
        <v>5468978</v>
      </c>
      <c r="J51" s="2015"/>
      <c r="K51" s="2027">
        <v>0</v>
      </c>
      <c r="L51" s="2027"/>
      <c r="M51" s="2027">
        <v>0</v>
      </c>
      <c r="N51" s="2027"/>
      <c r="O51" s="2027">
        <v>0</v>
      </c>
      <c r="P51" s="2027"/>
      <c r="Q51" s="2031">
        <v>0</v>
      </c>
      <c r="R51" s="2026"/>
      <c r="S51" s="2031">
        <v>0</v>
      </c>
      <c r="T51" s="2026"/>
      <c r="U51" s="2015">
        <f>ROUND(SUM(G51:S51),0)</f>
        <v>5468978</v>
      </c>
    </row>
    <row r="52" spans="1:22" ht="18" customHeight="1">
      <c r="A52" s="2073">
        <v>10.561</v>
      </c>
      <c r="B52" s="1724"/>
      <c r="C52" s="1724" t="s">
        <v>537</v>
      </c>
      <c r="D52" s="1999"/>
      <c r="E52" s="2016" t="s">
        <v>2322</v>
      </c>
      <c r="F52" s="2087" t="s">
        <v>6</v>
      </c>
      <c r="G52" s="2026">
        <v>0</v>
      </c>
      <c r="H52" s="1999"/>
      <c r="I52" s="2042">
        <v>24402283</v>
      </c>
      <c r="J52" s="2042"/>
      <c r="K52" s="2027">
        <v>0</v>
      </c>
      <c r="L52" s="2027"/>
      <c r="M52" s="2027">
        <v>0</v>
      </c>
      <c r="N52" s="2027"/>
      <c r="O52" s="2027">
        <v>0</v>
      </c>
      <c r="P52" s="2027"/>
      <c r="Q52" s="2027">
        <v>0</v>
      </c>
      <c r="R52" s="2042"/>
      <c r="S52" s="2027">
        <v>0</v>
      </c>
      <c r="T52" s="2042"/>
      <c r="U52" s="2065">
        <f t="shared" ref="U52:U53" si="3">ROUND(SUM(G52:S52),0)</f>
        <v>24402283</v>
      </c>
    </row>
    <row r="53" spans="1:22">
      <c r="A53" s="2073">
        <v>10.577999999999999</v>
      </c>
      <c r="B53" s="1724"/>
      <c r="C53" s="1724" t="s">
        <v>537</v>
      </c>
      <c r="D53" s="1999"/>
      <c r="E53" s="2016" t="s">
        <v>2323</v>
      </c>
      <c r="F53" s="2087" t="s">
        <v>6</v>
      </c>
      <c r="G53" s="2026">
        <v>0</v>
      </c>
      <c r="H53" s="1999"/>
      <c r="I53" s="2027">
        <v>0</v>
      </c>
      <c r="J53" s="2042"/>
      <c r="K53" s="2042">
        <v>549848</v>
      </c>
      <c r="L53" s="2042"/>
      <c r="M53" s="2044">
        <v>816381</v>
      </c>
      <c r="N53" s="2042"/>
      <c r="O53" s="2042">
        <v>1867125</v>
      </c>
      <c r="P53" s="2042"/>
      <c r="Q53" s="2042">
        <v>939415</v>
      </c>
      <c r="R53" s="2042"/>
      <c r="S53" s="2031">
        <v>0</v>
      </c>
      <c r="T53" s="2042"/>
      <c r="U53" s="2065">
        <f t="shared" si="3"/>
        <v>4172769</v>
      </c>
    </row>
    <row r="54" spans="1:22" ht="30">
      <c r="A54" s="2073">
        <v>14.257</v>
      </c>
      <c r="B54" s="1724"/>
      <c r="C54" s="1985" t="s">
        <v>544</v>
      </c>
      <c r="D54" s="1999"/>
      <c r="E54" s="2016" t="s">
        <v>2324</v>
      </c>
      <c r="F54" s="2087" t="s">
        <v>6</v>
      </c>
      <c r="G54" s="2026">
        <v>0</v>
      </c>
      <c r="H54" s="1999"/>
      <c r="I54" s="2042">
        <v>6743258</v>
      </c>
      <c r="J54" s="2042"/>
      <c r="K54" s="2042">
        <v>10752994</v>
      </c>
      <c r="L54" s="2042"/>
      <c r="M54" s="2044">
        <v>7423936</v>
      </c>
      <c r="N54" s="2042"/>
      <c r="O54" s="2042">
        <v>2031141</v>
      </c>
      <c r="P54" s="2042"/>
      <c r="Q54" s="2027">
        <v>0</v>
      </c>
      <c r="R54" s="2042"/>
      <c r="S54" s="2027">
        <v>0</v>
      </c>
      <c r="T54" s="2042"/>
      <c r="U54" s="2042">
        <f>ROUND(SUM(G54:S54),0)</f>
        <v>26951329</v>
      </c>
    </row>
    <row r="55" spans="1:22">
      <c r="A55" s="2073">
        <v>84.393000000000001</v>
      </c>
      <c r="B55" s="1724"/>
      <c r="C55" s="1724" t="s">
        <v>540</v>
      </c>
      <c r="D55" s="1999"/>
      <c r="E55" s="2079" t="s">
        <v>2325</v>
      </c>
      <c r="F55" s="2087" t="s">
        <v>6</v>
      </c>
      <c r="G55" s="2026">
        <v>0</v>
      </c>
      <c r="H55" s="1999"/>
      <c r="I55" s="2015">
        <v>373601</v>
      </c>
      <c r="J55" s="2015"/>
      <c r="K55" s="2015">
        <v>5292267</v>
      </c>
      <c r="L55" s="2015"/>
      <c r="M55" s="2036">
        <v>20362944</v>
      </c>
      <c r="N55" s="2015"/>
      <c r="O55" s="2015">
        <v>377575</v>
      </c>
      <c r="P55" s="2015"/>
      <c r="Q55" s="2031">
        <v>0</v>
      </c>
      <c r="R55" s="2042"/>
      <c r="S55" s="2031">
        <v>0</v>
      </c>
      <c r="T55" s="2042"/>
      <c r="U55" s="2015">
        <f>ROUND(SUM(G55:S55),0)</f>
        <v>26406387</v>
      </c>
    </row>
    <row r="56" spans="1:22">
      <c r="A56" s="2073">
        <v>93.563000000000002</v>
      </c>
      <c r="B56" s="1724"/>
      <c r="C56" s="1724" t="s">
        <v>541</v>
      </c>
      <c r="D56" s="1999"/>
      <c r="E56" s="2079" t="s">
        <v>2326</v>
      </c>
      <c r="F56" s="2087" t="s">
        <v>6</v>
      </c>
      <c r="G56" s="2026">
        <v>0</v>
      </c>
      <c r="H56" s="1999"/>
      <c r="I56" s="2015">
        <v>16859958</v>
      </c>
      <c r="J56" s="2015"/>
      <c r="K56" s="2015">
        <v>36377274</v>
      </c>
      <c r="L56" s="2015"/>
      <c r="M56" s="2036">
        <v>23141602</v>
      </c>
      <c r="N56" s="2015"/>
      <c r="O56" s="2015">
        <v>24752985</v>
      </c>
      <c r="P56" s="2015"/>
      <c r="Q56" s="2031">
        <v>0</v>
      </c>
      <c r="R56" s="2042"/>
      <c r="S56" s="2031">
        <v>0</v>
      </c>
      <c r="T56" s="2042"/>
      <c r="U56" s="2065">
        <f t="shared" ref="U56:U61" si="4">ROUND(SUM(G56:S56),0)</f>
        <v>101131819</v>
      </c>
    </row>
    <row r="57" spans="1:22">
      <c r="A57" s="1725">
        <v>93.658000000000001</v>
      </c>
      <c r="B57" s="1725"/>
      <c r="C57" s="1993" t="s">
        <v>541</v>
      </c>
      <c r="D57" s="1999"/>
      <c r="E57" s="2079" t="s">
        <v>2327</v>
      </c>
      <c r="F57" s="2087" t="s">
        <v>6</v>
      </c>
      <c r="G57" s="2026">
        <v>0</v>
      </c>
      <c r="H57" s="1999"/>
      <c r="I57" s="2015">
        <v>21724253</v>
      </c>
      <c r="J57" s="2015"/>
      <c r="K57" s="2015">
        <v>10706175</v>
      </c>
      <c r="L57" s="2015"/>
      <c r="M57" s="2036">
        <v>21547753</v>
      </c>
      <c r="N57" s="2015"/>
      <c r="O57" s="2027">
        <v>0</v>
      </c>
      <c r="P57" s="2027"/>
      <c r="Q57" s="2027">
        <v>200664</v>
      </c>
      <c r="R57" s="1999"/>
      <c r="S57" s="2027">
        <v>689868</v>
      </c>
      <c r="T57" s="1999"/>
      <c r="U57" s="2065">
        <f t="shared" si="4"/>
        <v>54868713</v>
      </c>
    </row>
    <row r="58" spans="1:22">
      <c r="A58" s="1725">
        <v>93.659000000000006</v>
      </c>
      <c r="B58" s="1725"/>
      <c r="C58" s="1724" t="s">
        <v>541</v>
      </c>
      <c r="D58" s="1999"/>
      <c r="E58" s="2079" t="s">
        <v>2328</v>
      </c>
      <c r="F58" s="2087" t="s">
        <v>6</v>
      </c>
      <c r="G58" s="2026">
        <v>0</v>
      </c>
      <c r="H58" s="1999"/>
      <c r="I58" s="2015">
        <v>25711554</v>
      </c>
      <c r="J58" s="2015"/>
      <c r="K58" s="2015">
        <v>12235016</v>
      </c>
      <c r="L58" s="2015"/>
      <c r="M58" s="2036">
        <v>22116114</v>
      </c>
      <c r="N58" s="2015"/>
      <c r="O58" s="2027">
        <v>0</v>
      </c>
      <c r="P58" s="2027"/>
      <c r="Q58" s="2031">
        <v>0</v>
      </c>
      <c r="R58" s="1999"/>
      <c r="S58" s="2031">
        <v>0</v>
      </c>
      <c r="T58" s="1999"/>
      <c r="U58" s="2065">
        <f t="shared" si="4"/>
        <v>60062684</v>
      </c>
    </row>
    <row r="59" spans="1:22">
      <c r="A59" s="1725">
        <v>93.707999999999998</v>
      </c>
      <c r="B59" s="1725"/>
      <c r="C59" s="1724" t="s">
        <v>541</v>
      </c>
      <c r="D59" s="1999"/>
      <c r="E59" s="2079" t="s">
        <v>2524</v>
      </c>
      <c r="F59" s="2087" t="s">
        <v>6</v>
      </c>
      <c r="G59" s="2026">
        <v>0</v>
      </c>
      <c r="H59" s="1999"/>
      <c r="I59" s="2027">
        <v>0</v>
      </c>
      <c r="J59" s="2015"/>
      <c r="K59" s="2015">
        <v>83261</v>
      </c>
      <c r="L59" s="2015"/>
      <c r="M59" s="2036">
        <v>895945</v>
      </c>
      <c r="N59" s="2015"/>
      <c r="O59" s="2015">
        <v>2638166</v>
      </c>
      <c r="P59" s="2015"/>
      <c r="Q59" s="2015">
        <v>1960028</v>
      </c>
      <c r="R59" s="1999"/>
      <c r="S59" s="2031">
        <v>0</v>
      </c>
      <c r="T59" s="1999"/>
      <c r="U59" s="2065">
        <f t="shared" si="4"/>
        <v>5577400</v>
      </c>
    </row>
    <row r="60" spans="1:22">
      <c r="A60" s="1725">
        <v>93.712000000000003</v>
      </c>
      <c r="B60" s="1725"/>
      <c r="C60" s="1724" t="s">
        <v>541</v>
      </c>
      <c r="D60" s="1999"/>
      <c r="E60" s="2079" t="s">
        <v>2329</v>
      </c>
      <c r="F60" s="2087" t="s">
        <v>6</v>
      </c>
      <c r="G60" s="2026">
        <v>0</v>
      </c>
      <c r="H60" s="1999"/>
      <c r="I60" s="2015">
        <v>1525</v>
      </c>
      <c r="J60" s="2015"/>
      <c r="K60" s="2015">
        <v>1845116</v>
      </c>
      <c r="L60" s="2015"/>
      <c r="M60" s="2036">
        <v>2429109</v>
      </c>
      <c r="N60" s="2015"/>
      <c r="O60" s="2027">
        <v>0</v>
      </c>
      <c r="P60" s="2027"/>
      <c r="Q60" s="2031">
        <v>0</v>
      </c>
      <c r="R60" s="1999"/>
      <c r="S60" s="2031">
        <v>0</v>
      </c>
      <c r="T60" s="1999"/>
      <c r="U60" s="2065">
        <f t="shared" si="4"/>
        <v>4275750</v>
      </c>
    </row>
    <row r="61" spans="1:22">
      <c r="A61" s="1725">
        <v>93.712999999999994</v>
      </c>
      <c r="B61" s="1725"/>
      <c r="C61" s="1724" t="s">
        <v>541</v>
      </c>
      <c r="D61" s="1999"/>
      <c r="E61" s="2079" t="s">
        <v>2330</v>
      </c>
      <c r="F61" s="2087" t="s">
        <v>6</v>
      </c>
      <c r="G61" s="2026">
        <v>0</v>
      </c>
      <c r="H61" s="1999"/>
      <c r="I61" s="2015">
        <v>636411</v>
      </c>
      <c r="J61" s="2015"/>
      <c r="K61" s="2015">
        <v>81086572</v>
      </c>
      <c r="L61" s="2015"/>
      <c r="M61" s="2036">
        <v>15062657</v>
      </c>
      <c r="N61" s="2015"/>
      <c r="O61" s="2027">
        <v>0</v>
      </c>
      <c r="P61" s="2027"/>
      <c r="Q61" s="2031">
        <v>0</v>
      </c>
      <c r="R61" s="1999"/>
      <c r="S61" s="2031">
        <v>0</v>
      </c>
      <c r="T61" s="1999"/>
      <c r="U61" s="2065">
        <f t="shared" si="4"/>
        <v>96785640</v>
      </c>
    </row>
    <row r="62" spans="1:22" s="2054" customFormat="1">
      <c r="A62" s="1725"/>
      <c r="B62" s="1725"/>
      <c r="C62" s="1724"/>
      <c r="D62" s="2053"/>
      <c r="E62" s="2079" t="s">
        <v>2519</v>
      </c>
      <c r="F62" s="2087" t="s">
        <v>6</v>
      </c>
      <c r="G62" s="2068"/>
      <c r="H62" s="2053"/>
      <c r="I62" s="2065"/>
      <c r="J62" s="2065"/>
      <c r="K62" s="2065"/>
      <c r="L62" s="2065"/>
      <c r="M62" s="2080"/>
      <c r="N62" s="2065"/>
      <c r="O62" s="2069"/>
      <c r="P62" s="2069"/>
      <c r="Q62" s="2072"/>
      <c r="R62" s="2053"/>
      <c r="S62" s="2072"/>
      <c r="T62" s="2053"/>
      <c r="U62" s="2065"/>
      <c r="V62" s="635"/>
    </row>
    <row r="63" spans="1:22">
      <c r="A63" s="2073">
        <v>93.713999999999999</v>
      </c>
      <c r="B63" s="1725"/>
      <c r="C63" s="1724" t="s">
        <v>541</v>
      </c>
      <c r="D63" s="2016"/>
      <c r="E63" s="2016" t="s">
        <v>2520</v>
      </c>
      <c r="F63" s="2087" t="s">
        <v>6</v>
      </c>
      <c r="G63" s="2026">
        <v>0</v>
      </c>
      <c r="H63" s="2026"/>
      <c r="I63" s="2042">
        <v>140407008</v>
      </c>
      <c r="J63" s="2042"/>
      <c r="K63" s="2042">
        <v>555546651</v>
      </c>
      <c r="L63" s="2042"/>
      <c r="M63" s="2044">
        <v>27069631</v>
      </c>
      <c r="N63" s="2042"/>
      <c r="O63" s="2027">
        <v>0</v>
      </c>
      <c r="P63" s="2027"/>
      <c r="Q63" s="2027">
        <v>0</v>
      </c>
      <c r="R63" s="2026"/>
      <c r="S63" s="2027">
        <v>0</v>
      </c>
      <c r="T63" s="2026"/>
      <c r="U63" s="2042">
        <f>ROUND(SUM(G63:S63),0)</f>
        <v>723023290</v>
      </c>
    </row>
    <row r="64" spans="1:22">
      <c r="A64" s="2073">
        <v>93.724999999999994</v>
      </c>
      <c r="B64" s="1725"/>
      <c r="C64" s="1724" t="s">
        <v>541</v>
      </c>
      <c r="D64" s="2016"/>
      <c r="E64" s="2016" t="s">
        <v>2331</v>
      </c>
      <c r="F64" s="2087" t="s">
        <v>6</v>
      </c>
      <c r="G64" s="2026">
        <v>0</v>
      </c>
      <c r="H64" s="2026"/>
      <c r="I64" s="2027">
        <v>0</v>
      </c>
      <c r="J64" s="2042"/>
      <c r="K64" s="2042">
        <v>217330</v>
      </c>
      <c r="L64" s="2042"/>
      <c r="M64" s="2044">
        <v>652869</v>
      </c>
      <c r="N64" s="2042"/>
      <c r="O64" s="2042">
        <v>296509</v>
      </c>
      <c r="P64" s="2042"/>
      <c r="Q64" s="2027">
        <v>0</v>
      </c>
      <c r="R64" s="2026"/>
      <c r="S64" s="2027">
        <v>0</v>
      </c>
      <c r="T64" s="2026"/>
      <c r="U64" s="2083">
        <f t="shared" ref="U64:U66" si="5">ROUND(SUM(G64:S64),0)</f>
        <v>1166708</v>
      </c>
    </row>
    <row r="65" spans="1:22">
      <c r="A65" s="1725">
        <v>93.778000000000006</v>
      </c>
      <c r="B65" s="1725"/>
      <c r="C65" s="1993" t="s">
        <v>541</v>
      </c>
      <c r="D65" s="1999"/>
      <c r="E65" s="2111" t="s">
        <v>2332</v>
      </c>
      <c r="F65" s="2087" t="s">
        <v>6</v>
      </c>
      <c r="G65" s="2042">
        <v>1739073430</v>
      </c>
      <c r="H65" s="1999"/>
      <c r="I65" s="2015">
        <v>5244026717</v>
      </c>
      <c r="J65" s="2015"/>
      <c r="K65" s="2015">
        <v>4815212864</v>
      </c>
      <c r="L65" s="2015"/>
      <c r="M65" s="2030">
        <v>1478778015</v>
      </c>
      <c r="N65" s="2015"/>
      <c r="O65" s="2015">
        <v>376722309</v>
      </c>
      <c r="P65" s="2015"/>
      <c r="Q65" s="2015">
        <v>243514397</v>
      </c>
      <c r="R65" s="1999"/>
      <c r="S65" s="2015">
        <v>118481618</v>
      </c>
      <c r="T65" s="1999"/>
      <c r="U65" s="2083">
        <f t="shared" si="5"/>
        <v>14015809350</v>
      </c>
    </row>
    <row r="66" spans="1:22" ht="30">
      <c r="A66" s="2073">
        <v>94.006</v>
      </c>
      <c r="B66" s="1998"/>
      <c r="C66" s="1984" t="s">
        <v>545</v>
      </c>
      <c r="D66" s="2050"/>
      <c r="E66" s="2050" t="s">
        <v>2333</v>
      </c>
      <c r="F66" s="2087" t="s">
        <v>6</v>
      </c>
      <c r="G66" s="2045">
        <v>0</v>
      </c>
      <c r="H66" s="2047"/>
      <c r="I66" s="2045">
        <v>1106675</v>
      </c>
      <c r="J66" s="2045"/>
      <c r="K66" s="2045">
        <v>5274942</v>
      </c>
      <c r="L66" s="2045"/>
      <c r="M66" s="2048">
        <v>291122</v>
      </c>
      <c r="N66" s="2045"/>
      <c r="O66" s="2049">
        <v>0</v>
      </c>
      <c r="P66" s="2049"/>
      <c r="Q66" s="2049">
        <v>0</v>
      </c>
      <c r="R66" s="2047"/>
      <c r="S66" s="2049">
        <v>334854</v>
      </c>
      <c r="T66" s="2047"/>
      <c r="U66" s="2083">
        <f t="shared" si="5"/>
        <v>7007593</v>
      </c>
    </row>
    <row r="67" spans="1:22">
      <c r="A67" s="1993"/>
      <c r="B67" s="1993"/>
      <c r="C67" s="1991"/>
      <c r="D67" s="1999"/>
      <c r="E67" s="2110" t="s">
        <v>2300</v>
      </c>
      <c r="F67" s="2087" t="s">
        <v>6</v>
      </c>
      <c r="G67" s="2034">
        <f>ROUND(SUM(G51:G66),0)</f>
        <v>1739073430</v>
      </c>
      <c r="H67" s="2012"/>
      <c r="I67" s="2034">
        <f>ROUND(SUM(I51:I66),0)</f>
        <v>5487462221</v>
      </c>
      <c r="J67" s="2035"/>
      <c r="K67" s="2034">
        <f>ROUND(SUM(K51:K66),0)</f>
        <v>5535180310</v>
      </c>
      <c r="L67" s="2035"/>
      <c r="M67" s="2034">
        <f>ROUND(SUM(M51:M66),0)</f>
        <v>1620588078</v>
      </c>
      <c r="N67" s="2035"/>
      <c r="O67" s="2034">
        <f>ROUND(SUM(O51:O66),0)</f>
        <v>408685810</v>
      </c>
      <c r="P67" s="2035"/>
      <c r="Q67" s="2034">
        <f>ROUND(SUM(Q51:Q66),0)</f>
        <v>246614504</v>
      </c>
      <c r="R67" s="2035"/>
      <c r="S67" s="2034">
        <f>ROUND(SUM(S51:S66),0)</f>
        <v>119506340</v>
      </c>
      <c r="T67" s="2035"/>
      <c r="U67" s="2034">
        <f>ROUND(SUM(U51:U66),0)</f>
        <v>15157110693</v>
      </c>
    </row>
    <row r="68" spans="1:22">
      <c r="A68" s="1993"/>
      <c r="B68" s="1993"/>
      <c r="C68" s="1993"/>
      <c r="E68" s="2079"/>
    </row>
    <row r="69" spans="1:22">
      <c r="A69" s="1993"/>
      <c r="B69" s="1993"/>
      <c r="C69" s="1993"/>
      <c r="E69" s="2079"/>
    </row>
    <row r="70" spans="1:22">
      <c r="A70" s="1993"/>
      <c r="B70" s="1993"/>
      <c r="C70" s="1993"/>
      <c r="E70" s="2079"/>
    </row>
    <row r="71" spans="1:22">
      <c r="A71" s="1725"/>
      <c r="B71" s="1993"/>
      <c r="C71" s="1993"/>
      <c r="D71" s="1949"/>
      <c r="E71" s="2064"/>
      <c r="F71" s="1961"/>
      <c r="G71" s="1959"/>
      <c r="H71" s="1951"/>
      <c r="I71" s="1962"/>
      <c r="J71" s="1962"/>
      <c r="K71" s="1962"/>
      <c r="L71" s="1962"/>
      <c r="M71" s="1962"/>
      <c r="N71" s="1962"/>
      <c r="O71" s="1962"/>
      <c r="P71" s="1962"/>
      <c r="Q71" s="1962"/>
      <c r="R71" s="1951"/>
      <c r="S71" s="1957"/>
    </row>
    <row r="72" spans="1:22" ht="17">
      <c r="A72" s="1997" t="s">
        <v>0</v>
      </c>
      <c r="B72" s="1996"/>
      <c r="C72" s="1996"/>
      <c r="D72" s="1946"/>
      <c r="E72" s="1946"/>
      <c r="F72" s="1946"/>
      <c r="G72" s="1946"/>
      <c r="H72" s="1963"/>
      <c r="I72" s="1963"/>
      <c r="J72" s="1963"/>
      <c r="K72" s="1963"/>
      <c r="L72" s="1963"/>
      <c r="M72" s="1963"/>
      <c r="N72" s="1963"/>
      <c r="O72" s="1963"/>
      <c r="P72" s="1963"/>
      <c r="Q72" s="1963"/>
      <c r="U72" s="2368" t="s">
        <v>531</v>
      </c>
      <c r="V72" s="2368"/>
    </row>
    <row r="73" spans="1:22" ht="17">
      <c r="A73" s="1992" t="s">
        <v>2507</v>
      </c>
      <c r="B73" s="1992"/>
      <c r="C73" s="1992"/>
      <c r="D73" s="1948"/>
      <c r="E73" s="2101"/>
      <c r="F73" s="1948"/>
      <c r="G73" s="1948"/>
      <c r="H73" s="1964"/>
      <c r="I73" s="1964"/>
      <c r="J73" s="1964"/>
      <c r="K73" s="1964"/>
      <c r="L73" s="1964"/>
      <c r="M73" s="1964"/>
      <c r="N73" s="1964"/>
      <c r="O73" s="1964"/>
      <c r="P73" s="1964"/>
      <c r="Q73" s="1964"/>
      <c r="U73" s="2369" t="s">
        <v>2351</v>
      </c>
      <c r="V73" s="2369"/>
    </row>
    <row r="74" spans="1:22" ht="17">
      <c r="A74" s="1992" t="s">
        <v>2508</v>
      </c>
      <c r="B74" s="1992"/>
      <c r="C74" s="1992"/>
      <c r="D74" s="1948"/>
      <c r="E74" s="2101"/>
      <c r="F74" s="1948"/>
      <c r="G74" s="1948"/>
      <c r="H74" s="1964"/>
      <c r="I74" s="1964"/>
      <c r="J74" s="1964"/>
      <c r="K74" s="1964"/>
      <c r="L74" s="1964"/>
      <c r="M74" s="1964"/>
      <c r="N74" s="1964"/>
      <c r="O74" s="1964"/>
      <c r="P74" s="1964"/>
      <c r="Q74" s="1964"/>
      <c r="R74" s="1964"/>
      <c r="S74" s="1964"/>
    </row>
    <row r="75" spans="1:22" ht="17">
      <c r="A75" s="1997" t="s">
        <v>2509</v>
      </c>
      <c r="B75" s="1996"/>
      <c r="C75" s="1996"/>
      <c r="D75" s="1946"/>
      <c r="E75" s="1946"/>
      <c r="F75" s="1946"/>
      <c r="G75" s="1946"/>
      <c r="H75" s="1964"/>
      <c r="I75" s="1964"/>
      <c r="J75" s="1964"/>
      <c r="K75" s="1964"/>
      <c r="L75" s="1964"/>
      <c r="M75" s="1964"/>
      <c r="N75" s="1964"/>
      <c r="O75" s="1964"/>
      <c r="P75" s="1964"/>
      <c r="Q75" s="1964"/>
      <c r="R75" s="1964"/>
      <c r="S75" s="1964"/>
    </row>
    <row r="76" spans="1:22" ht="28" customHeight="1">
      <c r="A76" s="1990"/>
      <c r="B76" s="1990"/>
      <c r="C76" s="1990"/>
      <c r="D76" s="1952"/>
      <c r="E76" s="1952"/>
      <c r="F76" s="1952"/>
      <c r="G76" s="1953"/>
      <c r="H76" s="1964"/>
      <c r="I76" s="1964"/>
      <c r="J76" s="1964"/>
      <c r="K76" s="1964"/>
      <c r="L76" s="1964"/>
      <c r="M76" s="1964"/>
      <c r="N76" s="1964"/>
      <c r="O76" s="1964"/>
      <c r="P76" s="1964"/>
      <c r="Q76" s="1964"/>
      <c r="R76" s="1964"/>
      <c r="S76" s="1964"/>
    </row>
    <row r="77" spans="1:22">
      <c r="A77" s="1983" t="s">
        <v>273</v>
      </c>
      <c r="B77" s="1983"/>
      <c r="C77" s="1983"/>
      <c r="D77" s="2056"/>
      <c r="E77" s="2056"/>
      <c r="F77" s="2057"/>
      <c r="G77" s="2062"/>
      <c r="H77" s="2053"/>
      <c r="I77" s="2062"/>
      <c r="J77" s="2062"/>
      <c r="K77" s="2062"/>
      <c r="L77" s="2062"/>
      <c r="M77" s="2062"/>
      <c r="N77" s="2062"/>
      <c r="O77" s="2062"/>
      <c r="P77" s="2062"/>
      <c r="Q77" s="2062"/>
      <c r="R77" s="2053"/>
      <c r="S77" s="2062"/>
      <c r="T77" s="2053"/>
      <c r="U77" s="2086"/>
    </row>
    <row r="78" spans="1:22" ht="16" thickBot="1">
      <c r="A78" s="1986" t="s">
        <v>532</v>
      </c>
      <c r="B78" s="1987"/>
      <c r="C78" s="1986" t="s">
        <v>533</v>
      </c>
      <c r="D78" s="2059"/>
      <c r="E78" s="2058" t="s">
        <v>534</v>
      </c>
      <c r="F78" s="2060"/>
      <c r="G78" s="2061" t="s">
        <v>96</v>
      </c>
      <c r="H78" s="2053"/>
      <c r="I78" s="2061" t="s">
        <v>97</v>
      </c>
      <c r="J78" s="2062"/>
      <c r="K78" s="2061" t="s">
        <v>98</v>
      </c>
      <c r="L78" s="2062"/>
      <c r="M78" s="2061" t="s">
        <v>99</v>
      </c>
      <c r="N78" s="2062"/>
      <c r="O78" s="2061" t="s">
        <v>10</v>
      </c>
      <c r="P78" s="2062"/>
      <c r="Q78" s="2061" t="s">
        <v>9</v>
      </c>
      <c r="R78" s="2063"/>
      <c r="S78" s="2061" t="s">
        <v>1977</v>
      </c>
      <c r="T78" s="2063"/>
      <c r="U78" s="2061" t="s">
        <v>535</v>
      </c>
    </row>
    <row r="79" spans="1:22">
      <c r="A79" s="2365" t="s">
        <v>2035</v>
      </c>
      <c r="B79" s="2365"/>
      <c r="C79" s="2365"/>
      <c r="D79" s="2053"/>
      <c r="E79" s="2064"/>
      <c r="F79" s="2053"/>
      <c r="G79" s="2053"/>
      <c r="H79" s="2053"/>
      <c r="I79" s="2065"/>
      <c r="J79" s="2065"/>
      <c r="K79" s="2065"/>
      <c r="L79" s="2065"/>
      <c r="M79" s="2065"/>
      <c r="N79" s="2065"/>
      <c r="O79" s="2065"/>
      <c r="P79" s="2065"/>
      <c r="Q79" s="2065"/>
      <c r="R79" s="2065"/>
      <c r="S79" s="2065"/>
      <c r="T79" s="2065"/>
      <c r="U79" s="2065"/>
    </row>
    <row r="80" spans="1:22">
      <c r="A80" s="1725">
        <v>84.397000000000006</v>
      </c>
      <c r="B80" s="1723"/>
      <c r="C80" s="1724" t="s">
        <v>540</v>
      </c>
      <c r="D80" s="2053"/>
      <c r="E80" s="2016" t="s">
        <v>2283</v>
      </c>
      <c r="F80" s="2087" t="s">
        <v>6</v>
      </c>
      <c r="G80" s="2068">
        <v>0</v>
      </c>
      <c r="H80" s="2066" t="s">
        <v>6</v>
      </c>
      <c r="I80" s="2069">
        <v>0</v>
      </c>
      <c r="J80" s="2066" t="s">
        <v>6</v>
      </c>
      <c r="K80" s="2065">
        <v>1892836</v>
      </c>
      <c r="L80" s="2055" t="s">
        <v>6</v>
      </c>
      <c r="M80" s="2088">
        <v>19982164</v>
      </c>
      <c r="N80" s="2055" t="s">
        <v>6</v>
      </c>
      <c r="O80" s="2069">
        <v>0</v>
      </c>
      <c r="P80" s="2055" t="s">
        <v>6</v>
      </c>
      <c r="Q80" s="2069">
        <v>0</v>
      </c>
      <c r="R80" s="2070" t="s">
        <v>6</v>
      </c>
      <c r="S80" s="2069">
        <v>0</v>
      </c>
      <c r="T80" s="2070"/>
      <c r="U80" s="2065">
        <f>ROUND(SUM(G80:S80),0)</f>
        <v>21875000</v>
      </c>
    </row>
    <row r="81" spans="1:22">
      <c r="A81" s="1725">
        <v>93.71</v>
      </c>
      <c r="B81" s="1993"/>
      <c r="C81" s="1993" t="s">
        <v>541</v>
      </c>
      <c r="D81" s="2053"/>
      <c r="E81" s="2079" t="s">
        <v>2314</v>
      </c>
      <c r="F81" s="2087" t="s">
        <v>6</v>
      </c>
      <c r="G81" s="2093">
        <v>0</v>
      </c>
      <c r="H81" s="2053"/>
      <c r="I81" s="2075">
        <v>27513043</v>
      </c>
      <c r="J81" s="2053"/>
      <c r="K81" s="2075">
        <v>57992086</v>
      </c>
      <c r="L81" s="2065"/>
      <c r="M81" s="2080">
        <v>-121065</v>
      </c>
      <c r="N81" s="2065"/>
      <c r="O81" s="2069">
        <v>0</v>
      </c>
      <c r="P81" s="2069"/>
      <c r="Q81" s="2069">
        <v>0</v>
      </c>
      <c r="R81" s="2053"/>
      <c r="S81" s="2069">
        <v>0</v>
      </c>
      <c r="T81" s="2053"/>
      <c r="U81" s="2065">
        <f>ROUND(SUM(G81:S81),0)</f>
        <v>85384064</v>
      </c>
    </row>
    <row r="82" spans="1:22">
      <c r="A82" s="1725"/>
      <c r="B82" s="1993"/>
      <c r="C82" s="1991"/>
      <c r="D82" s="2053"/>
      <c r="E82" s="2110" t="s">
        <v>2334</v>
      </c>
      <c r="F82" s="2087" t="s">
        <v>6</v>
      </c>
      <c r="G82" s="2077">
        <f>ROUND(SUM(G80:G81),0)</f>
        <v>0</v>
      </c>
      <c r="H82" s="2055"/>
      <c r="I82" s="2077">
        <f>ROUND(SUM(I80:I81),0)</f>
        <v>27513043</v>
      </c>
      <c r="J82" s="2089"/>
      <c r="K82" s="2077">
        <f>ROUND(SUM(K80:K81),0)</f>
        <v>59884922</v>
      </c>
      <c r="L82" s="2089"/>
      <c r="M82" s="2077">
        <f>ROUND(SUM(M80:M81),0)</f>
        <v>19861099</v>
      </c>
      <c r="N82" s="2089"/>
      <c r="O82" s="2077">
        <f>ROUND(SUM(O80:O81),0)</f>
        <v>0</v>
      </c>
      <c r="P82" s="2089"/>
      <c r="Q82" s="2077">
        <f>ROUND(SUM(Q80:Q81),0)</f>
        <v>0</v>
      </c>
      <c r="R82" s="2055"/>
      <c r="S82" s="2077">
        <f>ROUND(SUM(S80:S81),0)</f>
        <v>0</v>
      </c>
      <c r="T82" s="2055"/>
      <c r="U82" s="2077">
        <f>ROUND(SUM(U80:U81),0)</f>
        <v>107259064</v>
      </c>
    </row>
    <row r="83" spans="1:22">
      <c r="A83" s="2365" t="s">
        <v>2036</v>
      </c>
      <c r="B83" s="2365"/>
      <c r="C83" s="2365"/>
      <c r="D83" s="2053"/>
      <c r="E83" s="2064"/>
      <c r="F83" s="2087" t="s">
        <v>6</v>
      </c>
      <c r="G83" s="2053"/>
      <c r="H83" s="2053"/>
      <c r="I83" s="2065"/>
      <c r="J83" s="2065"/>
      <c r="K83" s="2065"/>
      <c r="L83" s="2065"/>
      <c r="M83" s="2065"/>
      <c r="N83" s="2065"/>
      <c r="O83" s="2065"/>
      <c r="P83" s="2065"/>
      <c r="Q83" s="2065"/>
      <c r="R83" s="2065"/>
      <c r="S83" s="2065"/>
      <c r="T83" s="2065"/>
      <c r="U83" s="2065"/>
    </row>
    <row r="84" spans="1:22">
      <c r="A84" s="1725">
        <v>17.207000000000001</v>
      </c>
      <c r="B84" s="1723"/>
      <c r="C84" s="1993" t="s">
        <v>546</v>
      </c>
      <c r="D84" s="2053"/>
      <c r="E84" s="2079" t="s">
        <v>2315</v>
      </c>
      <c r="F84" s="2087" t="s">
        <v>6</v>
      </c>
      <c r="G84" s="2068">
        <v>0</v>
      </c>
      <c r="H84" s="2053"/>
      <c r="I84" s="2065">
        <v>6723549</v>
      </c>
      <c r="J84" s="2053"/>
      <c r="K84" s="2065">
        <v>16131668</v>
      </c>
      <c r="L84" s="2065"/>
      <c r="M84" s="2069">
        <v>0</v>
      </c>
      <c r="N84" s="2069"/>
      <c r="O84" s="2069">
        <v>0</v>
      </c>
      <c r="P84" s="2069"/>
      <c r="Q84" s="2069">
        <v>0</v>
      </c>
      <c r="R84" s="2053"/>
      <c r="S84" s="2069">
        <v>0</v>
      </c>
      <c r="T84" s="2053"/>
      <c r="U84" s="2065">
        <f>ROUND(SUM(G84:S84),0)</f>
        <v>22855217</v>
      </c>
    </row>
    <row r="85" spans="1:22">
      <c r="A85" s="1725">
        <v>17.225000000000001</v>
      </c>
      <c r="B85" s="1725"/>
      <c r="C85" s="1993" t="s">
        <v>546</v>
      </c>
      <c r="D85" s="2053"/>
      <c r="E85" s="2079" t="s">
        <v>2316</v>
      </c>
      <c r="F85" s="2087" t="s">
        <v>6</v>
      </c>
      <c r="G85" s="2083">
        <v>58515125</v>
      </c>
      <c r="H85" s="2053"/>
      <c r="I85" s="2065">
        <v>4641990354</v>
      </c>
      <c r="J85" s="2065"/>
      <c r="K85" s="2065">
        <v>4225617499</v>
      </c>
      <c r="L85" s="2065"/>
      <c r="M85" s="2080">
        <v>3164881555</v>
      </c>
      <c r="N85" s="2065"/>
      <c r="O85" s="2065">
        <v>3135752580</v>
      </c>
      <c r="P85" s="2065"/>
      <c r="Q85" s="2065">
        <v>1419376557</v>
      </c>
      <c r="R85" s="2065"/>
      <c r="S85" s="2065">
        <v>19958768</v>
      </c>
      <c r="T85" s="2065"/>
      <c r="U85" s="2065">
        <f t="shared" ref="U85:U89" si="6">ROUND(SUM(G85:S85),0)</f>
        <v>16666092438</v>
      </c>
    </row>
    <row r="86" spans="1:22">
      <c r="A86" s="1725">
        <v>17.234999999999999</v>
      </c>
      <c r="B86" s="1725"/>
      <c r="C86" s="1993" t="s">
        <v>546</v>
      </c>
      <c r="D86" s="2053"/>
      <c r="E86" s="2079" t="s">
        <v>2317</v>
      </c>
      <c r="F86" s="2087" t="s">
        <v>6</v>
      </c>
      <c r="G86" s="2068">
        <v>0</v>
      </c>
      <c r="H86" s="2053"/>
      <c r="I86" s="2065">
        <v>583447</v>
      </c>
      <c r="J86" s="2065"/>
      <c r="K86" s="2065">
        <v>956315</v>
      </c>
      <c r="L86" s="2065"/>
      <c r="M86" s="2069">
        <v>0</v>
      </c>
      <c r="N86" s="2069"/>
      <c r="O86" s="2069">
        <v>0</v>
      </c>
      <c r="P86" s="2069"/>
      <c r="Q86" s="2069">
        <v>0</v>
      </c>
      <c r="R86" s="2065"/>
      <c r="S86" s="2069">
        <v>0</v>
      </c>
      <c r="T86" s="2065"/>
      <c r="U86" s="2065">
        <f t="shared" si="6"/>
        <v>1539762</v>
      </c>
    </row>
    <row r="87" spans="1:22">
      <c r="A87" s="1725">
        <v>17.257999999999999</v>
      </c>
      <c r="B87" s="1725"/>
      <c r="C87" s="1993" t="s">
        <v>546</v>
      </c>
      <c r="D87" s="2053"/>
      <c r="E87" s="2079" t="s">
        <v>2318</v>
      </c>
      <c r="F87" s="2087" t="s">
        <v>6</v>
      </c>
      <c r="G87" s="2083">
        <v>8600</v>
      </c>
      <c r="H87" s="2053"/>
      <c r="I87" s="2065">
        <v>15458341</v>
      </c>
      <c r="J87" s="2065"/>
      <c r="K87" s="2065">
        <v>10816788</v>
      </c>
      <c r="L87" s="2065"/>
      <c r="M87" s="2080">
        <v>5232382</v>
      </c>
      <c r="N87" s="2065"/>
      <c r="O87" s="2069">
        <v>0</v>
      </c>
      <c r="P87" s="2069"/>
      <c r="Q87" s="2069">
        <v>0</v>
      </c>
      <c r="R87" s="2065"/>
      <c r="S87" s="2069">
        <v>0</v>
      </c>
      <c r="T87" s="2065"/>
      <c r="U87" s="2065">
        <f t="shared" si="6"/>
        <v>31516111</v>
      </c>
    </row>
    <row r="88" spans="1:22">
      <c r="A88" s="1725">
        <v>17.259</v>
      </c>
      <c r="B88" s="1725"/>
      <c r="C88" s="1993" t="s">
        <v>546</v>
      </c>
      <c r="D88" s="2053"/>
      <c r="E88" s="2079" t="s">
        <v>2319</v>
      </c>
      <c r="F88" s="2087" t="s">
        <v>6</v>
      </c>
      <c r="G88" s="2068">
        <v>0</v>
      </c>
      <c r="H88" s="2053"/>
      <c r="I88" s="2065">
        <v>49002665</v>
      </c>
      <c r="J88" s="2065"/>
      <c r="K88" s="2065">
        <v>17619856</v>
      </c>
      <c r="L88" s="2065"/>
      <c r="M88" s="2080">
        <v>4903839</v>
      </c>
      <c r="N88" s="2065"/>
      <c r="O88" s="2069">
        <v>0</v>
      </c>
      <c r="P88" s="2069"/>
      <c r="Q88" s="2069">
        <v>0</v>
      </c>
      <c r="R88" s="2065"/>
      <c r="S88" s="2069">
        <v>0</v>
      </c>
      <c r="T88" s="2065"/>
      <c r="U88" s="2065">
        <f t="shared" si="6"/>
        <v>71526360</v>
      </c>
    </row>
    <row r="89" spans="1:22">
      <c r="A89" s="1725">
        <v>17.260000000000002</v>
      </c>
      <c r="B89" s="1725"/>
      <c r="C89" s="1993" t="s">
        <v>546</v>
      </c>
      <c r="D89" s="2053"/>
      <c r="E89" s="2079" t="s">
        <v>2320</v>
      </c>
      <c r="F89" s="2087" t="s">
        <v>6</v>
      </c>
      <c r="G89" s="2068">
        <v>0</v>
      </c>
      <c r="H89" s="2053"/>
      <c r="I89" s="2065">
        <v>28297172</v>
      </c>
      <c r="J89" s="2065"/>
      <c r="K89" s="2065">
        <v>29595530</v>
      </c>
      <c r="L89" s="2065"/>
      <c r="M89" s="2080">
        <v>12212737</v>
      </c>
      <c r="N89" s="2065"/>
      <c r="O89" s="2065">
        <v>527974</v>
      </c>
      <c r="P89" s="2065"/>
      <c r="Q89" s="2069">
        <v>0</v>
      </c>
      <c r="R89" s="2065"/>
      <c r="S89" s="2069">
        <v>0</v>
      </c>
      <c r="T89" s="2065"/>
      <c r="U89" s="2065">
        <f t="shared" si="6"/>
        <v>70633413</v>
      </c>
    </row>
    <row r="90" spans="1:22" s="2054" customFormat="1">
      <c r="D90" s="2053"/>
      <c r="E90" s="2112" t="s">
        <v>2522</v>
      </c>
      <c r="F90" s="2087" t="s">
        <v>6</v>
      </c>
      <c r="G90" s="2068"/>
      <c r="H90" s="2053"/>
      <c r="I90" s="2065"/>
      <c r="J90" s="2065"/>
      <c r="K90" s="2065"/>
      <c r="L90" s="2065"/>
      <c r="M90" s="2080"/>
      <c r="N90" s="2065"/>
      <c r="O90" s="2065"/>
      <c r="P90" s="2065"/>
      <c r="Q90" s="2069"/>
      <c r="R90" s="2065"/>
      <c r="S90" s="2069"/>
      <c r="T90" s="2065"/>
      <c r="U90" s="2065"/>
      <c r="V90" s="635"/>
    </row>
    <row r="91" spans="1:22" ht="33" customHeight="1">
      <c r="A91" s="2073">
        <v>17.274999999999999</v>
      </c>
      <c r="B91" s="2073"/>
      <c r="C91" s="1724" t="s">
        <v>546</v>
      </c>
      <c r="D91" s="2053"/>
      <c r="E91" s="2016" t="s">
        <v>2521</v>
      </c>
      <c r="F91" s="2087" t="s">
        <v>6</v>
      </c>
      <c r="G91" s="2094">
        <v>0</v>
      </c>
      <c r="H91" s="2053"/>
      <c r="I91" s="2082">
        <v>16338</v>
      </c>
      <c r="J91" s="2083"/>
      <c r="K91" s="2082">
        <v>475024</v>
      </c>
      <c r="L91" s="2083"/>
      <c r="M91" s="2084">
        <v>620813</v>
      </c>
      <c r="N91" s="2083"/>
      <c r="O91" s="2069">
        <v>0</v>
      </c>
      <c r="P91" s="2069"/>
      <c r="Q91" s="2069">
        <v>0</v>
      </c>
      <c r="R91" s="2083"/>
      <c r="S91" s="2069">
        <v>0</v>
      </c>
      <c r="T91" s="2083"/>
      <c r="U91" s="2083">
        <f>ROUND(SUM(G91:S91),0)</f>
        <v>1112175</v>
      </c>
    </row>
    <row r="92" spans="1:22">
      <c r="A92" s="1993"/>
      <c r="B92" s="1993"/>
      <c r="C92" s="1991"/>
      <c r="D92" s="2053"/>
      <c r="E92" s="2110" t="s">
        <v>2313</v>
      </c>
      <c r="F92" s="2087" t="s">
        <v>6</v>
      </c>
      <c r="G92" s="2077">
        <f>ROUND(SUM(G84:G91),0)</f>
        <v>58523725</v>
      </c>
      <c r="H92" s="2062"/>
      <c r="I92" s="2077">
        <f>ROUND(SUM(I84:I91),0)</f>
        <v>4742071866</v>
      </c>
      <c r="J92" s="2078"/>
      <c r="K92" s="2077">
        <f>ROUND(SUM(K84:K91),0)</f>
        <v>4301212680</v>
      </c>
      <c r="L92" s="2078"/>
      <c r="M92" s="2077">
        <f>ROUND(SUM(M84:M91),0)</f>
        <v>3187851326</v>
      </c>
      <c r="N92" s="2078"/>
      <c r="O92" s="2077">
        <f>ROUND(SUM(O84:O91),0)</f>
        <v>3136280554</v>
      </c>
      <c r="P92" s="2078"/>
      <c r="Q92" s="2077">
        <f>ROUND(SUM(Q84:Q91),0)</f>
        <v>1419376557</v>
      </c>
      <c r="R92" s="2078"/>
      <c r="S92" s="2077">
        <f>ROUND(SUM(S84:S91),0)</f>
        <v>19958768</v>
      </c>
      <c r="T92" s="2078"/>
      <c r="U92" s="2077">
        <f>ROUND(SUM(U84:U91),0)</f>
        <v>16865275476</v>
      </c>
    </row>
    <row r="93" spans="1:22">
      <c r="A93" s="2366" t="s">
        <v>2037</v>
      </c>
      <c r="B93" s="2366"/>
      <c r="C93" s="2366"/>
      <c r="D93" s="2053"/>
      <c r="E93" s="2064"/>
      <c r="F93" s="2087" t="s">
        <v>6</v>
      </c>
      <c r="G93" s="2053"/>
      <c r="H93" s="2053"/>
      <c r="I93" s="2065"/>
      <c r="J93" s="2065"/>
      <c r="K93" s="2065"/>
      <c r="L93" s="2065"/>
      <c r="M93" s="2065"/>
      <c r="N93" s="2065"/>
      <c r="O93" s="2065"/>
      <c r="P93" s="2065"/>
      <c r="Q93" s="2065"/>
      <c r="R93" s="2065"/>
      <c r="S93" s="2065"/>
      <c r="T93" s="2065"/>
      <c r="U93" s="2065"/>
    </row>
    <row r="94" spans="1:22">
      <c r="A94" s="2073">
        <v>11.558</v>
      </c>
      <c r="B94" s="1988"/>
      <c r="C94" s="1724" t="s">
        <v>538</v>
      </c>
      <c r="D94" s="2053"/>
      <c r="E94" s="2016" t="s">
        <v>2312</v>
      </c>
      <c r="F94" s="2087" t="s">
        <v>6</v>
      </c>
      <c r="G94" s="2068">
        <v>0</v>
      </c>
      <c r="H94" s="2053"/>
      <c r="I94" s="2069">
        <v>0</v>
      </c>
      <c r="J94" s="2065"/>
      <c r="K94" s="2083">
        <v>719918</v>
      </c>
      <c r="L94" s="2083"/>
      <c r="M94" s="2085">
        <v>995185</v>
      </c>
      <c r="N94" s="2083"/>
      <c r="O94" s="2083">
        <v>793596</v>
      </c>
      <c r="P94" s="2083"/>
      <c r="Q94" s="2083">
        <v>2161022</v>
      </c>
      <c r="R94" s="2083"/>
      <c r="S94" s="2083">
        <v>2866102</v>
      </c>
      <c r="T94" s="2083"/>
      <c r="U94" s="2065">
        <f>ROUND(SUM(G94:S94),0)</f>
        <v>7535823</v>
      </c>
    </row>
    <row r="95" spans="1:22">
      <c r="A95" s="2073">
        <v>12.401</v>
      </c>
      <c r="B95" s="1988"/>
      <c r="C95" s="1724" t="s">
        <v>547</v>
      </c>
      <c r="D95" s="2053"/>
      <c r="E95" s="2016" t="s">
        <v>2311</v>
      </c>
      <c r="F95" s="2087" t="s">
        <v>6</v>
      </c>
      <c r="G95" s="2068">
        <v>0</v>
      </c>
      <c r="H95" s="2053"/>
      <c r="I95" s="2083">
        <v>3349660</v>
      </c>
      <c r="J95" s="2083"/>
      <c r="K95" s="2083">
        <v>3733631</v>
      </c>
      <c r="L95" s="2083"/>
      <c r="M95" s="2085">
        <v>333435</v>
      </c>
      <c r="N95" s="2083"/>
      <c r="O95" s="2069">
        <v>0</v>
      </c>
      <c r="P95" s="2069"/>
      <c r="Q95" s="2069">
        <v>0</v>
      </c>
      <c r="R95" s="2053"/>
      <c r="S95" s="2069">
        <v>0</v>
      </c>
      <c r="T95" s="2053"/>
      <c r="U95" s="2065">
        <f t="shared" ref="U95:U101" si="7">ROUND(SUM(G95:S95),0)</f>
        <v>7416726</v>
      </c>
    </row>
    <row r="96" spans="1:22">
      <c r="A96" s="2073">
        <v>16.588000000000001</v>
      </c>
      <c r="B96" s="1988"/>
      <c r="C96" s="1724" t="s">
        <v>548</v>
      </c>
      <c r="D96" s="2053"/>
      <c r="E96" s="2016" t="s">
        <v>2310</v>
      </c>
      <c r="F96" s="2087" t="s">
        <v>6</v>
      </c>
      <c r="G96" s="2068">
        <v>0</v>
      </c>
      <c r="H96" s="2053"/>
      <c r="I96" s="2083">
        <v>271681</v>
      </c>
      <c r="J96" s="2083"/>
      <c r="K96" s="2083">
        <v>4141527</v>
      </c>
      <c r="L96" s="2083"/>
      <c r="M96" s="2085">
        <v>2478207</v>
      </c>
      <c r="N96" s="2083"/>
      <c r="O96" s="2083">
        <v>382979</v>
      </c>
      <c r="P96" s="2083"/>
      <c r="Q96" s="2069">
        <v>0</v>
      </c>
      <c r="R96" s="2065"/>
      <c r="S96" s="2069">
        <v>0</v>
      </c>
      <c r="T96" s="2065"/>
      <c r="U96" s="2065">
        <f t="shared" si="7"/>
        <v>7274394</v>
      </c>
    </row>
    <row r="97" spans="1:71">
      <c r="A97" s="2073">
        <v>16.8</v>
      </c>
      <c r="B97" s="1988"/>
      <c r="C97" s="1724" t="s">
        <v>548</v>
      </c>
      <c r="D97" s="2053"/>
      <c r="E97" s="2016" t="s">
        <v>2309</v>
      </c>
      <c r="F97" s="2087" t="s">
        <v>6</v>
      </c>
      <c r="G97" s="2068">
        <v>0</v>
      </c>
      <c r="H97" s="2053"/>
      <c r="I97" s="2065">
        <v>148862</v>
      </c>
      <c r="J97" s="2065"/>
      <c r="K97" s="2065">
        <v>352485</v>
      </c>
      <c r="L97" s="2065"/>
      <c r="M97" s="2071">
        <v>338081</v>
      </c>
      <c r="N97" s="2065"/>
      <c r="O97" s="2065">
        <v>251645</v>
      </c>
      <c r="P97" s="2065"/>
      <c r="Q97" s="2065">
        <v>527325</v>
      </c>
      <c r="R97" s="2065"/>
      <c r="S97" s="2072">
        <v>0</v>
      </c>
      <c r="T97" s="2065"/>
      <c r="U97" s="2065">
        <f t="shared" si="7"/>
        <v>1618398</v>
      </c>
    </row>
    <row r="98" spans="1:71">
      <c r="A98" s="2073">
        <v>16.800999999999998</v>
      </c>
      <c r="B98" s="1988"/>
      <c r="C98" s="1724" t="s">
        <v>548</v>
      </c>
      <c r="D98" s="2053"/>
      <c r="E98" s="2016" t="s">
        <v>2308</v>
      </c>
      <c r="F98" s="2087" t="s">
        <v>6</v>
      </c>
      <c r="G98" s="2068">
        <v>0</v>
      </c>
      <c r="H98" s="2053"/>
      <c r="I98" s="2065">
        <v>365964</v>
      </c>
      <c r="J98" s="2065"/>
      <c r="K98" s="2065">
        <v>736248</v>
      </c>
      <c r="L98" s="2065"/>
      <c r="M98" s="2080">
        <v>686787</v>
      </c>
      <c r="N98" s="2065"/>
      <c r="O98" s="2069">
        <v>0</v>
      </c>
      <c r="P98" s="2069"/>
      <c r="Q98" s="2069">
        <v>0</v>
      </c>
      <c r="R98" s="2065"/>
      <c r="S98" s="2069">
        <v>0</v>
      </c>
      <c r="T98" s="2065"/>
      <c r="U98" s="2065">
        <f t="shared" si="7"/>
        <v>1788999</v>
      </c>
    </row>
    <row r="99" spans="1:71">
      <c r="A99" s="2073">
        <v>16.802</v>
      </c>
      <c r="B99" s="1994"/>
      <c r="C99" s="1724" t="s">
        <v>548</v>
      </c>
      <c r="D99" s="2053"/>
      <c r="E99" s="2016" t="s">
        <v>2307</v>
      </c>
      <c r="F99" s="2087" t="s">
        <v>6</v>
      </c>
      <c r="G99" s="2068">
        <v>0</v>
      </c>
      <c r="H99" s="2053"/>
      <c r="I99" s="2083">
        <v>1411492</v>
      </c>
      <c r="J99" s="2083"/>
      <c r="K99" s="2083">
        <v>1352613</v>
      </c>
      <c r="L99" s="2083"/>
      <c r="M99" s="2085">
        <v>64882</v>
      </c>
      <c r="N99" s="2083"/>
      <c r="O99" s="2069">
        <v>0</v>
      </c>
      <c r="P99" s="2069"/>
      <c r="Q99" s="2069">
        <v>0</v>
      </c>
      <c r="R99" s="2083"/>
      <c r="S99" s="2069">
        <v>0</v>
      </c>
      <c r="T99" s="2083"/>
      <c r="U99" s="2065">
        <f t="shared" si="7"/>
        <v>2828987</v>
      </c>
    </row>
    <row r="100" spans="1:71" s="2054" customFormat="1">
      <c r="A100" s="2073"/>
      <c r="B100" s="1994"/>
      <c r="C100" s="1724"/>
      <c r="D100" s="2053"/>
      <c r="E100" s="2113" t="s">
        <v>2348</v>
      </c>
      <c r="F100" s="2087" t="s">
        <v>6</v>
      </c>
      <c r="G100" s="2068"/>
      <c r="H100" s="2053"/>
      <c r="I100" s="2083"/>
      <c r="J100" s="2083"/>
      <c r="K100" s="2083"/>
      <c r="L100" s="2083"/>
      <c r="M100" s="2085"/>
      <c r="N100" s="2083"/>
      <c r="O100" s="2069"/>
      <c r="P100" s="2069"/>
      <c r="Q100" s="2069"/>
      <c r="R100" s="2083"/>
      <c r="S100" s="2069"/>
      <c r="T100" s="2083"/>
      <c r="U100" s="2065" t="s">
        <v>6</v>
      </c>
      <c r="V100" s="635"/>
    </row>
    <row r="101" spans="1:71">
      <c r="A101" s="2073">
        <v>16.803000000000001</v>
      </c>
      <c r="B101" s="1994"/>
      <c r="C101" s="1724" t="s">
        <v>548</v>
      </c>
      <c r="D101" s="2053"/>
      <c r="E101" s="2016" t="s">
        <v>2349</v>
      </c>
      <c r="F101" s="2087" t="s">
        <v>6</v>
      </c>
      <c r="G101" s="2094">
        <v>0</v>
      </c>
      <c r="H101" s="2053"/>
      <c r="I101" s="2082">
        <v>3036511</v>
      </c>
      <c r="J101" s="2083"/>
      <c r="K101" s="2082">
        <v>18720623</v>
      </c>
      <c r="L101" s="2083"/>
      <c r="M101" s="2085">
        <v>19476364</v>
      </c>
      <c r="N101" s="2083"/>
      <c r="O101" s="2083">
        <v>21184440</v>
      </c>
      <c r="P101" s="2083"/>
      <c r="Q101" s="2083">
        <v>4528422</v>
      </c>
      <c r="R101" s="2083"/>
      <c r="S101" s="2069">
        <v>0</v>
      </c>
      <c r="T101" s="2083"/>
      <c r="U101" s="2065">
        <f t="shared" si="7"/>
        <v>66946360</v>
      </c>
    </row>
    <row r="102" spans="1:71">
      <c r="A102" s="1988"/>
      <c r="B102" s="1988"/>
      <c r="C102" s="1988"/>
      <c r="D102" s="2053"/>
      <c r="E102" s="2110" t="s">
        <v>2301</v>
      </c>
      <c r="F102" s="2087" t="s">
        <v>6</v>
      </c>
      <c r="G102" s="2077">
        <f>ROUND(SUM(G94:G101),0)</f>
        <v>0</v>
      </c>
      <c r="H102" s="2062"/>
      <c r="I102" s="2077">
        <f>ROUND(SUM(I94:I101),0)</f>
        <v>8584170</v>
      </c>
      <c r="J102" s="2078"/>
      <c r="K102" s="2077">
        <f>ROUND(SUM(K94:K101),0)</f>
        <v>29757045</v>
      </c>
      <c r="L102" s="2078"/>
      <c r="M102" s="2077">
        <f>ROUND(SUM(M94:M101),0)</f>
        <v>24372941</v>
      </c>
      <c r="N102" s="2078"/>
      <c r="O102" s="2077">
        <f>ROUND(SUM(O94:O101),0)</f>
        <v>22612660</v>
      </c>
      <c r="P102" s="2078"/>
      <c r="Q102" s="2077">
        <f>ROUND(SUM(Q94:Q101),0)</f>
        <v>7216769</v>
      </c>
      <c r="R102" s="2078"/>
      <c r="S102" s="2077">
        <f>ROUND(SUM(S94:S101),0)</f>
        <v>2866102</v>
      </c>
      <c r="T102" s="2078"/>
      <c r="U102" s="2077">
        <f>ROUND(SUM(U94:U101),0)</f>
        <v>95409687</v>
      </c>
    </row>
    <row r="103" spans="1:71">
      <c r="A103" s="2365" t="s">
        <v>549</v>
      </c>
      <c r="B103" s="2365"/>
      <c r="C103" s="2365"/>
      <c r="D103" s="2053"/>
      <c r="E103" s="2064"/>
      <c r="F103" s="2087" t="s">
        <v>6</v>
      </c>
      <c r="G103" s="2053"/>
      <c r="H103" s="2053"/>
      <c r="I103" s="2081"/>
      <c r="J103" s="2081"/>
      <c r="K103" s="2081"/>
      <c r="L103" s="2081"/>
      <c r="M103" s="2081"/>
      <c r="N103" s="2081"/>
      <c r="O103" s="2081"/>
      <c r="P103" s="2081"/>
      <c r="Q103" s="2081"/>
      <c r="R103" s="2081"/>
      <c r="S103" s="2081"/>
      <c r="T103" s="2081"/>
      <c r="U103" s="2065"/>
    </row>
    <row r="104" spans="1:71">
      <c r="A104" s="1725">
        <v>20.204999999999998</v>
      </c>
      <c r="B104" s="1725"/>
      <c r="C104" s="1993" t="s">
        <v>550</v>
      </c>
      <c r="D104" s="2053"/>
      <c r="E104" s="2079" t="s">
        <v>2306</v>
      </c>
      <c r="F104" s="2087" t="s">
        <v>6</v>
      </c>
      <c r="G104" s="2068">
        <v>0</v>
      </c>
      <c r="H104" s="2053"/>
      <c r="I104" s="2065">
        <v>225300070</v>
      </c>
      <c r="J104" s="2065"/>
      <c r="K104" s="2065">
        <v>446990895</v>
      </c>
      <c r="L104" s="2065"/>
      <c r="M104" s="2071">
        <v>172197206</v>
      </c>
      <c r="N104" s="2065"/>
      <c r="O104" s="2065">
        <v>53652671</v>
      </c>
      <c r="P104" s="2065"/>
      <c r="Q104" s="2065">
        <v>33094697</v>
      </c>
      <c r="R104" s="2065"/>
      <c r="S104" s="2065">
        <v>1099632</v>
      </c>
      <c r="T104" s="2065"/>
      <c r="U104" s="2065">
        <f>ROUND(SUM(G104:S104),0)</f>
        <v>932335171</v>
      </c>
    </row>
    <row r="105" spans="1:71" s="642" customFormat="1">
      <c r="A105" s="1995">
        <v>20.318999999999999</v>
      </c>
      <c r="B105" s="1995"/>
      <c r="C105" s="1985" t="s">
        <v>550</v>
      </c>
      <c r="D105" s="2074"/>
      <c r="E105" s="2079" t="s">
        <v>2305</v>
      </c>
      <c r="F105" s="2087" t="s">
        <v>6</v>
      </c>
      <c r="G105" s="2068">
        <v>0</v>
      </c>
      <c r="H105" s="2069"/>
      <c r="I105" s="2069">
        <v>0</v>
      </c>
      <c r="J105" s="2091"/>
      <c r="K105" s="2091">
        <v>145929</v>
      </c>
      <c r="L105" s="2091"/>
      <c r="M105" s="2092">
        <v>3947900</v>
      </c>
      <c r="N105" s="2091"/>
      <c r="O105" s="2091">
        <v>4831202</v>
      </c>
      <c r="P105" s="2091"/>
      <c r="Q105" s="2091">
        <v>16712215</v>
      </c>
      <c r="R105" s="2091"/>
      <c r="S105" s="2091">
        <v>37096395</v>
      </c>
      <c r="T105" s="2091"/>
      <c r="U105" s="2065">
        <f t="shared" ref="U105:U106" si="8">ROUND(SUM(G105:S105),0)</f>
        <v>62733641</v>
      </c>
      <c r="V105" s="645"/>
    </row>
    <row r="106" spans="1:71">
      <c r="A106" s="1725">
        <v>20.509</v>
      </c>
      <c r="B106" s="1725"/>
      <c r="C106" s="1993" t="s">
        <v>550</v>
      </c>
      <c r="D106" s="2053"/>
      <c r="E106" s="2079" t="s">
        <v>2304</v>
      </c>
      <c r="F106" s="2087" t="s">
        <v>6</v>
      </c>
      <c r="G106" s="2094">
        <v>0</v>
      </c>
      <c r="H106" s="2053"/>
      <c r="I106" s="2075">
        <v>1691731</v>
      </c>
      <c r="J106" s="2065"/>
      <c r="K106" s="2075">
        <v>7971159</v>
      </c>
      <c r="L106" s="2065"/>
      <c r="M106" s="2080">
        <v>10225950</v>
      </c>
      <c r="N106" s="2065"/>
      <c r="O106" s="2065">
        <v>1260874</v>
      </c>
      <c r="P106" s="2065"/>
      <c r="Q106" s="2065">
        <v>880791</v>
      </c>
      <c r="R106" s="2065"/>
      <c r="S106" s="2065">
        <v>1184734</v>
      </c>
      <c r="T106" s="2065"/>
      <c r="U106" s="2065">
        <f t="shared" si="8"/>
        <v>23215239</v>
      </c>
    </row>
    <row r="107" spans="1:71">
      <c r="A107" s="2054"/>
      <c r="B107" s="2054"/>
      <c r="C107" s="2053"/>
      <c r="D107" s="2053"/>
      <c r="E107" s="2110" t="s">
        <v>2302</v>
      </c>
      <c r="F107" s="2087" t="s">
        <v>6</v>
      </c>
      <c r="G107" s="2077">
        <f>ROUND(SUM(G104:G106),0)</f>
        <v>0</v>
      </c>
      <c r="H107" s="2062"/>
      <c r="I107" s="2077">
        <f>ROUND(SUM(I104:I106),0)</f>
        <v>226991801</v>
      </c>
      <c r="J107" s="2078"/>
      <c r="K107" s="2077">
        <f>ROUND(SUM(K104:K106),0)</f>
        <v>455107983</v>
      </c>
      <c r="L107" s="2078"/>
      <c r="M107" s="2077">
        <f>ROUND(SUM(M104:M106),0)</f>
        <v>186371056</v>
      </c>
      <c r="N107" s="2078"/>
      <c r="O107" s="2077">
        <f>ROUND(SUM(O104:O106),0)</f>
        <v>59744747</v>
      </c>
      <c r="P107" s="2078"/>
      <c r="Q107" s="2077">
        <f>ROUND(SUM(Q104:Q106),0)</f>
        <v>50687703</v>
      </c>
      <c r="R107" s="2078"/>
      <c r="S107" s="2077">
        <f>ROUND(SUM(S104:S106),0)</f>
        <v>39380761</v>
      </c>
      <c r="T107" s="2078"/>
      <c r="U107" s="2077">
        <f>ROUND(SUM(U104:U106),0)</f>
        <v>1018284051</v>
      </c>
    </row>
    <row r="108" spans="1:71" ht="7.5" customHeight="1">
      <c r="A108" s="2076"/>
      <c r="B108" s="2054"/>
      <c r="C108" s="2053"/>
      <c r="D108" s="2053"/>
      <c r="E108" s="2109"/>
      <c r="F108" s="2087" t="s">
        <v>6</v>
      </c>
      <c r="G108" s="2053"/>
      <c r="H108" s="2053"/>
      <c r="I108" s="2053"/>
      <c r="J108" s="2053"/>
      <c r="K108" s="2053"/>
      <c r="L108" s="2053"/>
      <c r="M108" s="2053"/>
      <c r="N108" s="2053"/>
      <c r="O108" s="2053"/>
      <c r="P108" s="2053"/>
      <c r="Q108" s="2053"/>
      <c r="R108" s="2053"/>
      <c r="S108" s="2053"/>
      <c r="T108" s="2053"/>
      <c r="U108" s="2053"/>
    </row>
    <row r="109" spans="1:71" ht="16" thickBot="1">
      <c r="A109" s="2054"/>
      <c r="B109" s="2054"/>
      <c r="C109" s="2053"/>
      <c r="D109" s="2053"/>
      <c r="E109" s="2110" t="s">
        <v>2303</v>
      </c>
      <c r="F109" s="2087" t="s">
        <v>6</v>
      </c>
      <c r="G109" s="2090">
        <f>ROUND(SUM(G32+G44+G49+G67+G82+G92+G102+G107),0)</f>
        <v>1797597155</v>
      </c>
      <c r="H109" s="2067" t="s">
        <v>6</v>
      </c>
      <c r="I109" s="2090">
        <f>ROUND(SUM(I32+I44+I49+I67+I82+I92+I102+I107),0)</f>
        <v>11711036249</v>
      </c>
      <c r="J109" s="2067" t="s">
        <v>6</v>
      </c>
      <c r="K109" s="2090">
        <f>ROUND(SUM(K32+K44+K49+K67+K82+K92+K102+K107),0)</f>
        <v>13571298329</v>
      </c>
      <c r="L109" s="2067" t="s">
        <v>6</v>
      </c>
      <c r="M109" s="2090">
        <f>ROUND(SUM(M32+M44+M49+M67+M82+M92+M102+M107),0)</f>
        <v>6808249853</v>
      </c>
      <c r="N109" s="2067" t="s">
        <v>6</v>
      </c>
      <c r="O109" s="2090">
        <f>ROUND(SUM(O32+O44+O49+O67+O82+O92+O102+O107),0)</f>
        <v>4153747955</v>
      </c>
      <c r="P109" s="2067" t="s">
        <v>6</v>
      </c>
      <c r="Q109" s="2090">
        <f>ROUND(SUM(Q32+Q44+Q49+Q67+Q82+Q92+Q102+Q107),0)</f>
        <v>2100590944</v>
      </c>
      <c r="R109" s="2067" t="s">
        <v>6</v>
      </c>
      <c r="S109" s="2090">
        <f>ROUND(SUM(S32+S44+S49+S67+S82+S92+S102+S107),0)</f>
        <v>431509189</v>
      </c>
      <c r="T109" s="2067"/>
      <c r="U109" s="2090">
        <f>ROUND(SUM(U32+U44+U49+U67+U82+U92+U102+U107),0)</f>
        <v>40574029674</v>
      </c>
    </row>
    <row r="110" spans="1:71" ht="16" thickTop="1">
      <c r="A110" s="1958"/>
      <c r="B110" s="1958"/>
      <c r="C110" s="1949"/>
      <c r="D110" s="1949"/>
      <c r="E110" s="1949"/>
      <c r="F110" s="1956"/>
      <c r="G110" s="1955"/>
      <c r="H110" s="1955"/>
      <c r="I110" s="1955"/>
      <c r="J110" s="1955"/>
      <c r="K110" s="1955"/>
      <c r="L110" s="1955"/>
      <c r="M110" s="1955"/>
      <c r="N110" s="1955"/>
      <c r="O110" s="1955"/>
      <c r="P110" s="1955"/>
      <c r="Q110" s="1955"/>
      <c r="R110" s="1955"/>
      <c r="S110" s="1960"/>
      <c r="T110" s="1949"/>
      <c r="U110" s="1950"/>
    </row>
    <row r="111" spans="1:71">
      <c r="A111" s="1949"/>
      <c r="B111" s="1949"/>
      <c r="C111" s="1949"/>
      <c r="D111" s="1949"/>
      <c r="E111" s="1954"/>
      <c r="F111" s="1954"/>
      <c r="G111" s="1965"/>
      <c r="H111" s="1965"/>
      <c r="I111" s="1965"/>
      <c r="J111" s="1961"/>
      <c r="K111" s="1966"/>
      <c r="L111" s="1966"/>
      <c r="M111" s="1966"/>
      <c r="N111" s="1966"/>
      <c r="O111" s="1966"/>
      <c r="P111" s="1966"/>
      <c r="Q111" s="1966"/>
      <c r="R111" s="1966"/>
      <c r="S111" s="1966"/>
      <c r="T111" s="1967"/>
      <c r="U111" s="1968"/>
      <c r="V111" s="647"/>
      <c r="W111" s="646"/>
      <c r="X111" s="646"/>
      <c r="Y111" s="646"/>
      <c r="Z111" s="646"/>
      <c r="AA111" s="646"/>
      <c r="AB111" s="646"/>
      <c r="AC111" s="646"/>
      <c r="AD111" s="646"/>
      <c r="AE111" s="646"/>
      <c r="AF111" s="646"/>
      <c r="AG111" s="646"/>
      <c r="AH111" s="646"/>
      <c r="AI111" s="646"/>
      <c r="AJ111" s="646"/>
      <c r="AK111" s="646"/>
      <c r="AL111" s="646"/>
      <c r="AM111" s="646"/>
      <c r="AN111" s="646"/>
      <c r="AO111" s="646"/>
      <c r="AP111" s="646"/>
      <c r="AQ111" s="646"/>
      <c r="AR111" s="646"/>
      <c r="AS111" s="646"/>
      <c r="AT111" s="646"/>
      <c r="AU111" s="648"/>
      <c r="AV111" s="648"/>
      <c r="AW111" s="649"/>
      <c r="AX111" s="649"/>
      <c r="AY111" s="649"/>
      <c r="AZ111" s="649"/>
      <c r="BA111" s="648"/>
      <c r="BB111" s="648"/>
      <c r="BC111" s="650"/>
      <c r="BD111" s="649"/>
      <c r="BE111" s="649"/>
      <c r="BF111" s="649"/>
      <c r="BG111" s="649"/>
      <c r="BH111" s="649"/>
      <c r="BI111" s="651"/>
      <c r="BJ111" s="651"/>
      <c r="BK111" s="651"/>
      <c r="BL111" s="652"/>
      <c r="BM111" s="648"/>
      <c r="BO111" s="649"/>
      <c r="BQ111" s="653"/>
      <c r="BS111" s="641"/>
    </row>
    <row r="112" spans="1:71">
      <c r="A112" s="1969"/>
      <c r="B112" s="1969"/>
      <c r="C112" s="1969"/>
      <c r="D112" s="1969"/>
      <c r="E112" s="1969"/>
      <c r="F112" s="1969"/>
      <c r="G112" s="1970"/>
      <c r="H112" s="1970"/>
      <c r="I112" s="1970"/>
      <c r="J112" s="1970"/>
      <c r="K112" s="1970"/>
      <c r="L112" s="1970"/>
      <c r="M112" s="1970"/>
      <c r="N112" s="1970"/>
      <c r="O112" s="1970"/>
      <c r="P112" s="1970"/>
      <c r="Q112" s="1970"/>
      <c r="R112" s="1970"/>
      <c r="S112" s="1970"/>
      <c r="T112" s="1969"/>
      <c r="U112" s="1971"/>
      <c r="V112" s="655"/>
      <c r="W112" s="654"/>
      <c r="X112" s="654"/>
      <c r="Y112" s="654"/>
      <c r="Z112" s="654"/>
      <c r="AA112" s="654"/>
      <c r="AB112" s="654"/>
      <c r="AC112" s="654"/>
      <c r="AD112" s="654"/>
      <c r="AE112" s="654"/>
      <c r="AF112" s="654"/>
      <c r="AG112" s="654"/>
      <c r="AH112" s="654"/>
      <c r="AI112" s="654"/>
      <c r="AJ112" s="654"/>
      <c r="AK112" s="654"/>
      <c r="AL112" s="654"/>
      <c r="AM112" s="654"/>
      <c r="AN112" s="654"/>
      <c r="AO112" s="654"/>
      <c r="AP112" s="654"/>
      <c r="AQ112" s="654"/>
      <c r="AR112" s="654"/>
      <c r="AS112" s="654"/>
      <c r="AT112" s="654"/>
      <c r="AU112" s="656"/>
      <c r="AV112" s="656"/>
      <c r="AW112" s="657"/>
      <c r="AX112" s="657"/>
      <c r="AY112" s="657"/>
      <c r="AZ112" s="657"/>
      <c r="BA112" s="656"/>
      <c r="BB112" s="656"/>
      <c r="BC112" s="658"/>
      <c r="BD112" s="657"/>
      <c r="BE112" s="657"/>
      <c r="BF112" s="657"/>
      <c r="BG112" s="657"/>
      <c r="BH112" s="657"/>
      <c r="BI112" s="659"/>
      <c r="BJ112" s="659"/>
      <c r="BK112" s="659"/>
      <c r="BL112" s="656"/>
      <c r="BM112" s="656"/>
      <c r="BO112" s="657"/>
      <c r="BQ112" s="660"/>
      <c r="BS112" s="641"/>
    </row>
    <row r="113" spans="1:71">
      <c r="A113" s="1972"/>
      <c r="B113" s="1973"/>
      <c r="C113" s="1972"/>
      <c r="D113" s="1973"/>
      <c r="E113" s="1973"/>
      <c r="F113" s="1973"/>
      <c r="G113" s="1974"/>
      <c r="H113" s="1974"/>
      <c r="I113" s="1974"/>
      <c r="J113" s="1974"/>
      <c r="K113" s="1974"/>
      <c r="L113" s="1974"/>
      <c r="M113" s="1974"/>
      <c r="N113" s="1974"/>
      <c r="O113" s="1974"/>
      <c r="P113" s="1974"/>
      <c r="Q113" s="1975"/>
      <c r="R113" s="1974"/>
      <c r="S113" s="1974"/>
      <c r="T113" s="1973"/>
      <c r="U113" s="1976"/>
      <c r="V113" s="662"/>
      <c r="W113" s="661"/>
      <c r="X113" s="661"/>
      <c r="Y113" s="661"/>
      <c r="Z113" s="661"/>
      <c r="AA113" s="661"/>
      <c r="AB113" s="661"/>
      <c r="AC113" s="661"/>
      <c r="AD113" s="661"/>
      <c r="AE113" s="661"/>
      <c r="AF113" s="661"/>
      <c r="AG113" s="661"/>
      <c r="AH113" s="661"/>
      <c r="AI113" s="661"/>
      <c r="AJ113" s="661"/>
      <c r="AK113" s="661"/>
      <c r="AL113" s="661"/>
      <c r="AM113" s="661"/>
      <c r="AN113" s="661"/>
      <c r="AO113" s="661"/>
      <c r="AP113" s="661"/>
      <c r="AQ113" s="661"/>
      <c r="AR113" s="661"/>
      <c r="AS113" s="661"/>
      <c r="AT113" s="661"/>
      <c r="AU113" s="663"/>
      <c r="AV113" s="663"/>
      <c r="AW113" s="664"/>
      <c r="AX113" s="664"/>
      <c r="AY113" s="664"/>
      <c r="AZ113" s="664"/>
      <c r="BA113" s="663"/>
      <c r="BB113" s="663"/>
      <c r="BC113" s="665"/>
      <c r="BD113" s="664"/>
      <c r="BE113" s="664"/>
      <c r="BF113" s="664"/>
      <c r="BG113" s="664"/>
      <c r="BH113" s="664"/>
      <c r="BI113" s="666"/>
      <c r="BJ113" s="666"/>
      <c r="BK113" s="666"/>
      <c r="BL113" s="663"/>
      <c r="BM113" s="663"/>
      <c r="BO113" s="664"/>
      <c r="BQ113" s="667"/>
      <c r="BS113" s="641"/>
    </row>
    <row r="114" spans="1:71">
      <c r="A114" s="1973"/>
      <c r="B114" s="1973"/>
      <c r="C114" s="1977"/>
      <c r="D114" s="1973"/>
      <c r="E114" s="1973"/>
      <c r="F114" s="1973"/>
      <c r="G114" s="1974"/>
      <c r="H114" s="1974"/>
      <c r="I114" s="1974"/>
      <c r="J114" s="1974"/>
      <c r="K114" s="1974"/>
      <c r="L114" s="1974"/>
      <c r="M114" s="1974"/>
      <c r="N114" s="1974"/>
      <c r="O114" s="1974"/>
      <c r="P114" s="1974"/>
      <c r="Q114" s="1978"/>
      <c r="R114" s="1974"/>
      <c r="S114" s="1974"/>
      <c r="T114" s="1973"/>
      <c r="U114" s="1976"/>
      <c r="V114" s="662"/>
      <c r="W114" s="661"/>
      <c r="X114" s="661"/>
      <c r="Y114" s="661"/>
      <c r="Z114" s="661"/>
      <c r="AA114" s="661"/>
      <c r="AB114" s="661"/>
      <c r="AC114" s="661"/>
      <c r="AD114" s="661"/>
      <c r="AE114" s="661"/>
      <c r="AF114" s="661"/>
      <c r="AG114" s="661"/>
      <c r="AH114" s="661"/>
      <c r="AI114" s="661"/>
      <c r="AJ114" s="661"/>
      <c r="AK114" s="661"/>
      <c r="AL114" s="661"/>
      <c r="AM114" s="661"/>
      <c r="AN114" s="661"/>
      <c r="AO114" s="661"/>
      <c r="AP114" s="661"/>
      <c r="AQ114" s="661"/>
      <c r="AR114" s="661"/>
      <c r="AS114" s="661"/>
      <c r="AT114" s="661"/>
      <c r="AU114" s="663"/>
      <c r="AV114" s="663"/>
      <c r="AW114" s="664"/>
      <c r="AX114" s="664"/>
      <c r="AY114" s="664"/>
      <c r="AZ114" s="664"/>
      <c r="BA114" s="663"/>
      <c r="BB114" s="663"/>
      <c r="BC114" s="665"/>
      <c r="BD114" s="664"/>
      <c r="BE114" s="664"/>
      <c r="BF114" s="664"/>
      <c r="BG114" s="664"/>
      <c r="BH114" s="664"/>
      <c r="BI114" s="666"/>
      <c r="BJ114" s="666"/>
      <c r="BK114" s="666"/>
      <c r="BL114" s="663"/>
      <c r="BM114" s="663"/>
      <c r="BO114" s="664"/>
      <c r="BQ114" s="667"/>
      <c r="BS114" s="641"/>
    </row>
    <row r="115" spans="1:71">
      <c r="A115" s="1979"/>
      <c r="B115" s="1980"/>
      <c r="C115" s="1977"/>
      <c r="D115" s="1980"/>
      <c r="E115" s="1980"/>
      <c r="F115" s="1980"/>
      <c r="G115" s="1981"/>
      <c r="H115" s="1981"/>
      <c r="I115" s="1981"/>
      <c r="J115" s="1981"/>
      <c r="K115" s="1981"/>
      <c r="L115" s="1981"/>
      <c r="M115" s="1981"/>
      <c r="N115" s="1981"/>
      <c r="O115" s="1981"/>
      <c r="P115" s="1981"/>
      <c r="Q115" s="1981"/>
      <c r="R115" s="1981"/>
      <c r="S115" s="1981"/>
      <c r="T115" s="1980"/>
      <c r="U115" s="1982"/>
      <c r="V115" s="669"/>
      <c r="W115" s="668"/>
      <c r="X115" s="668"/>
      <c r="Y115" s="668"/>
      <c r="Z115" s="668"/>
      <c r="AA115" s="668"/>
      <c r="AB115" s="668"/>
      <c r="AC115" s="668"/>
      <c r="AD115" s="668"/>
      <c r="AE115" s="668"/>
      <c r="AF115" s="668"/>
      <c r="AG115" s="668"/>
      <c r="AH115" s="668"/>
      <c r="AI115" s="668"/>
      <c r="AJ115" s="668"/>
      <c r="AK115" s="668"/>
      <c r="AL115" s="668"/>
      <c r="AM115" s="668"/>
      <c r="AN115" s="668"/>
      <c r="AO115" s="668"/>
      <c r="AP115" s="668"/>
      <c r="AQ115" s="668"/>
      <c r="AR115" s="668"/>
      <c r="AS115" s="668"/>
      <c r="AT115" s="668"/>
      <c r="AU115" s="670"/>
      <c r="AV115" s="670"/>
      <c r="AW115" s="671"/>
      <c r="AX115" s="671"/>
      <c r="AY115" s="671"/>
      <c r="AZ115" s="671"/>
      <c r="BA115" s="670"/>
      <c r="BB115" s="670"/>
      <c r="BC115" s="672"/>
      <c r="BD115" s="671"/>
      <c r="BE115" s="671"/>
      <c r="BF115" s="671"/>
      <c r="BG115" s="671"/>
      <c r="BH115" s="671"/>
      <c r="BI115" s="673"/>
      <c r="BJ115" s="673"/>
      <c r="BK115" s="673"/>
      <c r="BL115" s="670"/>
      <c r="BM115" s="670"/>
      <c r="BN115" s="674"/>
      <c r="BO115" s="671"/>
      <c r="BP115" s="674"/>
      <c r="BQ115" s="675"/>
      <c r="BR115" s="674"/>
      <c r="BS115" s="676"/>
    </row>
  </sheetData>
  <mergeCells count="14">
    <mergeCell ref="U72:V72"/>
    <mergeCell ref="U73:V73"/>
    <mergeCell ref="A10:C10"/>
    <mergeCell ref="A45:C45"/>
    <mergeCell ref="A50:C50"/>
    <mergeCell ref="A3:G3"/>
    <mergeCell ref="A4:G4"/>
    <mergeCell ref="A5:G5"/>
    <mergeCell ref="A6:G6"/>
    <mergeCell ref="A103:C103"/>
    <mergeCell ref="A93:C93"/>
    <mergeCell ref="A79:C79"/>
    <mergeCell ref="A83:C83"/>
    <mergeCell ref="A33:C33"/>
  </mergeCells>
  <printOptions horizontalCentered="1"/>
  <pageMargins left="0.28999999999999998" right="0.5" top="0.6" bottom="0.25" header="0.3" footer="0.25"/>
  <pageSetup scale="44" firstPageNumber="86" fitToHeight="2" orientation="landscape" useFirstPageNumber="1"/>
  <headerFooter scaleWithDoc="0">
    <oddFooter>&amp;R&amp;8&amp;P</oddFooter>
  </headerFooter>
  <rowBreaks count="1" manualBreakCount="1">
    <brk id="71" max="20" man="1"/>
  </rowBreaks>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K79"/>
  <sheetViews>
    <sheetView showGridLines="0" showOutlineSymbols="0" workbookViewId="0"/>
  </sheetViews>
  <sheetFormatPr baseColWidth="10" defaultColWidth="9.7109375" defaultRowHeight="15" x14ac:dyDescent="0"/>
  <cols>
    <col min="1" max="1" width="57.42578125" style="260" customWidth="1"/>
    <col min="2" max="2" width="3.28515625" style="260" customWidth="1"/>
    <col min="3" max="3" width="18.5703125" style="260" customWidth="1"/>
    <col min="4" max="4" width="3.28515625" style="260" customWidth="1"/>
    <col min="5" max="5" width="18.42578125" style="260" customWidth="1"/>
    <col min="6" max="6" width="3.28515625" style="260" customWidth="1"/>
    <col min="7" max="7" width="18.5703125" style="260" bestFit="1" customWidth="1"/>
    <col min="8" max="8" width="3.28515625" style="260" customWidth="1"/>
    <col min="9" max="9" width="18.5703125" style="260" customWidth="1"/>
    <col min="10" max="16384" width="9.7109375" style="260"/>
  </cols>
  <sheetData>
    <row r="1" spans="1:10">
      <c r="A1" s="1667" t="s">
        <v>1491</v>
      </c>
    </row>
    <row r="3" spans="1:10" ht="17">
      <c r="A3" s="43" t="s">
        <v>0</v>
      </c>
      <c r="B3" s="677"/>
      <c r="C3" s="677"/>
      <c r="D3" s="677"/>
      <c r="E3" s="677"/>
      <c r="F3" s="677"/>
      <c r="G3" s="677"/>
      <c r="H3" s="677"/>
      <c r="I3" s="677"/>
    </row>
    <row r="4" spans="1:10" ht="17">
      <c r="A4" s="43" t="s">
        <v>1</v>
      </c>
      <c r="B4" s="95"/>
      <c r="C4" s="95"/>
      <c r="D4" s="95"/>
      <c r="E4" s="95"/>
      <c r="F4" s="95"/>
      <c r="G4" s="95"/>
      <c r="H4" s="95"/>
      <c r="I4" s="678" t="s">
        <v>551</v>
      </c>
    </row>
    <row r="5" spans="1:10" ht="17">
      <c r="A5" s="2371" t="s">
        <v>552</v>
      </c>
      <c r="B5" s="2372"/>
      <c r="C5" s="2372"/>
      <c r="D5" s="2372"/>
      <c r="E5" s="2372"/>
      <c r="F5" s="2372"/>
      <c r="G5" s="2372"/>
      <c r="H5" s="2372"/>
      <c r="I5" s="95" t="s">
        <v>6</v>
      </c>
    </row>
    <row r="6" spans="1:10" ht="17">
      <c r="A6" s="679" t="s">
        <v>1966</v>
      </c>
      <c r="B6" s="95"/>
      <c r="C6" s="95"/>
      <c r="D6" s="95"/>
      <c r="E6" s="95"/>
      <c r="F6" s="95"/>
      <c r="G6" s="95"/>
      <c r="H6" s="95"/>
      <c r="I6" s="95"/>
    </row>
    <row r="7" spans="1:10" ht="17">
      <c r="A7" s="7" t="s">
        <v>4</v>
      </c>
      <c r="B7" s="95"/>
      <c r="C7" s="95"/>
      <c r="D7" s="95"/>
      <c r="E7" s="95"/>
      <c r="F7" s="95"/>
      <c r="G7" s="95"/>
      <c r="H7" s="95"/>
      <c r="I7" s="95"/>
    </row>
    <row r="8" spans="1:10" ht="17">
      <c r="A8" s="7"/>
      <c r="B8" s="95"/>
      <c r="C8" s="95"/>
      <c r="D8" s="95"/>
      <c r="E8" s="95"/>
      <c r="F8" s="95"/>
      <c r="G8" s="95"/>
      <c r="H8" s="95"/>
      <c r="I8" s="95"/>
    </row>
    <row r="9" spans="1:10">
      <c r="A9" s="677"/>
      <c r="B9" s="95"/>
      <c r="C9" s="95"/>
      <c r="D9" s="95"/>
      <c r="E9" s="95"/>
      <c r="F9" s="95"/>
      <c r="G9" s="95"/>
      <c r="H9" s="95"/>
      <c r="I9" s="95"/>
    </row>
    <row r="10" spans="1:10">
      <c r="A10" s="677"/>
      <c r="B10" s="95"/>
      <c r="C10" s="680" t="s">
        <v>553</v>
      </c>
      <c r="D10" s="103"/>
      <c r="E10" s="103"/>
      <c r="F10" s="103"/>
      <c r="G10" s="103"/>
      <c r="H10" s="103"/>
      <c r="I10" s="680" t="s">
        <v>553</v>
      </c>
    </row>
    <row r="11" spans="1:10">
      <c r="A11" s="677"/>
      <c r="B11" s="95"/>
      <c r="C11" s="681" t="s">
        <v>1978</v>
      </c>
      <c r="D11" s="103"/>
      <c r="E11" s="680" t="s">
        <v>554</v>
      </c>
      <c r="F11" s="103"/>
      <c r="G11" s="680" t="s">
        <v>555</v>
      </c>
      <c r="H11" s="103"/>
      <c r="I11" s="682" t="s">
        <v>1990</v>
      </c>
    </row>
    <row r="12" spans="1:10">
      <c r="A12" s="677"/>
      <c r="B12" s="95"/>
      <c r="C12" s="99"/>
      <c r="D12" s="95"/>
      <c r="E12" s="99"/>
      <c r="F12" s="95"/>
      <c r="G12" s="99"/>
      <c r="H12" s="95"/>
      <c r="I12" s="99"/>
    </row>
    <row r="13" spans="1:10">
      <c r="A13" s="103" t="s">
        <v>331</v>
      </c>
      <c r="B13" s="95"/>
      <c r="C13" s="677"/>
      <c r="D13" s="95"/>
      <c r="E13" s="677"/>
      <c r="F13" s="95"/>
      <c r="G13" s="677"/>
      <c r="H13" s="677"/>
      <c r="I13" s="677"/>
    </row>
    <row r="14" spans="1:10">
      <c r="A14" s="683" t="s">
        <v>556</v>
      </c>
      <c r="B14" s="95" t="s">
        <v>6</v>
      </c>
      <c r="C14" s="91">
        <v>11976</v>
      </c>
      <c r="D14" s="95"/>
      <c r="E14" s="684">
        <v>0</v>
      </c>
      <c r="F14" s="95"/>
      <c r="G14" s="685">
        <v>50</v>
      </c>
      <c r="H14" s="95"/>
      <c r="I14" s="686">
        <f>ROUND(SUM(C14+E14)-SUM(G14),0)</f>
        <v>11926</v>
      </c>
      <c r="J14" s="687"/>
    </row>
    <row r="15" spans="1:10" ht="18" customHeight="1">
      <c r="A15" s="688" t="s">
        <v>557</v>
      </c>
      <c r="B15" s="95" t="s">
        <v>6</v>
      </c>
      <c r="C15" s="689">
        <f>ROUND(SUM(C14:C14),0)</f>
        <v>11976</v>
      </c>
      <c r="D15" s="95" t="s">
        <v>6</v>
      </c>
      <c r="E15" s="690">
        <f>ROUND(SUM(E14:E14),0)</f>
        <v>0</v>
      </c>
      <c r="F15" s="95" t="s">
        <v>6</v>
      </c>
      <c r="G15" s="689">
        <f>ROUND(SUM(G14:G14),0)</f>
        <v>50</v>
      </c>
      <c r="H15" s="95" t="s">
        <v>6</v>
      </c>
      <c r="I15" s="689">
        <f>ROUND(SUM(I14:I14),0)</f>
        <v>11926</v>
      </c>
      <c r="J15" s="680"/>
    </row>
    <row r="16" spans="1:10">
      <c r="A16" s="677"/>
      <c r="B16" s="95" t="s">
        <v>6</v>
      </c>
      <c r="C16" s="99"/>
      <c r="D16" s="95"/>
      <c r="E16" s="691"/>
      <c r="F16" s="95"/>
      <c r="G16" s="99"/>
      <c r="H16" s="677"/>
      <c r="I16" s="99"/>
      <c r="J16" s="687"/>
    </row>
    <row r="17" spans="1:11">
      <c r="A17" s="677"/>
      <c r="B17" s="95" t="s">
        <v>6</v>
      </c>
      <c r="C17" s="677"/>
      <c r="D17" s="95"/>
      <c r="E17" s="677"/>
      <c r="F17" s="95"/>
      <c r="G17" s="677"/>
      <c r="H17" s="677"/>
      <c r="I17" s="677"/>
      <c r="J17" s="687"/>
    </row>
    <row r="18" spans="1:11">
      <c r="A18" s="103" t="s">
        <v>558</v>
      </c>
      <c r="B18" s="95" t="s">
        <v>6</v>
      </c>
      <c r="C18" s="677"/>
      <c r="D18" s="677"/>
      <c r="E18" s="677"/>
      <c r="F18" s="677"/>
      <c r="G18" s="677"/>
      <c r="H18" s="677"/>
      <c r="I18" s="677"/>
      <c r="J18" s="687"/>
    </row>
    <row r="19" spans="1:11">
      <c r="A19" s="95" t="s">
        <v>559</v>
      </c>
      <c r="B19" s="692" t="s">
        <v>289</v>
      </c>
      <c r="C19" s="693">
        <v>9000</v>
      </c>
      <c r="D19" s="677"/>
      <c r="E19" s="197">
        <v>0</v>
      </c>
      <c r="F19" s="677"/>
      <c r="G19" s="197">
        <v>0</v>
      </c>
      <c r="H19" s="677"/>
      <c r="I19" s="694">
        <f>ROUND(SUM(C19+E19)-SUM(G19),0)</f>
        <v>9000</v>
      </c>
      <c r="J19" s="687"/>
    </row>
    <row r="20" spans="1:11" ht="18" customHeight="1">
      <c r="A20" s="103" t="s">
        <v>560</v>
      </c>
      <c r="B20" s="95" t="s">
        <v>6</v>
      </c>
      <c r="C20" s="695">
        <f>ROUND(SUM(+C19),0)</f>
        <v>9000</v>
      </c>
      <c r="D20" s="95" t="s">
        <v>6</v>
      </c>
      <c r="E20" s="690">
        <f>ROUND(SUM(E19:E19),0)</f>
        <v>0</v>
      </c>
      <c r="F20" s="95" t="s">
        <v>6</v>
      </c>
      <c r="G20" s="690">
        <f>ROUND(SUM(G19:G19),0)</f>
        <v>0</v>
      </c>
      <c r="H20" s="95" t="s">
        <v>6</v>
      </c>
      <c r="I20" s="696">
        <f>SUM(I19:I19)</f>
        <v>9000</v>
      </c>
      <c r="J20" s="680"/>
    </row>
    <row r="21" spans="1:11">
      <c r="A21" s="677"/>
      <c r="B21" s="95" t="s">
        <v>6</v>
      </c>
      <c r="C21" s="99"/>
      <c r="D21" s="677"/>
      <c r="E21" s="691"/>
      <c r="F21" s="677"/>
      <c r="G21" s="691"/>
      <c r="H21" s="677"/>
      <c r="I21" s="99"/>
      <c r="J21" s="687"/>
    </row>
    <row r="22" spans="1:11">
      <c r="A22" s="95"/>
      <c r="B22" s="95" t="s">
        <v>6</v>
      </c>
      <c r="C22" s="677"/>
      <c r="D22" s="677"/>
      <c r="E22" s="697"/>
      <c r="F22" s="677"/>
      <c r="G22" s="697"/>
      <c r="H22" s="677"/>
      <c r="I22" s="677"/>
      <c r="J22" s="687"/>
    </row>
    <row r="23" spans="1:11">
      <c r="A23" s="103" t="s">
        <v>561</v>
      </c>
      <c r="B23" s="95" t="s">
        <v>6</v>
      </c>
      <c r="C23" s="677"/>
      <c r="D23" s="677"/>
      <c r="E23" s="677"/>
      <c r="F23" s="677"/>
      <c r="G23" s="677"/>
      <c r="H23" s="677"/>
      <c r="I23" s="677"/>
      <c r="J23" s="680"/>
    </row>
    <row r="24" spans="1:11">
      <c r="A24" s="2102" t="s">
        <v>2045</v>
      </c>
      <c r="B24" s="95" t="s">
        <v>6</v>
      </c>
      <c r="C24" s="677">
        <v>17302</v>
      </c>
      <c r="D24" s="677"/>
      <c r="E24" s="197">
        <v>0</v>
      </c>
      <c r="F24" s="677"/>
      <c r="G24" s="197">
        <v>3</v>
      </c>
      <c r="H24" s="677"/>
      <c r="I24" s="694">
        <f>ROUND(SUM(C24+E24)-SUM(G24),0)</f>
        <v>17299</v>
      </c>
      <c r="J24" s="687"/>
    </row>
    <row r="25" spans="1:11">
      <c r="A25" s="698" t="s">
        <v>562</v>
      </c>
      <c r="B25" s="699" t="s">
        <v>289</v>
      </c>
      <c r="C25" s="694">
        <v>5570</v>
      </c>
      <c r="D25" s="694"/>
      <c r="E25" s="197">
        <v>0</v>
      </c>
      <c r="F25" s="528"/>
      <c r="G25" s="197">
        <v>4647</v>
      </c>
      <c r="H25" s="694"/>
      <c r="I25" s="694">
        <f>ROUND(SUM(C25+E25)-SUM(G25),0)</f>
        <v>923</v>
      </c>
      <c r="J25" s="687"/>
    </row>
    <row r="26" spans="1:11">
      <c r="A26" s="95" t="s">
        <v>563</v>
      </c>
      <c r="B26" s="95" t="s">
        <v>6</v>
      </c>
      <c r="C26" s="694">
        <v>23275</v>
      </c>
      <c r="D26" s="694"/>
      <c r="E26" s="197">
        <v>0</v>
      </c>
      <c r="F26" s="694"/>
      <c r="G26" s="197">
        <v>0</v>
      </c>
      <c r="H26" s="694"/>
      <c r="I26" s="694">
        <f>ROUND(SUM(C26+E26)-SUM(G26),0)</f>
        <v>23275</v>
      </c>
      <c r="J26" s="687"/>
    </row>
    <row r="27" spans="1:11">
      <c r="A27" s="95" t="s">
        <v>564</v>
      </c>
      <c r="B27" s="699" t="s">
        <v>289</v>
      </c>
      <c r="C27" s="694">
        <v>153855</v>
      </c>
      <c r="D27" s="694"/>
      <c r="E27" s="528">
        <v>49</v>
      </c>
      <c r="F27" s="694"/>
      <c r="G27" s="700">
        <v>1218</v>
      </c>
      <c r="H27" s="694"/>
      <c r="I27" s="694">
        <f>ROUND(SUM(C27+E27)-SUM(G27),0)</f>
        <v>152686</v>
      </c>
      <c r="J27" s="687"/>
    </row>
    <row r="28" spans="1:11" ht="18" customHeight="1">
      <c r="A28" s="103" t="s">
        <v>565</v>
      </c>
      <c r="B28" s="95" t="s">
        <v>6</v>
      </c>
      <c r="C28" s="104">
        <f>ROUND(SUM(C24:C27),0)</f>
        <v>200002</v>
      </c>
      <c r="D28" s="103" t="s">
        <v>6</v>
      </c>
      <c r="E28" s="104">
        <f>ROUND(SUM(E24:E27),0)</f>
        <v>49</v>
      </c>
      <c r="F28" s="103" t="s">
        <v>6</v>
      </c>
      <c r="G28" s="104">
        <f>ROUND(SUM(G24:G27),0)</f>
        <v>5868</v>
      </c>
      <c r="H28" s="103" t="s">
        <v>6</v>
      </c>
      <c r="I28" s="104">
        <f>ROUND(SUM(I24:I27),0)</f>
        <v>194183</v>
      </c>
      <c r="J28" s="680"/>
    </row>
    <row r="29" spans="1:11" ht="25.5" customHeight="1" thickBot="1">
      <c r="A29" s="103" t="s">
        <v>2046</v>
      </c>
      <c r="B29" s="95" t="s">
        <v>6</v>
      </c>
      <c r="C29" s="701">
        <f>ROUND(SUM(C15+C28+C20),0)</f>
        <v>220978</v>
      </c>
      <c r="D29" s="702"/>
      <c r="E29" s="701">
        <f>ROUND(SUM(E15+E28+E20),0)</f>
        <v>49</v>
      </c>
      <c r="F29" s="702"/>
      <c r="G29" s="701">
        <f>ROUND(SUM(G15+G28+G20),0)</f>
        <v>5918</v>
      </c>
      <c r="H29" s="702"/>
      <c r="I29" s="701">
        <f>ROUND(SUM(I15+I28+I20),0)</f>
        <v>215109</v>
      </c>
      <c r="J29" s="680"/>
      <c r="K29" s="703"/>
    </row>
    <row r="30" spans="1:11" ht="16" thickTop="1">
      <c r="A30" s="704"/>
      <c r="B30" s="705"/>
      <c r="C30" s="677"/>
      <c r="D30" s="705"/>
      <c r="E30" s="677"/>
      <c r="F30" s="705"/>
      <c r="G30" s="704"/>
      <c r="H30" s="705"/>
      <c r="J30" s="687"/>
    </row>
    <row r="31" spans="1:11">
      <c r="A31" s="2373"/>
      <c r="B31" s="2374"/>
      <c r="C31" s="2374"/>
      <c r="D31" s="705"/>
      <c r="E31" s="677"/>
      <c r="F31" s="705"/>
      <c r="G31" s="704"/>
      <c r="H31" s="705"/>
      <c r="J31" s="687"/>
    </row>
    <row r="32" spans="1:11" ht="12.75" customHeight="1">
      <c r="A32" s="706"/>
      <c r="J32" s="687"/>
    </row>
    <row r="33" spans="1:10" ht="12.75" customHeight="1">
      <c r="A33" s="706"/>
      <c r="C33" s="518"/>
      <c r="J33" s="687"/>
    </row>
    <row r="34" spans="1:10" ht="12.75" customHeight="1">
      <c r="A34" s="706"/>
      <c r="J34" s="677"/>
    </row>
    <row r="35" spans="1:10">
      <c r="H35" s="707"/>
    </row>
    <row r="36" spans="1:10">
      <c r="H36" s="707"/>
    </row>
    <row r="37" spans="1:10">
      <c r="A37" s="518"/>
      <c r="F37" s="708"/>
      <c r="H37" s="707"/>
    </row>
    <row r="38" spans="1:10">
      <c r="F38" s="708"/>
      <c r="H38" s="707"/>
    </row>
    <row r="39" spans="1:10">
      <c r="F39" s="708"/>
      <c r="H39" s="707"/>
    </row>
    <row r="40" spans="1:10">
      <c r="F40" s="708"/>
      <c r="H40" s="707"/>
    </row>
    <row r="41" spans="1:10">
      <c r="F41" s="708"/>
      <c r="H41" s="707"/>
    </row>
    <row r="42" spans="1:10">
      <c r="F42" s="708"/>
      <c r="H42" s="707"/>
    </row>
    <row r="43" spans="1:10">
      <c r="F43" s="708"/>
      <c r="H43" s="707"/>
    </row>
    <row r="44" spans="1:10">
      <c r="F44" s="708"/>
      <c r="H44" s="707"/>
    </row>
    <row r="45" spans="1:10">
      <c r="F45" s="708"/>
      <c r="H45" s="707"/>
    </row>
    <row r="46" spans="1:10">
      <c r="F46" s="708"/>
      <c r="H46" s="707"/>
    </row>
    <row r="47" spans="1:10">
      <c r="F47" s="708"/>
      <c r="H47" s="707"/>
    </row>
    <row r="48" spans="1:10">
      <c r="F48" s="708"/>
      <c r="H48" s="707"/>
    </row>
    <row r="49" spans="6:8">
      <c r="F49" s="708"/>
      <c r="H49" s="707"/>
    </row>
    <row r="50" spans="6:8">
      <c r="F50" s="708"/>
      <c r="H50" s="707"/>
    </row>
    <row r="51" spans="6:8">
      <c r="F51" s="708"/>
      <c r="H51" s="707"/>
    </row>
    <row r="52" spans="6:8">
      <c r="F52" s="708"/>
      <c r="H52" s="707"/>
    </row>
    <row r="53" spans="6:8">
      <c r="F53" s="708"/>
      <c r="H53" s="707"/>
    </row>
    <row r="54" spans="6:8">
      <c r="F54" s="708"/>
      <c r="H54" s="707"/>
    </row>
    <row r="55" spans="6:8">
      <c r="F55" s="708"/>
      <c r="H55" s="707"/>
    </row>
    <row r="56" spans="6:8">
      <c r="F56" s="708"/>
      <c r="H56" s="707"/>
    </row>
    <row r="57" spans="6:8">
      <c r="F57" s="708"/>
      <c r="H57" s="707"/>
    </row>
    <row r="58" spans="6:8">
      <c r="F58" s="708"/>
      <c r="H58" s="707"/>
    </row>
    <row r="59" spans="6:8">
      <c r="F59" s="708"/>
      <c r="H59" s="707"/>
    </row>
    <row r="60" spans="6:8">
      <c r="F60" s="708"/>
      <c r="H60" s="707"/>
    </row>
    <row r="61" spans="6:8">
      <c r="F61" s="708"/>
      <c r="H61" s="707"/>
    </row>
    <row r="62" spans="6:8">
      <c r="F62" s="708"/>
      <c r="H62" s="707"/>
    </row>
    <row r="63" spans="6:8">
      <c r="F63" s="708"/>
      <c r="H63" s="707"/>
    </row>
    <row r="64" spans="6:8">
      <c r="F64" s="708"/>
      <c r="H64" s="707"/>
    </row>
    <row r="65" spans="6:8">
      <c r="F65" s="708"/>
      <c r="H65" s="707"/>
    </row>
    <row r="66" spans="6:8">
      <c r="F66" s="708"/>
      <c r="H66" s="707"/>
    </row>
    <row r="67" spans="6:8">
      <c r="F67" s="708"/>
      <c r="H67" s="707"/>
    </row>
    <row r="68" spans="6:8">
      <c r="F68" s="708"/>
      <c r="H68" s="707"/>
    </row>
    <row r="69" spans="6:8">
      <c r="F69" s="708"/>
      <c r="H69" s="707"/>
    </row>
    <row r="70" spans="6:8">
      <c r="F70" s="708"/>
      <c r="H70" s="707"/>
    </row>
    <row r="71" spans="6:8">
      <c r="F71" s="708"/>
      <c r="H71" s="707"/>
    </row>
    <row r="72" spans="6:8">
      <c r="F72" s="708"/>
      <c r="H72" s="707"/>
    </row>
    <row r="73" spans="6:8">
      <c r="F73" s="708"/>
      <c r="H73" s="707"/>
    </row>
    <row r="74" spans="6:8">
      <c r="F74" s="708"/>
      <c r="H74" s="707"/>
    </row>
    <row r="75" spans="6:8">
      <c r="F75" s="708"/>
      <c r="H75" s="707"/>
    </row>
    <row r="76" spans="6:8">
      <c r="F76" s="708"/>
      <c r="H76" s="707"/>
    </row>
    <row r="77" spans="6:8">
      <c r="F77" s="708"/>
      <c r="H77" s="707"/>
    </row>
    <row r="78" spans="6:8">
      <c r="F78" s="708"/>
      <c r="H78" s="707"/>
    </row>
    <row r="79" spans="6:8">
      <c r="F79" s="708"/>
      <c r="H79" s="707"/>
    </row>
  </sheetData>
  <mergeCells count="2">
    <mergeCell ref="A5:H5"/>
    <mergeCell ref="A31:C31"/>
  </mergeCells>
  <printOptions horizontalCentered="1"/>
  <pageMargins left="1" right="0.5" top="0.75" bottom="0.25" header="0.3" footer="0.25"/>
  <pageSetup scale="70" orientation="landscape"/>
  <headerFooter scaleWithDoc="0">
    <oddFooter>&amp;R&amp;8 88</oddFooter>
  </headerFooter>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J63"/>
  <sheetViews>
    <sheetView showGridLines="0" showOutlineSymbols="0" zoomScaleNormal="80" zoomScalePageLayoutView="80" workbookViewId="0"/>
  </sheetViews>
  <sheetFormatPr baseColWidth="10" defaultColWidth="9.7109375" defaultRowHeight="16" x14ac:dyDescent="0"/>
  <cols>
    <col min="1" max="1" width="57.140625" style="711" customWidth="1"/>
    <col min="2" max="2" width="3.28515625" style="711" customWidth="1"/>
    <col min="3" max="3" width="18.42578125" style="711" customWidth="1"/>
    <col min="4" max="4" width="3.28515625" style="711" customWidth="1"/>
    <col min="5" max="5" width="18.42578125" style="711" customWidth="1"/>
    <col min="6" max="6" width="3.28515625" style="711" customWidth="1"/>
    <col min="7" max="7" width="18.5703125" style="711" bestFit="1" customWidth="1"/>
    <col min="8" max="8" width="3.28515625" style="711" customWidth="1"/>
    <col min="9" max="9" width="18.5703125" style="711" customWidth="1"/>
    <col min="10" max="16384" width="9.7109375" style="711"/>
  </cols>
  <sheetData>
    <row r="1" spans="1:10">
      <c r="A1" s="1667" t="s">
        <v>1491</v>
      </c>
    </row>
    <row r="3" spans="1:10" ht="17">
      <c r="A3" s="709" t="s">
        <v>0</v>
      </c>
      <c r="B3" s="698"/>
      <c r="C3" s="698"/>
      <c r="D3" s="698"/>
      <c r="E3" s="698"/>
      <c r="F3" s="698"/>
      <c r="G3" s="698"/>
      <c r="H3" s="698"/>
      <c r="I3" s="698"/>
      <c r="J3" s="710"/>
    </row>
    <row r="4" spans="1:10" ht="17">
      <c r="A4" s="709" t="s">
        <v>566</v>
      </c>
      <c r="B4" s="698"/>
      <c r="C4" s="698"/>
      <c r="D4" s="698"/>
      <c r="E4" s="698"/>
      <c r="F4" s="698"/>
      <c r="G4" s="698"/>
      <c r="H4" s="698"/>
      <c r="I4" s="712" t="s">
        <v>567</v>
      </c>
      <c r="J4" s="710"/>
    </row>
    <row r="5" spans="1:10" ht="17">
      <c r="A5" s="2153" t="s">
        <v>574</v>
      </c>
      <c r="B5" s="2154"/>
      <c r="C5" s="2154"/>
      <c r="D5" s="2154"/>
      <c r="E5" s="2154"/>
      <c r="F5" s="2154"/>
      <c r="G5" s="2154"/>
      <c r="H5" s="2154"/>
      <c r="I5" s="698" t="s">
        <v>6</v>
      </c>
      <c r="J5" s="710"/>
    </row>
    <row r="6" spans="1:10" ht="17">
      <c r="A6" s="714" t="s">
        <v>1966</v>
      </c>
      <c r="B6" s="698"/>
      <c r="C6" s="698"/>
      <c r="D6" s="698"/>
      <c r="E6" s="698"/>
      <c r="F6" s="698"/>
      <c r="G6" s="698"/>
      <c r="H6" s="698"/>
      <c r="I6" s="698"/>
      <c r="J6" s="710"/>
    </row>
    <row r="7" spans="1:10" ht="17">
      <c r="A7" s="715" t="s">
        <v>4</v>
      </c>
      <c r="B7" s="698"/>
      <c r="C7" s="698"/>
      <c r="D7" s="698"/>
      <c r="E7" s="698"/>
      <c r="F7" s="698"/>
      <c r="G7" s="698"/>
      <c r="H7" s="698"/>
      <c r="I7" s="698"/>
      <c r="J7" s="710"/>
    </row>
    <row r="8" spans="1:10">
      <c r="A8" s="698"/>
      <c r="B8" s="698"/>
      <c r="C8" s="698"/>
      <c r="D8" s="698"/>
      <c r="E8" s="698"/>
      <c r="F8" s="698"/>
      <c r="G8" s="698"/>
      <c r="H8" s="698"/>
      <c r="I8" s="698"/>
      <c r="J8" s="710"/>
    </row>
    <row r="9" spans="1:10">
      <c r="A9" s="698"/>
      <c r="B9" s="698"/>
      <c r="C9" s="716" t="s">
        <v>553</v>
      </c>
      <c r="D9" s="717"/>
      <c r="E9" s="717"/>
      <c r="F9" s="717"/>
      <c r="G9" s="717"/>
      <c r="H9" s="717"/>
      <c r="I9" s="716" t="s">
        <v>553</v>
      </c>
      <c r="J9" s="710"/>
    </row>
    <row r="10" spans="1:10">
      <c r="A10" s="698"/>
      <c r="B10" s="698"/>
      <c r="C10" s="2155" t="s">
        <v>1978</v>
      </c>
      <c r="D10" s="717"/>
      <c r="E10" s="2156" t="s">
        <v>554</v>
      </c>
      <c r="F10" s="717"/>
      <c r="G10" s="2156" t="s">
        <v>555</v>
      </c>
      <c r="H10" s="717"/>
      <c r="I10" s="2155" t="s">
        <v>1990</v>
      </c>
      <c r="J10" s="710"/>
    </row>
    <row r="11" spans="1:10">
      <c r="A11" s="698"/>
      <c r="B11" s="698"/>
      <c r="C11" s="720"/>
      <c r="D11" s="698"/>
      <c r="E11" s="720"/>
      <c r="F11" s="698"/>
      <c r="G11" s="720"/>
      <c r="H11" s="720"/>
      <c r="I11" s="720"/>
      <c r="J11" s="710"/>
    </row>
    <row r="12" spans="1:10" ht="15.75" customHeight="1">
      <c r="A12" s="717" t="s">
        <v>569</v>
      </c>
      <c r="B12" s="698"/>
      <c r="C12" s="720"/>
      <c r="D12" s="698"/>
      <c r="E12" s="720"/>
      <c r="F12" s="698"/>
      <c r="G12" s="720"/>
      <c r="H12" s="720"/>
      <c r="I12" s="720"/>
      <c r="J12" s="710"/>
    </row>
    <row r="13" spans="1:10" ht="17.25" customHeight="1">
      <c r="A13" s="717"/>
      <c r="B13" s="698"/>
      <c r="C13" s="720"/>
      <c r="D13" s="698"/>
      <c r="E13" s="720"/>
      <c r="F13" s="698"/>
      <c r="G13" s="720"/>
      <c r="H13" s="720"/>
      <c r="I13" s="720"/>
      <c r="J13" s="710"/>
    </row>
    <row r="14" spans="1:10" ht="15" customHeight="1">
      <c r="A14" s="2157" t="s">
        <v>2510</v>
      </c>
      <c r="B14" s="698" t="s">
        <v>6</v>
      </c>
      <c r="C14" s="721" t="s">
        <v>6</v>
      </c>
      <c r="D14" s="721"/>
      <c r="E14" s="723"/>
      <c r="F14" s="723"/>
      <c r="G14" s="723"/>
      <c r="H14" s="721"/>
      <c r="I14" s="2158"/>
      <c r="J14" s="722"/>
    </row>
    <row r="15" spans="1:10" ht="15.75" customHeight="1">
      <c r="A15" s="2159" t="s">
        <v>2511</v>
      </c>
      <c r="B15" s="698" t="s">
        <v>6</v>
      </c>
      <c r="J15" s="722"/>
    </row>
    <row r="16" spans="1:10" ht="14.25" customHeight="1">
      <c r="A16" s="724" t="s">
        <v>2512</v>
      </c>
      <c r="B16" s="748" t="s">
        <v>289</v>
      </c>
      <c r="C16" s="725">
        <v>791</v>
      </c>
      <c r="D16" s="721"/>
      <c r="E16" s="725">
        <v>0</v>
      </c>
      <c r="F16" s="726"/>
      <c r="G16" s="725">
        <v>0</v>
      </c>
      <c r="H16" s="721"/>
      <c r="I16" s="727">
        <v>791</v>
      </c>
      <c r="J16" s="722"/>
    </row>
    <row r="17" spans="1:10" ht="15.75" customHeight="1">
      <c r="A17" s="2159" t="s">
        <v>1445</v>
      </c>
      <c r="B17" s="698" t="s">
        <v>6</v>
      </c>
      <c r="C17" s="2160"/>
      <c r="D17" s="2160"/>
      <c r="E17" s="2160"/>
      <c r="F17" s="2161"/>
      <c r="G17" s="2160"/>
      <c r="H17" s="2160"/>
      <c r="I17" s="2161"/>
      <c r="J17" s="722"/>
    </row>
    <row r="18" spans="1:10" ht="15.75" customHeight="1">
      <c r="A18" s="724" t="s">
        <v>2513</v>
      </c>
      <c r="B18" s="748" t="s">
        <v>289</v>
      </c>
      <c r="C18" s="2160">
        <v>1150</v>
      </c>
      <c r="D18" s="2160"/>
      <c r="E18" s="2160">
        <v>0</v>
      </c>
      <c r="F18" s="2161"/>
      <c r="G18" s="2160">
        <v>0</v>
      </c>
      <c r="H18" s="2160"/>
      <c r="I18" s="2161">
        <v>1150</v>
      </c>
      <c r="J18" s="722"/>
    </row>
    <row r="19" spans="1:10" ht="15.75" customHeight="1">
      <c r="A19" s="724" t="s">
        <v>2514</v>
      </c>
      <c r="B19" s="748" t="s">
        <v>289</v>
      </c>
      <c r="C19" s="2160">
        <v>8400</v>
      </c>
      <c r="D19" s="2160"/>
      <c r="E19" s="2160">
        <v>0</v>
      </c>
      <c r="F19" s="2161"/>
      <c r="G19" s="2160">
        <v>0</v>
      </c>
      <c r="H19" s="2160"/>
      <c r="I19" s="2161">
        <v>8400</v>
      </c>
      <c r="J19" s="722"/>
    </row>
    <row r="20" spans="1:10">
      <c r="A20" s="2162" t="s">
        <v>2515</v>
      </c>
      <c r="B20" s="698" t="s">
        <v>6</v>
      </c>
      <c r="C20" s="2163">
        <f>ROUND(SUM(C16:C19),0)</f>
        <v>10341</v>
      </c>
      <c r="D20" s="2160" t="s">
        <v>6</v>
      </c>
      <c r="E20" s="2163">
        <f>ROUND(SUM(E16:E19),0)</f>
        <v>0</v>
      </c>
      <c r="F20" s="2160" t="s">
        <v>6</v>
      </c>
      <c r="G20" s="2163">
        <f>ROUND(SUM(G16:G19),0)</f>
        <v>0</v>
      </c>
      <c r="H20" s="2160" t="s">
        <v>6</v>
      </c>
      <c r="I20" s="2163">
        <f>ROUND(SUM(I16:I19),0)</f>
        <v>10341</v>
      </c>
      <c r="J20" s="710"/>
    </row>
    <row r="21" spans="1:10">
      <c r="A21" s="698"/>
      <c r="B21" s="698"/>
      <c r="C21" s="2164"/>
      <c r="D21" s="2160"/>
      <c r="E21" s="2164"/>
      <c r="F21" s="2160"/>
      <c r="G21" s="2164"/>
      <c r="H21" s="2160"/>
      <c r="I21" s="2164"/>
      <c r="J21" s="710"/>
    </row>
    <row r="22" spans="1:10" ht="17.25" customHeight="1">
      <c r="A22" s="698"/>
      <c r="B22" s="698"/>
      <c r="C22" s="2160"/>
      <c r="D22" s="2160"/>
      <c r="E22" s="2160"/>
      <c r="F22" s="2160"/>
      <c r="G22" s="2160"/>
      <c r="H22" s="2160"/>
      <c r="I22" s="2160"/>
      <c r="J22" s="710"/>
    </row>
    <row r="23" spans="1:10" ht="16.5" customHeight="1">
      <c r="A23" s="730" t="s">
        <v>570</v>
      </c>
      <c r="B23" s="698" t="s">
        <v>6</v>
      </c>
      <c r="C23" s="2160"/>
      <c r="D23" s="2160" t="s">
        <v>6</v>
      </c>
      <c r="E23" s="2160"/>
      <c r="F23" s="2160" t="s">
        <v>6</v>
      </c>
      <c r="G23" s="2160"/>
      <c r="H23" s="2160" t="s">
        <v>6</v>
      </c>
      <c r="I23" s="2160"/>
      <c r="J23" s="710"/>
    </row>
    <row r="24" spans="1:10" ht="15.75" customHeight="1">
      <c r="A24" s="730"/>
      <c r="B24" s="698"/>
      <c r="C24" s="2160"/>
      <c r="D24" s="2160"/>
      <c r="E24" s="2160"/>
      <c r="F24" s="2160"/>
      <c r="G24" s="2160"/>
      <c r="H24" s="2160"/>
      <c r="I24" s="2160"/>
      <c r="J24" s="710"/>
    </row>
    <row r="25" spans="1:10" ht="15.75" customHeight="1">
      <c r="A25" s="2157" t="s">
        <v>2510</v>
      </c>
      <c r="B25" s="698" t="s">
        <v>6</v>
      </c>
      <c r="C25" s="2160"/>
      <c r="D25" s="2160"/>
      <c r="E25" s="2160"/>
      <c r="F25" s="2160"/>
      <c r="G25" s="2160"/>
      <c r="H25" s="2160"/>
      <c r="I25" s="2160"/>
      <c r="J25" s="710"/>
    </row>
    <row r="26" spans="1:10" ht="15.75" customHeight="1">
      <c r="A26" s="2159" t="s">
        <v>2511</v>
      </c>
      <c r="B26" s="698" t="s">
        <v>6</v>
      </c>
    </row>
    <row r="27" spans="1:10" ht="14.25" customHeight="1">
      <c r="A27" s="724" t="s">
        <v>2512</v>
      </c>
      <c r="B27" s="748" t="s">
        <v>289</v>
      </c>
      <c r="C27" s="2160">
        <v>473</v>
      </c>
      <c r="D27" s="2160"/>
      <c r="E27" s="2160">
        <v>0</v>
      </c>
      <c r="F27" s="2160"/>
      <c r="G27" s="2160">
        <v>50</v>
      </c>
      <c r="H27" s="2160"/>
      <c r="I27" s="2161">
        <v>423</v>
      </c>
      <c r="J27" s="723"/>
    </row>
    <row r="28" spans="1:10" ht="12.75" customHeight="1">
      <c r="A28" s="2159" t="s">
        <v>1445</v>
      </c>
      <c r="B28" s="698" t="s">
        <v>6</v>
      </c>
      <c r="C28" s="2160"/>
      <c r="D28" s="2160"/>
      <c r="E28" s="2160"/>
      <c r="F28" s="2161"/>
      <c r="G28" s="2160"/>
      <c r="H28" s="2160"/>
      <c r="I28" s="2165"/>
      <c r="J28" s="723"/>
    </row>
    <row r="29" spans="1:10">
      <c r="A29" s="724" t="s">
        <v>2516</v>
      </c>
      <c r="B29" s="748" t="s">
        <v>289</v>
      </c>
      <c r="C29" s="2160">
        <v>1162</v>
      </c>
      <c r="D29" s="2160"/>
      <c r="E29" s="2160">
        <v>0</v>
      </c>
      <c r="F29" s="2161"/>
      <c r="G29" s="2160">
        <v>0</v>
      </c>
      <c r="H29" s="2160"/>
      <c r="I29" s="2165">
        <v>1162</v>
      </c>
      <c r="J29" s="722"/>
    </row>
    <row r="30" spans="1:10">
      <c r="A30" s="2162" t="s">
        <v>2517</v>
      </c>
      <c r="B30" s="698" t="s">
        <v>6</v>
      </c>
      <c r="C30" s="731">
        <f>ROUND(SUM(C27:C29),0)</f>
        <v>1635</v>
      </c>
      <c r="D30" s="2160" t="s">
        <v>6</v>
      </c>
      <c r="E30" s="731">
        <f>ROUND(SUM(E27:E29),0)</f>
        <v>0</v>
      </c>
      <c r="F30" s="2160" t="s">
        <v>6</v>
      </c>
      <c r="G30" s="731">
        <f>ROUND(SUM(G27:G29),0)</f>
        <v>50</v>
      </c>
      <c r="H30" s="2160" t="s">
        <v>6</v>
      </c>
      <c r="I30" s="731">
        <f>ROUND(SUM(I27:I29),0)</f>
        <v>1585</v>
      </c>
      <c r="J30" s="710"/>
    </row>
    <row r="31" spans="1:10" ht="30.75" customHeight="1">
      <c r="A31" s="728"/>
      <c r="B31" s="698"/>
      <c r="C31" s="732"/>
      <c r="D31" s="698"/>
      <c r="E31" s="2166"/>
      <c r="F31" s="698"/>
      <c r="G31" s="732"/>
      <c r="H31" s="698"/>
      <c r="I31" s="732"/>
    </row>
    <row r="32" spans="1:10" ht="15.75" customHeight="1" thickBot="1">
      <c r="A32" s="717" t="s">
        <v>2518</v>
      </c>
      <c r="B32" s="2167" t="s">
        <v>289</v>
      </c>
      <c r="C32" s="733">
        <f>ROUND(SUM(C20,C30),0)</f>
        <v>11976</v>
      </c>
      <c r="D32" s="734"/>
      <c r="E32" s="733">
        <f>ROUND(SUM(E20,E30),0)</f>
        <v>0</v>
      </c>
      <c r="F32" s="734"/>
      <c r="G32" s="733">
        <f>ROUND(SUM(G20,G30),0)</f>
        <v>50</v>
      </c>
      <c r="H32" s="734"/>
      <c r="I32" s="733">
        <f>ROUND(SUM(I20,I30),0)</f>
        <v>11926</v>
      </c>
    </row>
    <row r="33" spans="2:9" ht="17" thickTop="1">
      <c r="B33" s="711" t="s">
        <v>6</v>
      </c>
      <c r="C33" s="735" t="s">
        <v>6</v>
      </c>
      <c r="D33" s="711" t="s">
        <v>6</v>
      </c>
      <c r="E33" s="735" t="s">
        <v>6</v>
      </c>
      <c r="F33" s="711" t="s">
        <v>6</v>
      </c>
      <c r="G33" s="735" t="s">
        <v>6</v>
      </c>
      <c r="H33" s="711" t="s">
        <v>6</v>
      </c>
      <c r="I33" s="735" t="s">
        <v>6</v>
      </c>
    </row>
    <row r="34" spans="2:9">
      <c r="C34" s="711" t="s">
        <v>6</v>
      </c>
      <c r="E34" s="711" t="s">
        <v>6</v>
      </c>
      <c r="G34" s="711" t="s">
        <v>6</v>
      </c>
      <c r="I34" s="711" t="s">
        <v>6</v>
      </c>
    </row>
    <row r="36" spans="2:9">
      <c r="C36" s="736"/>
      <c r="I36" s="736"/>
    </row>
    <row r="37" spans="2:9">
      <c r="C37" s="736"/>
      <c r="I37" s="736"/>
    </row>
    <row r="38" spans="2:9">
      <c r="C38" s="736"/>
      <c r="I38" s="736"/>
    </row>
    <row r="39" spans="2:9">
      <c r="C39" s="736"/>
      <c r="I39" s="736"/>
    </row>
    <row r="40" spans="2:9">
      <c r="C40" s="736"/>
      <c r="I40" s="736"/>
    </row>
    <row r="41" spans="2:9">
      <c r="C41" s="736"/>
      <c r="I41" s="736"/>
    </row>
    <row r="42" spans="2:9">
      <c r="C42" s="736"/>
      <c r="I42" s="736"/>
    </row>
    <row r="43" spans="2:9">
      <c r="C43" s="736"/>
      <c r="I43" s="736"/>
    </row>
    <row r="44" spans="2:9">
      <c r="C44" s="736"/>
      <c r="I44" s="736"/>
    </row>
    <row r="45" spans="2:9">
      <c r="C45" s="736"/>
      <c r="I45" s="736"/>
    </row>
    <row r="46" spans="2:9">
      <c r="C46" s="736"/>
      <c r="I46" s="736"/>
    </row>
    <row r="47" spans="2:9">
      <c r="C47" s="736"/>
      <c r="I47" s="736"/>
    </row>
    <row r="48" spans="2:9">
      <c r="C48" s="736"/>
      <c r="I48" s="736"/>
    </row>
    <row r="49" spans="3:9">
      <c r="C49" s="736"/>
      <c r="I49" s="736"/>
    </row>
    <row r="50" spans="3:9">
      <c r="C50" s="736"/>
      <c r="I50" s="736"/>
    </row>
    <row r="51" spans="3:9">
      <c r="C51" s="736"/>
      <c r="I51" s="736"/>
    </row>
    <row r="52" spans="3:9">
      <c r="C52" s="736"/>
      <c r="I52" s="736"/>
    </row>
    <row r="53" spans="3:9">
      <c r="C53" s="736"/>
      <c r="I53" s="736"/>
    </row>
    <row r="54" spans="3:9">
      <c r="C54" s="736"/>
      <c r="I54" s="736"/>
    </row>
    <row r="55" spans="3:9">
      <c r="C55" s="736"/>
      <c r="I55" s="736"/>
    </row>
    <row r="56" spans="3:9">
      <c r="C56" s="736"/>
      <c r="I56" s="736"/>
    </row>
    <row r="57" spans="3:9">
      <c r="C57" s="736"/>
      <c r="I57" s="736"/>
    </row>
    <row r="58" spans="3:9">
      <c r="C58" s="736"/>
      <c r="I58" s="736"/>
    </row>
    <row r="59" spans="3:9">
      <c r="C59" s="736"/>
      <c r="I59" s="736"/>
    </row>
    <row r="60" spans="3:9">
      <c r="I60" s="736"/>
    </row>
    <row r="61" spans="3:9">
      <c r="I61" s="736"/>
    </row>
    <row r="62" spans="3:9">
      <c r="I62" s="736"/>
    </row>
    <row r="63" spans="3:9">
      <c r="I63" s="736"/>
    </row>
  </sheetData>
  <printOptions horizontalCentered="1"/>
  <pageMargins left="1" right="0.5" top="0.75" bottom="0.25" header="0.3" footer="0.25"/>
  <pageSetup scale="70" orientation="landscape"/>
  <headerFooter scaleWithDoc="0">
    <oddFooter>&amp;R&amp;8 89</oddFooter>
  </headerFooter>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K51"/>
  <sheetViews>
    <sheetView showGridLines="0" showOutlineSymbols="0" zoomScale="75" zoomScaleNormal="87" zoomScalePageLayoutView="87" workbookViewId="0"/>
  </sheetViews>
  <sheetFormatPr baseColWidth="10" defaultColWidth="9.7109375" defaultRowHeight="16" x14ac:dyDescent="0"/>
  <cols>
    <col min="1" max="1" width="57" style="711" customWidth="1"/>
    <col min="2" max="2" width="2.85546875" style="711" customWidth="1"/>
    <col min="3" max="3" width="18.42578125" style="711" customWidth="1"/>
    <col min="4" max="4" width="3" style="711" customWidth="1"/>
    <col min="5" max="5" width="18.5703125" style="711" customWidth="1"/>
    <col min="6" max="6" width="3" style="711" customWidth="1"/>
    <col min="7" max="7" width="18.5703125" style="711" bestFit="1" customWidth="1"/>
    <col min="8" max="8" width="3" style="711" customWidth="1"/>
    <col min="9" max="9" width="18.85546875" style="711" customWidth="1"/>
    <col min="10" max="10" width="3.7109375" style="711" customWidth="1"/>
    <col min="11" max="16384" width="9.7109375" style="711"/>
  </cols>
  <sheetData>
    <row r="1" spans="1:11">
      <c r="A1" s="1667" t="s">
        <v>1491</v>
      </c>
    </row>
    <row r="3" spans="1:11" ht="17">
      <c r="A3" s="709" t="s">
        <v>0</v>
      </c>
      <c r="B3" s="698"/>
      <c r="C3" s="698"/>
      <c r="D3" s="698"/>
      <c r="E3" s="698"/>
      <c r="F3" s="698"/>
      <c r="G3" s="698"/>
      <c r="H3" s="698"/>
      <c r="I3" s="698"/>
      <c r="J3" s="698"/>
      <c r="K3" s="710"/>
    </row>
    <row r="4" spans="1:11" ht="17">
      <c r="A4" s="709" t="s">
        <v>572</v>
      </c>
      <c r="B4" s="698"/>
      <c r="C4" s="698"/>
      <c r="D4" s="698"/>
      <c r="E4" s="698"/>
      <c r="F4" s="698"/>
      <c r="G4" s="698"/>
      <c r="H4" s="698"/>
      <c r="I4" s="712" t="s">
        <v>573</v>
      </c>
      <c r="J4" s="698"/>
      <c r="K4" s="710"/>
    </row>
    <row r="5" spans="1:11" ht="17">
      <c r="A5" s="713" t="s">
        <v>574</v>
      </c>
      <c r="B5" s="698"/>
      <c r="C5" s="698"/>
      <c r="D5" s="698"/>
      <c r="E5" s="698"/>
      <c r="F5" s="698"/>
      <c r="G5" s="698"/>
      <c r="H5" s="698"/>
      <c r="J5" s="712"/>
      <c r="K5" s="710"/>
    </row>
    <row r="6" spans="1:11" ht="17">
      <c r="A6" s="714" t="s">
        <v>1966</v>
      </c>
      <c r="B6" s="698"/>
      <c r="C6" s="698"/>
      <c r="D6" s="698"/>
      <c r="E6" s="698"/>
      <c r="F6" s="698"/>
      <c r="G6" s="698"/>
      <c r="H6" s="698"/>
      <c r="I6" s="698"/>
      <c r="J6" s="698"/>
      <c r="K6" s="710"/>
    </row>
    <row r="7" spans="1:11" ht="17">
      <c r="A7" s="715" t="s">
        <v>4</v>
      </c>
      <c r="B7" s="698"/>
      <c r="C7" s="698"/>
      <c r="D7" s="698"/>
      <c r="E7" s="698"/>
      <c r="F7" s="698"/>
      <c r="G7" s="698"/>
      <c r="H7" s="698"/>
      <c r="I7" s="698"/>
      <c r="J7" s="698"/>
      <c r="K7" s="710"/>
    </row>
    <row r="8" spans="1:11" ht="17">
      <c r="A8" s="715"/>
      <c r="B8" s="698"/>
      <c r="C8" s="698"/>
      <c r="D8" s="698"/>
      <c r="E8" s="698"/>
      <c r="F8" s="698"/>
      <c r="G8" s="698"/>
      <c r="H8" s="698"/>
      <c r="I8" s="698"/>
      <c r="J8" s="698"/>
      <c r="K8" s="710"/>
    </row>
    <row r="9" spans="1:11" ht="17">
      <c r="A9" s="715"/>
      <c r="B9" s="698"/>
      <c r="C9" s="698"/>
      <c r="D9" s="698"/>
      <c r="E9" s="698"/>
      <c r="F9" s="698"/>
      <c r="G9" s="698"/>
      <c r="H9" s="698"/>
      <c r="I9" s="698"/>
      <c r="J9" s="698"/>
      <c r="K9" s="710"/>
    </row>
    <row r="10" spans="1:11">
      <c r="A10" s="698"/>
      <c r="B10" s="698"/>
      <c r="C10" s="716" t="s">
        <v>553</v>
      </c>
      <c r="D10" s="717"/>
      <c r="E10" s="717"/>
      <c r="F10" s="717"/>
      <c r="G10" s="717"/>
      <c r="H10" s="717"/>
      <c r="I10" s="716" t="s">
        <v>553</v>
      </c>
      <c r="J10" s="720"/>
      <c r="K10" s="710"/>
    </row>
    <row r="11" spans="1:11">
      <c r="A11" s="698"/>
      <c r="B11" s="698"/>
      <c r="C11" s="718" t="s">
        <v>1978</v>
      </c>
      <c r="D11" s="717"/>
      <c r="E11" s="719" t="s">
        <v>554</v>
      </c>
      <c r="F11" s="717"/>
      <c r="G11" s="719" t="s">
        <v>555</v>
      </c>
      <c r="H11" s="717"/>
      <c r="I11" s="737" t="s">
        <v>1990</v>
      </c>
      <c r="J11" s="720"/>
      <c r="K11" s="710"/>
    </row>
    <row r="12" spans="1:11">
      <c r="A12" s="698"/>
      <c r="B12" s="698"/>
      <c r="C12" s="720"/>
      <c r="D12" s="698"/>
      <c r="E12" s="720"/>
      <c r="F12" s="698"/>
      <c r="G12" s="720"/>
      <c r="H12" s="698"/>
      <c r="I12" s="720"/>
      <c r="J12" s="720"/>
      <c r="K12" s="710"/>
    </row>
    <row r="13" spans="1:11" ht="16" customHeight="1">
      <c r="A13" s="730" t="s">
        <v>575</v>
      </c>
      <c r="B13" s="698"/>
      <c r="C13" s="732"/>
      <c r="D13" s="738"/>
      <c r="E13" s="739"/>
      <c r="F13" s="738"/>
      <c r="G13" s="739"/>
      <c r="H13" s="732"/>
      <c r="I13" s="740"/>
      <c r="J13" s="726"/>
      <c r="K13" s="720"/>
    </row>
    <row r="14" spans="1:11" ht="16" customHeight="1">
      <c r="A14" s="730"/>
      <c r="B14" s="698"/>
      <c r="C14" s="732"/>
      <c r="D14" s="738"/>
      <c r="E14" s="739"/>
      <c r="F14" s="738"/>
      <c r="G14" s="739"/>
      <c r="H14" s="732"/>
      <c r="I14" s="740"/>
      <c r="J14" s="726"/>
      <c r="K14" s="720"/>
    </row>
    <row r="15" spans="1:11" ht="16" customHeight="1">
      <c r="A15" s="730" t="s">
        <v>2525</v>
      </c>
      <c r="B15" s="729"/>
      <c r="C15" s="732"/>
      <c r="D15" s="738"/>
      <c r="E15" s="739"/>
      <c r="F15" s="738"/>
      <c r="G15" s="739"/>
      <c r="H15" s="732"/>
      <c r="I15" s="740"/>
      <c r="J15" s="726"/>
      <c r="K15" s="720"/>
    </row>
    <row r="16" spans="1:11" ht="16" customHeight="1">
      <c r="A16" s="741" t="s">
        <v>576</v>
      </c>
      <c r="B16" s="742" t="s">
        <v>289</v>
      </c>
      <c r="C16" s="743">
        <v>9000</v>
      </c>
      <c r="D16" s="744"/>
      <c r="E16" s="745">
        <v>0</v>
      </c>
      <c r="F16" s="744"/>
      <c r="G16" s="745">
        <v>0</v>
      </c>
      <c r="H16" s="744"/>
      <c r="I16" s="746">
        <f>ROUND(SUM(C16:G16),0)</f>
        <v>9000</v>
      </c>
      <c r="J16" s="726"/>
      <c r="K16" s="720"/>
    </row>
    <row r="17" spans="1:11" ht="16" customHeight="1">
      <c r="A17" s="747" t="s">
        <v>577</v>
      </c>
      <c r="B17" s="748" t="s">
        <v>289</v>
      </c>
      <c r="C17" s="749">
        <f>ROUND((+C16),0)</f>
        <v>9000</v>
      </c>
      <c r="D17" s="750"/>
      <c r="E17" s="749">
        <f>ROUND((+E16),0)</f>
        <v>0</v>
      </c>
      <c r="F17" s="732"/>
      <c r="G17" s="749">
        <f>ROUND((+G16),0)</f>
        <v>0</v>
      </c>
      <c r="H17" s="750"/>
      <c r="I17" s="749">
        <f>ROUND(SUM(C17:G17),0)</f>
        <v>9000</v>
      </c>
      <c r="J17" s="726"/>
      <c r="K17" s="720"/>
    </row>
    <row r="18" spans="1:11" ht="16" customHeight="1">
      <c r="A18" s="698"/>
      <c r="B18" s="698"/>
      <c r="C18" s="732"/>
      <c r="D18" s="721"/>
      <c r="E18" s="739"/>
      <c r="F18" s="738"/>
      <c r="G18" s="739"/>
      <c r="H18" s="750"/>
      <c r="I18" s="740"/>
      <c r="J18" s="726"/>
      <c r="K18" s="720"/>
    </row>
    <row r="19" spans="1:11" ht="16" customHeight="1">
      <c r="A19" s="730"/>
      <c r="B19" s="698"/>
      <c r="C19" s="732"/>
      <c r="D19" s="721"/>
      <c r="E19" s="739"/>
      <c r="F19" s="738"/>
      <c r="G19" s="739"/>
      <c r="H19" s="750"/>
      <c r="I19" s="740"/>
      <c r="J19" s="726"/>
      <c r="K19" s="720"/>
    </row>
    <row r="20" spans="1:11" ht="16" customHeight="1">
      <c r="A20" s="698"/>
      <c r="B20" s="744"/>
      <c r="C20" s="738"/>
      <c r="D20" s="751"/>
      <c r="E20" s="751"/>
      <c r="F20" s="751"/>
      <c r="G20" s="739"/>
      <c r="H20" s="751"/>
      <c r="I20" s="726"/>
      <c r="J20" s="720"/>
    </row>
    <row r="21" spans="1:11" ht="17" thickBot="1">
      <c r="A21" s="717" t="s">
        <v>578</v>
      </c>
      <c r="B21" s="748" t="s">
        <v>289</v>
      </c>
      <c r="C21" s="752">
        <f>ROUND((+C17),0)</f>
        <v>9000</v>
      </c>
      <c r="D21" s="753"/>
      <c r="E21" s="752">
        <f>ROUND((+E17),0)</f>
        <v>0</v>
      </c>
      <c r="F21" s="753"/>
      <c r="G21" s="752">
        <f>ROUND((+G17),0)</f>
        <v>0</v>
      </c>
      <c r="H21" s="753"/>
      <c r="I21" s="752">
        <f>ROUND((+I17),0)</f>
        <v>9000</v>
      </c>
      <c r="J21" s="720"/>
      <c r="K21" s="722"/>
    </row>
    <row r="22" spans="1:11" ht="17" thickTop="1">
      <c r="A22" s="698"/>
      <c r="B22" s="754"/>
      <c r="C22" s="755"/>
      <c r="D22" s="754"/>
      <c r="E22" s="755"/>
      <c r="F22" s="754"/>
      <c r="G22" s="755"/>
      <c r="H22" s="754"/>
      <c r="I22" s="755"/>
      <c r="J22" s="698"/>
      <c r="K22" s="710"/>
    </row>
    <row r="23" spans="1:11">
      <c r="A23" s="704"/>
      <c r="B23" s="698"/>
      <c r="C23" s="698"/>
      <c r="D23" s="698"/>
      <c r="E23" s="698"/>
      <c r="F23" s="698"/>
      <c r="G23" s="698"/>
      <c r="H23" s="698"/>
      <c r="I23" s="698"/>
      <c r="J23" s="698"/>
      <c r="K23" s="710"/>
    </row>
    <row r="24" spans="1:11">
      <c r="A24" s="698"/>
      <c r="B24" s="698"/>
      <c r="C24" s="698"/>
      <c r="D24" s="698"/>
      <c r="E24" s="698"/>
      <c r="F24" s="698"/>
      <c r="G24" s="698"/>
      <c r="H24" s="698"/>
      <c r="I24" s="698"/>
      <c r="J24" s="720"/>
      <c r="K24" s="710"/>
    </row>
    <row r="25" spans="1:11">
      <c r="A25" s="706"/>
      <c r="B25" s="710"/>
      <c r="C25" s="736"/>
      <c r="D25" s="710"/>
      <c r="E25" s="710"/>
      <c r="F25" s="710"/>
      <c r="G25" s="710"/>
      <c r="H25" s="710"/>
      <c r="I25" s="736"/>
      <c r="J25" s="736"/>
    </row>
    <row r="26" spans="1:11" ht="12.75" customHeight="1">
      <c r="A26" s="706"/>
      <c r="C26" s="736"/>
      <c r="I26" s="736"/>
      <c r="J26" s="736"/>
    </row>
    <row r="27" spans="1:11" ht="12.75" customHeight="1">
      <c r="A27" s="706"/>
      <c r="C27" s="736"/>
      <c r="I27" s="736"/>
      <c r="J27" s="736"/>
    </row>
    <row r="28" spans="1:11">
      <c r="C28" s="756"/>
      <c r="I28" s="736"/>
      <c r="J28" s="736"/>
    </row>
    <row r="29" spans="1:11">
      <c r="C29" s="736"/>
      <c r="I29" s="736"/>
      <c r="J29" s="736"/>
    </row>
    <row r="30" spans="1:11">
      <c r="C30" s="736"/>
      <c r="I30" s="736"/>
      <c r="J30" s="736"/>
    </row>
    <row r="31" spans="1:11">
      <c r="C31" s="736"/>
      <c r="I31" s="736"/>
      <c r="J31" s="736"/>
    </row>
    <row r="32" spans="1:11">
      <c r="C32" s="736"/>
      <c r="I32" s="736"/>
      <c r="J32" s="736"/>
    </row>
    <row r="33" spans="3:10">
      <c r="C33" s="736"/>
      <c r="I33" s="736"/>
      <c r="J33" s="736"/>
    </row>
    <row r="34" spans="3:10">
      <c r="C34" s="736"/>
      <c r="I34" s="736"/>
      <c r="J34" s="736"/>
    </row>
    <row r="35" spans="3:10">
      <c r="C35" s="736"/>
      <c r="I35" s="736"/>
      <c r="J35" s="736"/>
    </row>
    <row r="36" spans="3:10">
      <c r="C36" s="736"/>
      <c r="I36" s="736"/>
      <c r="J36" s="736"/>
    </row>
    <row r="37" spans="3:10">
      <c r="C37" s="736"/>
      <c r="J37" s="736"/>
    </row>
    <row r="38" spans="3:10">
      <c r="C38" s="736"/>
      <c r="J38" s="736"/>
    </row>
    <row r="39" spans="3:10">
      <c r="C39" s="736"/>
      <c r="J39" s="736"/>
    </row>
    <row r="40" spans="3:10">
      <c r="C40" s="736"/>
      <c r="J40" s="736"/>
    </row>
    <row r="41" spans="3:10">
      <c r="C41" s="736"/>
      <c r="J41" s="736"/>
    </row>
    <row r="42" spans="3:10">
      <c r="C42" s="736"/>
      <c r="J42" s="736"/>
    </row>
    <row r="43" spans="3:10">
      <c r="C43" s="736"/>
      <c r="J43" s="736"/>
    </row>
    <row r="44" spans="3:10">
      <c r="C44" s="736"/>
      <c r="J44" s="736"/>
    </row>
    <row r="45" spans="3:10">
      <c r="C45" s="736"/>
      <c r="J45" s="736"/>
    </row>
    <row r="46" spans="3:10">
      <c r="C46" s="736"/>
      <c r="J46" s="736"/>
    </row>
    <row r="47" spans="3:10">
      <c r="C47" s="736"/>
      <c r="J47" s="736"/>
    </row>
    <row r="48" spans="3:10">
      <c r="J48" s="736"/>
    </row>
    <row r="49" spans="10:10">
      <c r="J49" s="736"/>
    </row>
    <row r="50" spans="10:10">
      <c r="J50" s="736"/>
    </row>
    <row r="51" spans="10:10">
      <c r="J51" s="736"/>
    </row>
  </sheetData>
  <printOptions horizontalCentered="1"/>
  <pageMargins left="1" right="0.5" top="0.75" bottom="0.25" header="0.3" footer="0.25"/>
  <pageSetup scale="70" orientation="landscape"/>
  <headerFooter scaleWithDoc="0">
    <oddFooter>&amp;R&amp;8 90</oddFooter>
  </headerFooter>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N1438"/>
  <sheetViews>
    <sheetView showGridLines="0" showOutlineSymbols="0" zoomScale="90" zoomScaleNormal="90" zoomScaleSheetLayoutView="90" zoomScalePageLayoutView="90" workbookViewId="0"/>
  </sheetViews>
  <sheetFormatPr baseColWidth="10" defaultColWidth="9.7109375" defaultRowHeight="16" x14ac:dyDescent="0"/>
  <cols>
    <col min="1" max="1" width="72" style="711" customWidth="1"/>
    <col min="2" max="2" width="4.28515625" style="711" customWidth="1"/>
    <col min="3" max="3" width="19.140625" style="711" customWidth="1"/>
    <col min="4" max="4" width="3.28515625" style="711" customWidth="1"/>
    <col min="5" max="5" width="19.140625" style="711" customWidth="1"/>
    <col min="6" max="6" width="2.7109375" style="711" customWidth="1"/>
    <col min="7" max="7" width="19.140625" style="807" customWidth="1"/>
    <col min="8" max="8" width="2.42578125" style="711" customWidth="1"/>
    <col min="9" max="9" width="19.140625" style="711" customWidth="1"/>
    <col min="10" max="10" width="3" style="711" bestFit="1" customWidth="1"/>
    <col min="11" max="11" width="11.42578125" style="711" customWidth="1"/>
    <col min="12" max="12" width="9.7109375" style="711" customWidth="1"/>
    <col min="13" max="13" width="13.5703125" style="711" customWidth="1"/>
    <col min="14" max="16384" width="9.7109375" style="711"/>
  </cols>
  <sheetData>
    <row r="1" spans="1:12">
      <c r="A1" s="1667" t="s">
        <v>1491</v>
      </c>
    </row>
    <row r="3" spans="1:12" ht="17">
      <c r="A3" s="757" t="s">
        <v>131</v>
      </c>
      <c r="B3" s="758"/>
      <c r="C3" s="758"/>
      <c r="D3" s="758"/>
      <c r="E3" s="758"/>
      <c r="F3" s="758"/>
      <c r="G3" s="759"/>
      <c r="H3" s="758"/>
      <c r="I3" s="760"/>
    </row>
    <row r="4" spans="1:12" ht="17">
      <c r="A4" s="757" t="s">
        <v>579</v>
      </c>
      <c r="B4" s="758"/>
      <c r="C4" s="758"/>
      <c r="D4" s="758"/>
      <c r="E4" s="758"/>
      <c r="F4" s="758"/>
      <c r="G4" s="759"/>
      <c r="H4" s="758"/>
      <c r="I4" s="761" t="s">
        <v>580</v>
      </c>
    </row>
    <row r="5" spans="1:12" ht="17">
      <c r="A5" s="713" t="s">
        <v>568</v>
      </c>
      <c r="B5" s="758"/>
      <c r="C5" s="758"/>
      <c r="D5" s="758"/>
      <c r="E5" s="758"/>
      <c r="F5" s="758"/>
      <c r="G5" s="759"/>
      <c r="H5" s="758"/>
      <c r="I5" s="758"/>
    </row>
    <row r="6" spans="1:12" ht="17">
      <c r="A6" s="757" t="s">
        <v>1966</v>
      </c>
      <c r="B6" s="758"/>
      <c r="C6" s="758"/>
      <c r="D6" s="758"/>
      <c r="E6" s="758"/>
      <c r="F6" s="758"/>
      <c r="G6" s="759"/>
      <c r="H6" s="758"/>
      <c r="I6" s="758"/>
    </row>
    <row r="7" spans="1:12" ht="17">
      <c r="A7" s="762" t="s">
        <v>136</v>
      </c>
      <c r="B7" s="758"/>
      <c r="C7" s="758"/>
      <c r="D7" s="758"/>
      <c r="E7" s="758"/>
      <c r="F7" s="758"/>
      <c r="G7" s="759"/>
      <c r="H7" s="758"/>
      <c r="I7" s="758"/>
    </row>
    <row r="8" spans="1:12" ht="17">
      <c r="A8" s="762"/>
      <c r="B8" s="758"/>
      <c r="C8" s="758"/>
      <c r="D8" s="758"/>
      <c r="E8" s="758"/>
      <c r="F8" s="758"/>
      <c r="G8" s="759"/>
      <c r="H8" s="758"/>
      <c r="I8" s="758"/>
    </row>
    <row r="9" spans="1:12">
      <c r="A9" s="758"/>
      <c r="B9" s="758"/>
      <c r="C9" s="763" t="s">
        <v>553</v>
      </c>
      <c r="D9" s="763"/>
      <c r="E9" s="763"/>
      <c r="F9" s="763"/>
      <c r="G9" s="764"/>
      <c r="H9" s="763"/>
      <c r="I9" s="763" t="s">
        <v>553</v>
      </c>
    </row>
    <row r="10" spans="1:12">
      <c r="A10" s="758"/>
      <c r="B10" s="758"/>
      <c r="C10" s="765" t="s">
        <v>1978</v>
      </c>
      <c r="D10" s="763"/>
      <c r="E10" s="763" t="s">
        <v>554</v>
      </c>
      <c r="F10" s="763"/>
      <c r="G10" s="765" t="s">
        <v>581</v>
      </c>
      <c r="H10" s="763"/>
      <c r="I10" s="766" t="s">
        <v>1990</v>
      </c>
    </row>
    <row r="11" spans="1:12">
      <c r="A11" s="767" t="s">
        <v>582</v>
      </c>
      <c r="B11" s="758"/>
      <c r="C11" s="768"/>
      <c r="D11" s="769"/>
      <c r="E11" s="768"/>
      <c r="F11" s="769"/>
      <c r="G11" s="770"/>
      <c r="H11" s="769"/>
      <c r="I11" s="768"/>
    </row>
    <row r="12" spans="1:12">
      <c r="A12" s="767"/>
      <c r="B12" s="758"/>
      <c r="C12" s="771"/>
      <c r="D12" s="760"/>
      <c r="E12" s="771"/>
      <c r="F12" s="760"/>
      <c r="G12" s="772"/>
      <c r="H12" s="760"/>
      <c r="I12" s="771"/>
    </row>
    <row r="13" spans="1:12" ht="16" customHeight="1">
      <c r="A13" s="758" t="s">
        <v>583</v>
      </c>
      <c r="C13" s="773"/>
      <c r="E13" s="774"/>
      <c r="G13" s="775"/>
      <c r="H13" s="774"/>
      <c r="I13" s="773"/>
      <c r="K13" s="776"/>
    </row>
    <row r="14" spans="1:12" ht="16" customHeight="1">
      <c r="A14" s="758" t="s">
        <v>584</v>
      </c>
      <c r="B14" s="777" t="s">
        <v>289</v>
      </c>
      <c r="C14" s="778">
        <v>17302</v>
      </c>
      <c r="D14" s="758"/>
      <c r="E14" s="779">
        <v>0</v>
      </c>
      <c r="F14" s="758"/>
      <c r="G14" s="779">
        <v>3</v>
      </c>
      <c r="H14" s="774"/>
      <c r="I14" s="686">
        <f>ROUND(SUM(C14)+(E14)-SUM(G14),0)</f>
        <v>17299</v>
      </c>
      <c r="K14" s="780"/>
      <c r="L14" s="781"/>
    </row>
    <row r="15" spans="1:12" ht="16" customHeight="1">
      <c r="A15" s="758" t="s">
        <v>585</v>
      </c>
      <c r="B15" s="777" t="s">
        <v>289</v>
      </c>
      <c r="C15" s="771"/>
      <c r="D15" s="760"/>
      <c r="E15" s="771"/>
      <c r="F15" s="760"/>
      <c r="G15" s="772"/>
      <c r="H15" s="760"/>
      <c r="I15" s="782"/>
      <c r="K15" s="780"/>
      <c r="L15" s="781"/>
    </row>
    <row r="16" spans="1:12" ht="16" customHeight="1">
      <c r="A16" s="758" t="s">
        <v>586</v>
      </c>
      <c r="B16" s="781" t="s">
        <v>289</v>
      </c>
      <c r="C16" s="783">
        <v>5570</v>
      </c>
      <c r="E16" s="784">
        <v>0</v>
      </c>
      <c r="G16" s="784">
        <v>4647</v>
      </c>
      <c r="I16" s="694">
        <f>ROUND(SUM(C16)+(E16)-SUM(G16),0)</f>
        <v>923</v>
      </c>
      <c r="K16" s="780"/>
      <c r="L16" s="781"/>
    </row>
    <row r="17" spans="1:14" ht="16" customHeight="1">
      <c r="A17" s="758" t="s">
        <v>587</v>
      </c>
      <c r="B17" s="777" t="s">
        <v>289</v>
      </c>
      <c r="C17" s="773"/>
      <c r="D17" s="758"/>
      <c r="E17" s="774"/>
      <c r="F17" s="758"/>
      <c r="G17" s="775"/>
      <c r="H17" s="774"/>
      <c r="I17" s="785"/>
      <c r="K17" s="776"/>
    </row>
    <row r="18" spans="1:14" ht="16" customHeight="1">
      <c r="A18" s="758" t="s">
        <v>588</v>
      </c>
      <c r="B18" s="777" t="s">
        <v>289</v>
      </c>
      <c r="C18" s="773">
        <v>1116</v>
      </c>
      <c r="D18" s="758"/>
      <c r="E18" s="784">
        <v>0</v>
      </c>
      <c r="F18" s="786"/>
      <c r="G18" s="784">
        <v>0</v>
      </c>
      <c r="H18" s="787"/>
      <c r="I18" s="694">
        <f>ROUND(SUM(C18)+(E18)-SUM(G18),0)</f>
        <v>1116</v>
      </c>
      <c r="K18" s="776"/>
    </row>
    <row r="19" spans="1:14" ht="16" customHeight="1">
      <c r="A19" s="758" t="s">
        <v>589</v>
      </c>
      <c r="B19" s="777" t="s">
        <v>289</v>
      </c>
      <c r="C19" s="773">
        <v>630</v>
      </c>
      <c r="D19" s="758"/>
      <c r="E19" s="784">
        <v>0</v>
      </c>
      <c r="F19" s="758"/>
      <c r="G19" s="784">
        <v>0</v>
      </c>
      <c r="H19" s="787"/>
      <c r="I19" s="694">
        <f>ROUND(SUM(C19)+(E19)-SUM(G19),0)</f>
        <v>630</v>
      </c>
      <c r="K19" s="776"/>
    </row>
    <row r="20" spans="1:14" ht="16" customHeight="1">
      <c r="A20" s="758" t="s">
        <v>590</v>
      </c>
      <c r="B20" s="777" t="s">
        <v>289</v>
      </c>
      <c r="C20" s="773"/>
      <c r="D20" s="758"/>
      <c r="E20" s="774"/>
      <c r="F20" s="758"/>
      <c r="G20" s="775"/>
      <c r="H20" s="774"/>
      <c r="I20" s="785"/>
      <c r="K20" s="776"/>
    </row>
    <row r="21" spans="1:14" ht="16" customHeight="1">
      <c r="A21" s="758" t="s">
        <v>591</v>
      </c>
      <c r="B21" s="777" t="s">
        <v>289</v>
      </c>
      <c r="C21" s="773">
        <v>78</v>
      </c>
      <c r="D21" s="758"/>
      <c r="E21" s="784">
        <v>0</v>
      </c>
      <c r="F21" s="788"/>
      <c r="G21" s="784">
        <v>78</v>
      </c>
      <c r="H21" s="774"/>
      <c r="I21" s="547">
        <f>ROUND(SUM(C21)+(E21)-SUM(G21),0)</f>
        <v>0</v>
      </c>
      <c r="K21" s="776"/>
      <c r="M21" s="774"/>
    </row>
    <row r="22" spans="1:14" ht="16" customHeight="1">
      <c r="A22" s="789" t="s">
        <v>592</v>
      </c>
      <c r="B22" s="777" t="s">
        <v>289</v>
      </c>
      <c r="C22" s="775">
        <v>19917</v>
      </c>
      <c r="D22" s="790"/>
      <c r="E22" s="2103">
        <v>49</v>
      </c>
      <c r="F22" s="788"/>
      <c r="G22" s="784">
        <v>1040</v>
      </c>
      <c r="H22" s="774"/>
      <c r="I22" s="694">
        <f>ROUND(SUM(C22)+(E22)-SUM(G22),0)</f>
        <v>18926</v>
      </c>
      <c r="J22" s="791"/>
      <c r="K22" s="776"/>
      <c r="M22" s="774"/>
    </row>
    <row r="23" spans="1:14" ht="16" customHeight="1">
      <c r="A23" s="758" t="s">
        <v>593</v>
      </c>
      <c r="B23" s="777" t="s">
        <v>289</v>
      </c>
      <c r="C23" s="773"/>
      <c r="D23" s="758"/>
      <c r="E23" s="774"/>
      <c r="F23" s="758"/>
      <c r="G23" s="775"/>
      <c r="H23" s="774"/>
      <c r="I23" s="792"/>
      <c r="K23" s="776"/>
      <c r="M23" s="774"/>
    </row>
    <row r="24" spans="1:14" ht="16" customHeight="1">
      <c r="A24" s="758" t="s">
        <v>594</v>
      </c>
      <c r="B24" s="777" t="s">
        <v>289</v>
      </c>
      <c r="C24" s="773">
        <v>3380</v>
      </c>
      <c r="D24" s="758"/>
      <c r="E24" s="784">
        <v>0</v>
      </c>
      <c r="F24" s="788"/>
      <c r="G24" s="784">
        <v>0</v>
      </c>
      <c r="H24" s="787"/>
      <c r="I24" s="694">
        <f>ROUND(SUM(C24)+(E24)-SUM(G24),0)</f>
        <v>3380</v>
      </c>
      <c r="K24" s="776"/>
      <c r="M24" s="774"/>
    </row>
    <row r="25" spans="1:14" ht="16" customHeight="1">
      <c r="A25" s="758" t="s">
        <v>595</v>
      </c>
      <c r="B25" s="777" t="s">
        <v>289</v>
      </c>
      <c r="C25" s="773"/>
      <c r="D25" s="758"/>
      <c r="E25" s="774"/>
      <c r="F25" s="758"/>
      <c r="G25" s="775"/>
      <c r="H25" s="774"/>
      <c r="I25" s="792"/>
      <c r="K25" s="776"/>
      <c r="M25" s="793"/>
    </row>
    <row r="26" spans="1:14" ht="16" customHeight="1">
      <c r="A26" s="789" t="s">
        <v>596</v>
      </c>
      <c r="B26" s="777" t="s">
        <v>289</v>
      </c>
      <c r="C26" s="773">
        <v>18630</v>
      </c>
      <c r="D26" s="758"/>
      <c r="E26" s="784">
        <v>0</v>
      </c>
      <c r="F26" s="788"/>
      <c r="G26" s="784">
        <v>0</v>
      </c>
      <c r="H26" s="774"/>
      <c r="I26" s="694">
        <f>ROUND(SUM(C26)+(E26)-SUM(G26),0)</f>
        <v>18630</v>
      </c>
      <c r="K26" s="776"/>
      <c r="M26" s="774"/>
    </row>
    <row r="27" spans="1:14" ht="16" customHeight="1">
      <c r="A27" s="758" t="s">
        <v>597</v>
      </c>
      <c r="B27" s="777" t="s">
        <v>289</v>
      </c>
      <c r="C27" s="773">
        <v>3230</v>
      </c>
      <c r="D27" s="758"/>
      <c r="E27" s="784">
        <v>0</v>
      </c>
      <c r="F27" s="758"/>
      <c r="G27" s="784">
        <v>0</v>
      </c>
      <c r="H27" s="774"/>
      <c r="I27" s="694">
        <f>ROUND(SUM(C27)+(E27)-SUM(G27),0)</f>
        <v>3230</v>
      </c>
      <c r="K27" s="776"/>
      <c r="M27" s="774"/>
      <c r="N27" s="776"/>
    </row>
    <row r="28" spans="1:14" ht="16" customHeight="1">
      <c r="A28" s="758" t="s">
        <v>598</v>
      </c>
      <c r="B28" s="777" t="s">
        <v>289</v>
      </c>
      <c r="C28" s="773">
        <v>3806</v>
      </c>
      <c r="D28" s="758"/>
      <c r="E28" s="784">
        <v>0</v>
      </c>
      <c r="F28" s="788"/>
      <c r="G28" s="784">
        <v>100</v>
      </c>
      <c r="H28" s="774"/>
      <c r="I28" s="694">
        <f>ROUND(SUM(C28)+(E28)-SUM(G28),0)</f>
        <v>3706</v>
      </c>
      <c r="J28" s="794"/>
      <c r="K28" s="776"/>
      <c r="M28" s="774"/>
      <c r="N28" s="776"/>
    </row>
    <row r="29" spans="1:14" ht="16" customHeight="1">
      <c r="A29" s="758" t="s">
        <v>599</v>
      </c>
      <c r="B29" s="758" t="s">
        <v>6</v>
      </c>
      <c r="C29" s="758"/>
      <c r="D29" s="758"/>
      <c r="E29" s="758"/>
      <c r="F29" s="758"/>
      <c r="G29" s="759"/>
      <c r="H29" s="758"/>
      <c r="I29" s="795"/>
      <c r="J29" s="794"/>
      <c r="K29" s="776"/>
      <c r="M29" s="774"/>
      <c r="N29" s="776"/>
    </row>
    <row r="30" spans="1:14" ht="16" customHeight="1">
      <c r="A30" s="758" t="s">
        <v>600</v>
      </c>
      <c r="B30" s="758" t="s">
        <v>6</v>
      </c>
      <c r="C30" s="785">
        <v>5000</v>
      </c>
      <c r="D30" s="759"/>
      <c r="E30" s="784">
        <v>0</v>
      </c>
      <c r="F30" s="759"/>
      <c r="G30" s="784">
        <v>0</v>
      </c>
      <c r="H30" s="759"/>
      <c r="I30" s="694">
        <f t="shared" ref="I30:I41" si="0">ROUND(SUM(C30)+(E30)-SUM(G30),0)</f>
        <v>5000</v>
      </c>
      <c r="J30" s="794"/>
      <c r="K30" s="776"/>
      <c r="M30" s="774"/>
      <c r="N30" s="776"/>
    </row>
    <row r="31" spans="1:14" ht="16" customHeight="1">
      <c r="A31" s="758" t="s">
        <v>601</v>
      </c>
      <c r="B31" s="759" t="s">
        <v>6</v>
      </c>
      <c r="C31" s="785">
        <v>6500</v>
      </c>
      <c r="D31" s="793"/>
      <c r="E31" s="784">
        <v>0</v>
      </c>
      <c r="F31" s="793"/>
      <c r="G31" s="784">
        <v>0</v>
      </c>
      <c r="H31" s="759"/>
      <c r="I31" s="694">
        <f t="shared" si="0"/>
        <v>6500</v>
      </c>
      <c r="J31" s="794"/>
      <c r="K31" s="776"/>
      <c r="M31" s="774"/>
      <c r="N31" s="776"/>
    </row>
    <row r="32" spans="1:14" ht="16" customHeight="1">
      <c r="A32" s="758" t="s">
        <v>602</v>
      </c>
      <c r="B32" s="777" t="s">
        <v>289</v>
      </c>
      <c r="C32" s="785">
        <v>1400</v>
      </c>
      <c r="D32" s="774"/>
      <c r="E32" s="784">
        <v>0</v>
      </c>
      <c r="F32" s="774"/>
      <c r="G32" s="784">
        <v>0</v>
      </c>
      <c r="H32" s="758"/>
      <c r="I32" s="694">
        <f t="shared" si="0"/>
        <v>1400</v>
      </c>
      <c r="J32" s="794"/>
      <c r="K32" s="776"/>
      <c r="M32" s="774"/>
      <c r="N32" s="776"/>
    </row>
    <row r="33" spans="1:14" ht="16" customHeight="1">
      <c r="A33" s="758" t="s">
        <v>603</v>
      </c>
      <c r="B33" s="777" t="s">
        <v>289</v>
      </c>
      <c r="C33" s="785">
        <v>5399</v>
      </c>
      <c r="D33" s="774"/>
      <c r="E33" s="784">
        <v>0</v>
      </c>
      <c r="F33" s="774"/>
      <c r="G33" s="784">
        <v>0</v>
      </c>
      <c r="H33" s="758"/>
      <c r="I33" s="694">
        <f t="shared" si="0"/>
        <v>5399</v>
      </c>
      <c r="J33" s="794"/>
      <c r="K33" s="776"/>
      <c r="M33" s="774"/>
      <c r="N33" s="776"/>
    </row>
    <row r="34" spans="1:14" ht="16" customHeight="1">
      <c r="A34" s="758" t="s">
        <v>604</v>
      </c>
      <c r="B34" s="777" t="s">
        <v>289</v>
      </c>
      <c r="C34" s="785">
        <v>22420</v>
      </c>
      <c r="D34" s="774"/>
      <c r="E34" s="784">
        <v>0</v>
      </c>
      <c r="F34" s="774"/>
      <c r="G34" s="784">
        <v>0</v>
      </c>
      <c r="H34" s="758"/>
      <c r="I34" s="694">
        <f t="shared" si="0"/>
        <v>22420</v>
      </c>
      <c r="J34" s="794"/>
      <c r="K34" s="776"/>
      <c r="M34" s="774"/>
      <c r="N34" s="776"/>
    </row>
    <row r="35" spans="1:14" ht="16" customHeight="1">
      <c r="A35" s="758" t="s">
        <v>605</v>
      </c>
      <c r="B35" s="777" t="s">
        <v>289</v>
      </c>
      <c r="C35" s="773">
        <v>39433</v>
      </c>
      <c r="D35" s="774"/>
      <c r="E35" s="784">
        <v>0</v>
      </c>
      <c r="F35" s="774"/>
      <c r="G35" s="784">
        <v>0</v>
      </c>
      <c r="H35" s="758"/>
      <c r="I35" s="694">
        <f t="shared" si="0"/>
        <v>39433</v>
      </c>
      <c r="J35" s="794"/>
      <c r="K35" s="776"/>
      <c r="M35" s="774"/>
      <c r="N35" s="776"/>
    </row>
    <row r="36" spans="1:14" ht="16" customHeight="1">
      <c r="A36" s="758" t="s">
        <v>606</v>
      </c>
      <c r="B36" s="777" t="s">
        <v>289</v>
      </c>
      <c r="C36" s="785">
        <v>348</v>
      </c>
      <c r="D36" s="774"/>
      <c r="E36" s="784">
        <v>0</v>
      </c>
      <c r="F36" s="774"/>
      <c r="G36" s="784">
        <v>0</v>
      </c>
      <c r="H36" s="758"/>
      <c r="I36" s="694">
        <f t="shared" si="0"/>
        <v>348</v>
      </c>
      <c r="J36" s="794"/>
      <c r="K36" s="776"/>
      <c r="M36" s="774"/>
      <c r="N36" s="776"/>
    </row>
    <row r="37" spans="1:14" ht="16" customHeight="1">
      <c r="A37" s="758" t="s">
        <v>607</v>
      </c>
      <c r="B37" s="777" t="s">
        <v>289</v>
      </c>
      <c r="C37" s="785">
        <v>11234</v>
      </c>
      <c r="D37" s="774"/>
      <c r="E37" s="784">
        <v>0</v>
      </c>
      <c r="F37" s="774"/>
      <c r="G37" s="784">
        <v>0</v>
      </c>
      <c r="H37" s="758"/>
      <c r="I37" s="694">
        <f t="shared" si="0"/>
        <v>11234</v>
      </c>
      <c r="J37" s="794"/>
      <c r="K37" s="776"/>
      <c r="M37" s="774"/>
      <c r="N37" s="776"/>
    </row>
    <row r="38" spans="1:14" ht="16" customHeight="1">
      <c r="A38" s="758" t="s">
        <v>608</v>
      </c>
      <c r="B38" s="777" t="s">
        <v>289</v>
      </c>
      <c r="C38" s="775">
        <v>3010</v>
      </c>
      <c r="D38" s="774"/>
      <c r="E38" s="784">
        <v>0</v>
      </c>
      <c r="F38" s="774"/>
      <c r="G38" s="784">
        <v>0</v>
      </c>
      <c r="H38" s="758"/>
      <c r="I38" s="694">
        <f t="shared" si="0"/>
        <v>3010</v>
      </c>
      <c r="J38" s="794"/>
      <c r="K38" s="776"/>
      <c r="M38" s="774"/>
      <c r="N38" s="776"/>
    </row>
    <row r="39" spans="1:14" ht="16" customHeight="1">
      <c r="A39" s="758" t="s">
        <v>609</v>
      </c>
      <c r="B39" s="777" t="s">
        <v>289</v>
      </c>
      <c r="C39" s="773">
        <v>1929</v>
      </c>
      <c r="D39" s="774"/>
      <c r="E39" s="784">
        <v>0</v>
      </c>
      <c r="F39" s="774"/>
      <c r="G39" s="784">
        <v>0</v>
      </c>
      <c r="H39" s="758"/>
      <c r="I39" s="694">
        <f t="shared" si="0"/>
        <v>1929</v>
      </c>
      <c r="J39" s="794"/>
      <c r="K39" s="776"/>
      <c r="M39" s="774"/>
      <c r="N39" s="776"/>
    </row>
    <row r="40" spans="1:14" ht="16" customHeight="1">
      <c r="A40" s="758" t="s">
        <v>610</v>
      </c>
      <c r="B40" s="777" t="s">
        <v>289</v>
      </c>
      <c r="C40" s="773">
        <v>1146</v>
      </c>
      <c r="D40" s="774"/>
      <c r="E40" s="784">
        <v>0</v>
      </c>
      <c r="F40" s="774"/>
      <c r="G40" s="784">
        <v>0</v>
      </c>
      <c r="H40" s="758"/>
      <c r="I40" s="694">
        <f t="shared" si="0"/>
        <v>1146</v>
      </c>
      <c r="J40" s="794"/>
      <c r="K40" s="776"/>
      <c r="M40" s="774"/>
      <c r="N40" s="776"/>
    </row>
    <row r="41" spans="1:14" ht="16" customHeight="1">
      <c r="A41" s="758" t="s">
        <v>611</v>
      </c>
      <c r="B41" s="777" t="s">
        <v>289</v>
      </c>
      <c r="C41" s="773">
        <v>6995</v>
      </c>
      <c r="D41" s="774"/>
      <c r="E41" s="784">
        <v>0</v>
      </c>
      <c r="F41" s="774"/>
      <c r="G41" s="784">
        <v>0</v>
      </c>
      <c r="H41" s="758"/>
      <c r="I41" s="694">
        <f t="shared" si="0"/>
        <v>6995</v>
      </c>
      <c r="J41" s="794"/>
      <c r="K41" s="776"/>
      <c r="M41" s="774"/>
      <c r="N41" s="776"/>
    </row>
    <row r="42" spans="1:14" ht="16" customHeight="1">
      <c r="A42" s="728" t="s">
        <v>2048</v>
      </c>
      <c r="B42" s="777" t="s">
        <v>289</v>
      </c>
      <c r="C42" s="796">
        <f>ROUND(SUM(C14:C41),0)</f>
        <v>178473</v>
      </c>
      <c r="D42" s="774"/>
      <c r="E42" s="796">
        <f>ROUND(SUM(E14:E41),0)</f>
        <v>49</v>
      </c>
      <c r="F42" s="774"/>
      <c r="G42" s="796">
        <f>ROUND(SUM(G14:G41),0)</f>
        <v>5868</v>
      </c>
      <c r="H42" s="758"/>
      <c r="I42" s="796">
        <f>ROUND(SUM(I14:I41),0)</f>
        <v>172654</v>
      </c>
      <c r="J42" s="794"/>
      <c r="K42" s="776"/>
      <c r="M42" s="774"/>
      <c r="N42" s="776"/>
    </row>
    <row r="43" spans="1:14" ht="13.5" customHeight="1">
      <c r="A43" s="758"/>
      <c r="B43" s="777"/>
      <c r="C43" s="773"/>
      <c r="D43" s="774"/>
      <c r="E43" s="784"/>
      <c r="F43" s="774"/>
      <c r="G43" s="784"/>
      <c r="H43" s="758"/>
      <c r="I43" s="694"/>
      <c r="J43" s="794"/>
      <c r="K43" s="776"/>
      <c r="M43" s="774"/>
      <c r="N43" s="776"/>
    </row>
    <row r="44" spans="1:14">
      <c r="A44" s="797" t="s">
        <v>612</v>
      </c>
      <c r="B44" s="758" t="s">
        <v>6</v>
      </c>
      <c r="C44" s="773"/>
      <c r="D44" s="758"/>
      <c r="E44" s="773"/>
      <c r="F44" s="758"/>
      <c r="G44" s="775"/>
      <c r="H44" s="758"/>
      <c r="I44" s="773"/>
      <c r="J44" s="720"/>
      <c r="K44" s="798"/>
      <c r="M44" s="776"/>
    </row>
    <row r="45" spans="1:14">
      <c r="A45" s="758"/>
      <c r="B45" s="758" t="s">
        <v>6</v>
      </c>
      <c r="C45" s="773"/>
      <c r="D45" s="758"/>
      <c r="E45" s="773"/>
      <c r="F45" s="758"/>
      <c r="G45" s="775"/>
      <c r="H45" s="758"/>
      <c r="I45" s="773"/>
      <c r="J45" s="720"/>
      <c r="K45" s="798"/>
      <c r="M45" s="776"/>
    </row>
    <row r="46" spans="1:14" ht="16" customHeight="1">
      <c r="A46" s="758" t="s">
        <v>587</v>
      </c>
      <c r="B46" s="758" t="s">
        <v>6</v>
      </c>
      <c r="C46" s="773"/>
      <c r="D46" s="758"/>
      <c r="E46" s="799"/>
      <c r="F46" s="758"/>
      <c r="G46" s="775"/>
      <c r="H46" s="758"/>
      <c r="I46" s="773"/>
      <c r="J46" s="720"/>
      <c r="K46" s="798"/>
      <c r="M46" s="776"/>
    </row>
    <row r="47" spans="1:14">
      <c r="A47" s="758" t="s">
        <v>613</v>
      </c>
      <c r="B47" s="777" t="s">
        <v>289</v>
      </c>
      <c r="C47" s="785">
        <v>21529</v>
      </c>
      <c r="D47" s="767"/>
      <c r="E47" s="2104">
        <v>0</v>
      </c>
      <c r="F47" s="774"/>
      <c r="G47" s="784">
        <v>0</v>
      </c>
      <c r="H47" s="758"/>
      <c r="I47" s="694">
        <f>ROUND(SUM(C47)+(E47)-SUM(G47),0)</f>
        <v>21529</v>
      </c>
      <c r="J47" s="720"/>
      <c r="K47" s="798"/>
      <c r="M47" s="800"/>
    </row>
    <row r="48" spans="1:14" ht="16" customHeight="1">
      <c r="A48" s="728" t="s">
        <v>614</v>
      </c>
      <c r="B48" s="789" t="s">
        <v>289</v>
      </c>
      <c r="C48" s="796">
        <f>ROUND(SUM(C47),0)</f>
        <v>21529</v>
      </c>
      <c r="D48" s="801"/>
      <c r="E48" s="802">
        <f>ROUND(SUM(E47),0)</f>
        <v>0</v>
      </c>
      <c r="F48" s="774"/>
      <c r="G48" s="802">
        <f>ROUND(SUM(G47),0)</f>
        <v>0</v>
      </c>
      <c r="H48" s="801"/>
      <c r="I48" s="796">
        <f>ROUND(SUM(I47),0)</f>
        <v>21529</v>
      </c>
      <c r="J48" s="710"/>
      <c r="K48" s="798"/>
      <c r="M48" s="800"/>
    </row>
    <row r="49" spans="1:13" ht="16" customHeight="1">
      <c r="A49" s="728"/>
      <c r="B49" s="789"/>
      <c r="C49" s="803"/>
      <c r="D49" s="801"/>
      <c r="E49" s="803"/>
      <c r="F49" s="801"/>
      <c r="G49" s="804"/>
      <c r="H49" s="801"/>
      <c r="I49" s="803"/>
      <c r="J49" s="710"/>
      <c r="K49" s="798"/>
      <c r="M49" s="800"/>
    </row>
    <row r="50" spans="1:13" ht="16" customHeight="1">
      <c r="A50" s="758"/>
      <c r="B50" s="777" t="s">
        <v>289</v>
      </c>
      <c r="C50" s="799"/>
      <c r="D50" s="758"/>
      <c r="E50" s="799"/>
      <c r="F50" s="758"/>
      <c r="G50" s="805"/>
      <c r="H50" s="758"/>
      <c r="I50" s="799"/>
      <c r="J50" s="710"/>
      <c r="K50" s="798"/>
      <c r="M50" s="800"/>
    </row>
    <row r="51" spans="1:13" ht="16" customHeight="1" thickBot="1">
      <c r="A51" s="717" t="s">
        <v>2047</v>
      </c>
      <c r="B51" s="777" t="s">
        <v>289</v>
      </c>
      <c r="C51" s="806">
        <f>ROUND(SUM(C42+C47),0)</f>
        <v>200002</v>
      </c>
      <c r="D51" s="764"/>
      <c r="E51" s="806">
        <f>ROUND(SUM(E42+E47),0)</f>
        <v>49</v>
      </c>
      <c r="F51" s="764"/>
      <c r="G51" s="806">
        <f>ROUND(SUM(G42+G47),0)</f>
        <v>5868</v>
      </c>
      <c r="H51" s="764"/>
      <c r="I51" s="806">
        <f>ROUND(SUM(I42+I47),0)</f>
        <v>194183</v>
      </c>
      <c r="J51" s="710"/>
      <c r="K51" s="798"/>
    </row>
    <row r="52" spans="1:13" ht="17" thickTop="1">
      <c r="A52" s="710"/>
      <c r="B52" s="710"/>
      <c r="C52" s="710"/>
      <c r="D52" s="710"/>
      <c r="E52" s="710"/>
      <c r="F52" s="710"/>
      <c r="H52" s="710"/>
      <c r="I52" s="808"/>
      <c r="K52" s="798"/>
    </row>
    <row r="53" spans="1:13" ht="53.25" customHeight="1">
      <c r="A53" s="2375"/>
      <c r="B53" s="2376"/>
      <c r="C53" s="2376"/>
      <c r="D53" s="2376"/>
      <c r="E53" s="2376"/>
      <c r="F53" s="2376"/>
      <c r="G53" s="2376"/>
      <c r="H53" s="2376"/>
      <c r="I53" s="2376"/>
      <c r="K53" s="798"/>
    </row>
    <row r="54" spans="1:13">
      <c r="A54" s="710"/>
      <c r="B54" s="710"/>
      <c r="C54" s="710"/>
      <c r="D54" s="710"/>
      <c r="E54" s="710"/>
      <c r="F54" s="710"/>
      <c r="H54" s="710"/>
      <c r="I54" s="808"/>
      <c r="K54" s="798"/>
    </row>
    <row r="55" spans="1:13" ht="33" customHeight="1">
      <c r="A55" s="2375"/>
      <c r="B55" s="2376"/>
      <c r="C55" s="2376"/>
      <c r="D55" s="2376"/>
      <c r="E55" s="2376"/>
      <c r="F55" s="2376"/>
      <c r="G55" s="2376"/>
      <c r="H55" s="2376"/>
      <c r="I55" s="2376"/>
      <c r="K55" s="798"/>
    </row>
    <row r="56" spans="1:13">
      <c r="A56" s="710"/>
      <c r="B56" s="710"/>
      <c r="C56" s="710"/>
      <c r="D56" s="710"/>
      <c r="E56" s="710"/>
      <c r="F56" s="710"/>
      <c r="H56" s="710"/>
      <c r="I56" s="808"/>
      <c r="K56" s="798"/>
    </row>
    <row r="57" spans="1:13">
      <c r="B57" s="710"/>
      <c r="C57" s="710"/>
      <c r="D57" s="710"/>
      <c r="E57" s="710"/>
      <c r="F57" s="710"/>
      <c r="H57" s="710"/>
      <c r="I57" s="808"/>
      <c r="K57" s="798"/>
    </row>
    <row r="58" spans="1:13">
      <c r="A58" s="698"/>
      <c r="I58" s="809"/>
      <c r="K58" s="798"/>
    </row>
    <row r="59" spans="1:13" ht="7.5" customHeight="1">
      <c r="A59" s="810"/>
      <c r="I59" s="809"/>
      <c r="K59" s="798"/>
    </row>
    <row r="60" spans="1:13" ht="16" customHeight="1">
      <c r="A60" s="758"/>
      <c r="I60" s="809"/>
      <c r="K60" s="798"/>
    </row>
    <row r="61" spans="1:13" ht="16" customHeight="1">
      <c r="I61" s="809"/>
      <c r="K61" s="798"/>
    </row>
    <row r="62" spans="1:13" ht="16" customHeight="1">
      <c r="I62" s="809"/>
      <c r="K62" s="798"/>
    </row>
    <row r="63" spans="1:13">
      <c r="I63" s="809"/>
      <c r="K63" s="798"/>
    </row>
    <row r="64" spans="1:13">
      <c r="I64" s="809"/>
      <c r="K64" s="798"/>
    </row>
    <row r="65" spans="9:11">
      <c r="I65" s="809"/>
      <c r="K65" s="798"/>
    </row>
    <row r="66" spans="9:11">
      <c r="I66" s="809"/>
      <c r="K66" s="798"/>
    </row>
    <row r="67" spans="9:11">
      <c r="I67" s="809"/>
      <c r="K67" s="798"/>
    </row>
    <row r="68" spans="9:11">
      <c r="I68" s="809"/>
      <c r="K68" s="798"/>
    </row>
    <row r="69" spans="9:11">
      <c r="I69" s="809"/>
      <c r="K69" s="798"/>
    </row>
    <row r="70" spans="9:11">
      <c r="I70" s="809"/>
      <c r="K70" s="798"/>
    </row>
    <row r="71" spans="9:11">
      <c r="I71" s="809"/>
      <c r="K71" s="798"/>
    </row>
    <row r="72" spans="9:11">
      <c r="I72" s="809"/>
      <c r="K72" s="798"/>
    </row>
    <row r="73" spans="9:11">
      <c r="I73" s="809"/>
      <c r="K73" s="798"/>
    </row>
    <row r="74" spans="9:11">
      <c r="I74" s="809"/>
      <c r="K74" s="798"/>
    </row>
    <row r="75" spans="9:11">
      <c r="I75" s="809"/>
      <c r="K75" s="798"/>
    </row>
    <row r="76" spans="9:11">
      <c r="I76" s="809"/>
      <c r="K76" s="798"/>
    </row>
    <row r="77" spans="9:11">
      <c r="I77" s="809"/>
      <c r="K77" s="798"/>
    </row>
    <row r="78" spans="9:11">
      <c r="I78" s="809"/>
      <c r="K78" s="798"/>
    </row>
    <row r="79" spans="9:11">
      <c r="I79" s="809"/>
      <c r="K79" s="798"/>
    </row>
    <row r="80" spans="9:11">
      <c r="I80" s="809"/>
    </row>
    <row r="81" spans="9:9">
      <c r="I81" s="809"/>
    </row>
    <row r="82" spans="9:9">
      <c r="I82" s="809"/>
    </row>
    <row r="83" spans="9:9">
      <c r="I83" s="809"/>
    </row>
    <row r="84" spans="9:9">
      <c r="I84" s="809"/>
    </row>
    <row r="85" spans="9:9">
      <c r="I85" s="809"/>
    </row>
    <row r="86" spans="9:9">
      <c r="I86" s="809"/>
    </row>
    <row r="87" spans="9:9">
      <c r="I87" s="809"/>
    </row>
    <row r="88" spans="9:9">
      <c r="I88" s="809"/>
    </row>
    <row r="89" spans="9:9">
      <c r="I89" s="809"/>
    </row>
    <row r="90" spans="9:9">
      <c r="I90" s="809"/>
    </row>
    <row r="91" spans="9:9">
      <c r="I91" s="809"/>
    </row>
    <row r="92" spans="9:9">
      <c r="I92" s="809"/>
    </row>
    <row r="93" spans="9:9">
      <c r="I93" s="809"/>
    </row>
    <row r="94" spans="9:9">
      <c r="I94" s="809"/>
    </row>
    <row r="95" spans="9:9">
      <c r="I95" s="809"/>
    </row>
    <row r="96" spans="9:9">
      <c r="I96" s="809"/>
    </row>
    <row r="97" spans="9:9">
      <c r="I97" s="809"/>
    </row>
    <row r="98" spans="9:9">
      <c r="I98" s="809"/>
    </row>
    <row r="99" spans="9:9">
      <c r="I99" s="809"/>
    </row>
    <row r="100" spans="9:9">
      <c r="I100" s="809"/>
    </row>
    <row r="101" spans="9:9">
      <c r="I101" s="809"/>
    </row>
    <row r="102" spans="9:9">
      <c r="I102" s="809"/>
    </row>
    <row r="103" spans="9:9">
      <c r="I103" s="809"/>
    </row>
    <row r="104" spans="9:9">
      <c r="I104" s="809"/>
    </row>
    <row r="105" spans="9:9">
      <c r="I105" s="809"/>
    </row>
    <row r="106" spans="9:9">
      <c r="I106" s="809"/>
    </row>
    <row r="107" spans="9:9">
      <c r="I107" s="809"/>
    </row>
    <row r="108" spans="9:9">
      <c r="I108" s="809"/>
    </row>
    <row r="109" spans="9:9">
      <c r="I109" s="809"/>
    </row>
    <row r="110" spans="9:9">
      <c r="I110" s="809"/>
    </row>
    <row r="111" spans="9:9">
      <c r="I111" s="809"/>
    </row>
    <row r="112" spans="9:9">
      <c r="I112" s="809"/>
    </row>
    <row r="113" spans="9:9">
      <c r="I113" s="809"/>
    </row>
    <row r="114" spans="9:9">
      <c r="I114" s="809"/>
    </row>
    <row r="115" spans="9:9">
      <c r="I115" s="809"/>
    </row>
    <row r="116" spans="9:9">
      <c r="I116" s="809"/>
    </row>
    <row r="117" spans="9:9">
      <c r="I117" s="809"/>
    </row>
    <row r="118" spans="9:9">
      <c r="I118" s="809"/>
    </row>
    <row r="119" spans="9:9">
      <c r="I119" s="809"/>
    </row>
    <row r="120" spans="9:9">
      <c r="I120" s="809"/>
    </row>
    <row r="121" spans="9:9">
      <c r="I121" s="809"/>
    </row>
    <row r="122" spans="9:9">
      <c r="I122" s="809"/>
    </row>
    <row r="123" spans="9:9">
      <c r="I123" s="809"/>
    </row>
    <row r="124" spans="9:9">
      <c r="I124" s="809"/>
    </row>
    <row r="125" spans="9:9">
      <c r="I125" s="809"/>
    </row>
    <row r="126" spans="9:9">
      <c r="I126" s="809"/>
    </row>
    <row r="127" spans="9:9">
      <c r="I127" s="809"/>
    </row>
    <row r="128" spans="9:9">
      <c r="I128" s="809"/>
    </row>
    <row r="129" spans="9:9">
      <c r="I129" s="809"/>
    </row>
    <row r="130" spans="9:9">
      <c r="I130" s="809"/>
    </row>
    <row r="131" spans="9:9">
      <c r="I131" s="809"/>
    </row>
    <row r="132" spans="9:9">
      <c r="I132" s="809"/>
    </row>
    <row r="133" spans="9:9">
      <c r="I133" s="809"/>
    </row>
    <row r="134" spans="9:9">
      <c r="I134" s="809"/>
    </row>
    <row r="135" spans="9:9">
      <c r="I135" s="809"/>
    </row>
    <row r="136" spans="9:9">
      <c r="I136" s="809"/>
    </row>
    <row r="137" spans="9:9">
      <c r="I137" s="809"/>
    </row>
    <row r="138" spans="9:9">
      <c r="I138" s="809"/>
    </row>
    <row r="139" spans="9:9">
      <c r="I139" s="809"/>
    </row>
    <row r="140" spans="9:9">
      <c r="I140" s="809"/>
    </row>
    <row r="141" spans="9:9">
      <c r="I141" s="809"/>
    </row>
    <row r="142" spans="9:9">
      <c r="I142" s="809"/>
    </row>
    <row r="143" spans="9:9">
      <c r="I143" s="809"/>
    </row>
    <row r="144" spans="9:9">
      <c r="I144" s="809"/>
    </row>
    <row r="145" spans="9:9">
      <c r="I145" s="809"/>
    </row>
    <row r="146" spans="9:9">
      <c r="I146" s="809"/>
    </row>
    <row r="147" spans="9:9">
      <c r="I147" s="809"/>
    </row>
    <row r="148" spans="9:9">
      <c r="I148" s="809"/>
    </row>
    <row r="149" spans="9:9">
      <c r="I149" s="809"/>
    </row>
    <row r="150" spans="9:9">
      <c r="I150" s="809"/>
    </row>
    <row r="151" spans="9:9">
      <c r="I151" s="809"/>
    </row>
    <row r="152" spans="9:9">
      <c r="I152" s="809"/>
    </row>
    <row r="153" spans="9:9">
      <c r="I153" s="809"/>
    </row>
    <row r="154" spans="9:9">
      <c r="I154" s="809"/>
    </row>
    <row r="155" spans="9:9">
      <c r="I155" s="809"/>
    </row>
    <row r="156" spans="9:9">
      <c r="I156" s="809"/>
    </row>
    <row r="157" spans="9:9">
      <c r="I157" s="809"/>
    </row>
    <row r="158" spans="9:9">
      <c r="I158" s="809"/>
    </row>
    <row r="159" spans="9:9">
      <c r="I159" s="809"/>
    </row>
    <row r="160" spans="9:9">
      <c r="I160" s="809"/>
    </row>
    <row r="161" spans="9:9">
      <c r="I161" s="809"/>
    </row>
    <row r="162" spans="9:9">
      <c r="I162" s="809"/>
    </row>
    <row r="163" spans="9:9">
      <c r="I163" s="809"/>
    </row>
    <row r="164" spans="9:9">
      <c r="I164" s="809"/>
    </row>
    <row r="165" spans="9:9">
      <c r="I165" s="809"/>
    </row>
    <row r="166" spans="9:9">
      <c r="I166" s="809"/>
    </row>
    <row r="167" spans="9:9">
      <c r="I167" s="809"/>
    </row>
    <row r="168" spans="9:9">
      <c r="I168" s="809"/>
    </row>
    <row r="169" spans="9:9">
      <c r="I169" s="809"/>
    </row>
    <row r="170" spans="9:9">
      <c r="I170" s="809"/>
    </row>
    <row r="171" spans="9:9">
      <c r="I171" s="809"/>
    </row>
    <row r="172" spans="9:9">
      <c r="I172" s="809"/>
    </row>
    <row r="173" spans="9:9">
      <c r="I173" s="809"/>
    </row>
    <row r="174" spans="9:9">
      <c r="I174" s="809"/>
    </row>
    <row r="175" spans="9:9">
      <c r="I175" s="809"/>
    </row>
    <row r="176" spans="9:9">
      <c r="I176" s="809"/>
    </row>
    <row r="177" spans="9:9">
      <c r="I177" s="809"/>
    </row>
    <row r="178" spans="9:9">
      <c r="I178" s="809"/>
    </row>
    <row r="179" spans="9:9">
      <c r="I179" s="809"/>
    </row>
    <row r="180" spans="9:9">
      <c r="I180" s="809"/>
    </row>
    <row r="181" spans="9:9">
      <c r="I181" s="809"/>
    </row>
    <row r="182" spans="9:9">
      <c r="I182" s="809"/>
    </row>
    <row r="183" spans="9:9">
      <c r="I183" s="809"/>
    </row>
    <row r="184" spans="9:9">
      <c r="I184" s="809"/>
    </row>
    <row r="185" spans="9:9">
      <c r="I185" s="809"/>
    </row>
    <row r="186" spans="9:9">
      <c r="I186" s="809"/>
    </row>
    <row r="187" spans="9:9">
      <c r="I187" s="809"/>
    </row>
    <row r="188" spans="9:9">
      <c r="I188" s="809"/>
    </row>
    <row r="189" spans="9:9">
      <c r="I189" s="809"/>
    </row>
    <row r="190" spans="9:9">
      <c r="I190" s="809"/>
    </row>
    <row r="191" spans="9:9">
      <c r="I191" s="809"/>
    </row>
    <row r="192" spans="9:9">
      <c r="I192" s="809"/>
    </row>
    <row r="193" spans="9:9">
      <c r="I193" s="809"/>
    </row>
    <row r="194" spans="9:9">
      <c r="I194" s="809"/>
    </row>
    <row r="195" spans="9:9">
      <c r="I195" s="809"/>
    </row>
    <row r="196" spans="9:9">
      <c r="I196" s="809"/>
    </row>
    <row r="197" spans="9:9">
      <c r="I197" s="809"/>
    </row>
    <row r="198" spans="9:9">
      <c r="I198" s="809"/>
    </row>
    <row r="199" spans="9:9">
      <c r="I199" s="809"/>
    </row>
    <row r="200" spans="9:9">
      <c r="I200" s="809"/>
    </row>
    <row r="201" spans="9:9">
      <c r="I201" s="809"/>
    </row>
    <row r="202" spans="9:9">
      <c r="I202" s="809"/>
    </row>
    <row r="203" spans="9:9">
      <c r="I203" s="809"/>
    </row>
    <row r="204" spans="9:9">
      <c r="I204" s="809"/>
    </row>
    <row r="205" spans="9:9">
      <c r="I205" s="809"/>
    </row>
    <row r="206" spans="9:9">
      <c r="I206" s="809"/>
    </row>
    <row r="207" spans="9:9">
      <c r="I207" s="809"/>
    </row>
    <row r="208" spans="9:9">
      <c r="I208" s="809"/>
    </row>
    <row r="209" spans="9:9">
      <c r="I209" s="809"/>
    </row>
    <row r="210" spans="9:9">
      <c r="I210" s="809"/>
    </row>
    <row r="211" spans="9:9">
      <c r="I211" s="809"/>
    </row>
    <row r="212" spans="9:9">
      <c r="I212" s="809"/>
    </row>
    <row r="213" spans="9:9">
      <c r="I213" s="809"/>
    </row>
    <row r="214" spans="9:9">
      <c r="I214" s="809"/>
    </row>
    <row r="215" spans="9:9">
      <c r="I215" s="809"/>
    </row>
    <row r="216" spans="9:9">
      <c r="I216" s="809"/>
    </row>
    <row r="217" spans="9:9">
      <c r="I217" s="809"/>
    </row>
    <row r="218" spans="9:9">
      <c r="I218" s="809"/>
    </row>
    <row r="219" spans="9:9">
      <c r="I219" s="809"/>
    </row>
    <row r="220" spans="9:9">
      <c r="I220" s="809"/>
    </row>
    <row r="221" spans="9:9">
      <c r="I221" s="809"/>
    </row>
    <row r="222" spans="9:9">
      <c r="I222" s="809"/>
    </row>
    <row r="223" spans="9:9">
      <c r="I223" s="809"/>
    </row>
    <row r="224" spans="9:9">
      <c r="I224" s="809"/>
    </row>
    <row r="225" spans="9:9">
      <c r="I225" s="809"/>
    </row>
    <row r="226" spans="9:9">
      <c r="I226" s="809"/>
    </row>
    <row r="227" spans="9:9">
      <c r="I227" s="809"/>
    </row>
    <row r="228" spans="9:9">
      <c r="I228" s="809"/>
    </row>
    <row r="229" spans="9:9">
      <c r="I229" s="809"/>
    </row>
    <row r="230" spans="9:9">
      <c r="I230" s="809"/>
    </row>
    <row r="231" spans="9:9">
      <c r="I231" s="809"/>
    </row>
    <row r="232" spans="9:9">
      <c r="I232" s="809"/>
    </row>
    <row r="233" spans="9:9">
      <c r="I233" s="809"/>
    </row>
    <row r="234" spans="9:9">
      <c r="I234" s="809"/>
    </row>
    <row r="235" spans="9:9">
      <c r="I235" s="809"/>
    </row>
    <row r="236" spans="9:9">
      <c r="I236" s="809"/>
    </row>
    <row r="237" spans="9:9">
      <c r="I237" s="809"/>
    </row>
    <row r="238" spans="9:9">
      <c r="I238" s="809"/>
    </row>
    <row r="239" spans="9:9">
      <c r="I239" s="809"/>
    </row>
    <row r="240" spans="9:9">
      <c r="I240" s="809"/>
    </row>
    <row r="241" spans="9:9">
      <c r="I241" s="809"/>
    </row>
    <row r="242" spans="9:9">
      <c r="I242" s="809"/>
    </row>
    <row r="243" spans="9:9">
      <c r="I243" s="809"/>
    </row>
    <row r="244" spans="9:9">
      <c r="I244" s="809"/>
    </row>
    <row r="245" spans="9:9">
      <c r="I245" s="809"/>
    </row>
    <row r="246" spans="9:9">
      <c r="I246" s="809"/>
    </row>
    <row r="247" spans="9:9">
      <c r="I247" s="809"/>
    </row>
    <row r="248" spans="9:9">
      <c r="I248" s="809"/>
    </row>
    <row r="249" spans="9:9">
      <c r="I249" s="809"/>
    </row>
    <row r="250" spans="9:9">
      <c r="I250" s="809"/>
    </row>
    <row r="251" spans="9:9">
      <c r="I251" s="809"/>
    </row>
    <row r="252" spans="9:9">
      <c r="I252" s="809"/>
    </row>
    <row r="253" spans="9:9">
      <c r="I253" s="809"/>
    </row>
    <row r="254" spans="9:9">
      <c r="I254" s="809"/>
    </row>
    <row r="255" spans="9:9">
      <c r="I255" s="809"/>
    </row>
    <row r="256" spans="9:9">
      <c r="I256" s="809"/>
    </row>
    <row r="257" spans="9:9">
      <c r="I257" s="809"/>
    </row>
    <row r="258" spans="9:9">
      <c r="I258" s="809"/>
    </row>
    <row r="259" spans="9:9">
      <c r="I259" s="809"/>
    </row>
    <row r="260" spans="9:9">
      <c r="I260" s="809"/>
    </row>
    <row r="261" spans="9:9">
      <c r="I261" s="809"/>
    </row>
    <row r="262" spans="9:9">
      <c r="I262" s="809"/>
    </row>
    <row r="263" spans="9:9">
      <c r="I263" s="809"/>
    </row>
    <row r="264" spans="9:9">
      <c r="I264" s="809"/>
    </row>
    <row r="265" spans="9:9">
      <c r="I265" s="809"/>
    </row>
    <row r="266" spans="9:9">
      <c r="I266" s="809"/>
    </row>
    <row r="267" spans="9:9">
      <c r="I267" s="809"/>
    </row>
    <row r="268" spans="9:9">
      <c r="I268" s="809"/>
    </row>
    <row r="269" spans="9:9">
      <c r="I269" s="809"/>
    </row>
    <row r="270" spans="9:9">
      <c r="I270" s="809"/>
    </row>
    <row r="271" spans="9:9">
      <c r="I271" s="809"/>
    </row>
    <row r="272" spans="9:9">
      <c r="I272" s="809"/>
    </row>
    <row r="273" spans="9:9">
      <c r="I273" s="809"/>
    </row>
    <row r="274" spans="9:9">
      <c r="I274" s="809"/>
    </row>
    <row r="275" spans="9:9">
      <c r="I275" s="809"/>
    </row>
    <row r="276" spans="9:9">
      <c r="I276" s="809"/>
    </row>
    <row r="277" spans="9:9">
      <c r="I277" s="809"/>
    </row>
    <row r="278" spans="9:9">
      <c r="I278" s="809"/>
    </row>
    <row r="279" spans="9:9">
      <c r="I279" s="809"/>
    </row>
    <row r="280" spans="9:9">
      <c r="I280" s="809"/>
    </row>
    <row r="281" spans="9:9">
      <c r="I281" s="809"/>
    </row>
    <row r="282" spans="9:9">
      <c r="I282" s="809"/>
    </row>
    <row r="283" spans="9:9">
      <c r="I283" s="809"/>
    </row>
    <row r="284" spans="9:9">
      <c r="I284" s="809"/>
    </row>
    <row r="285" spans="9:9">
      <c r="I285" s="809"/>
    </row>
    <row r="286" spans="9:9">
      <c r="I286" s="809"/>
    </row>
    <row r="287" spans="9:9">
      <c r="I287" s="809"/>
    </row>
    <row r="288" spans="9:9">
      <c r="I288" s="809"/>
    </row>
    <row r="289" spans="9:9">
      <c r="I289" s="809"/>
    </row>
    <row r="290" spans="9:9">
      <c r="I290" s="809"/>
    </row>
    <row r="291" spans="9:9">
      <c r="I291" s="809"/>
    </row>
    <row r="292" spans="9:9">
      <c r="I292" s="809"/>
    </row>
    <row r="293" spans="9:9">
      <c r="I293" s="809"/>
    </row>
    <row r="294" spans="9:9">
      <c r="I294" s="809"/>
    </row>
    <row r="295" spans="9:9">
      <c r="I295" s="809"/>
    </row>
    <row r="296" spans="9:9">
      <c r="I296" s="809"/>
    </row>
    <row r="297" spans="9:9">
      <c r="I297" s="809"/>
    </row>
    <row r="298" spans="9:9">
      <c r="I298" s="809"/>
    </row>
    <row r="299" spans="9:9">
      <c r="I299" s="809"/>
    </row>
    <row r="300" spans="9:9">
      <c r="I300" s="809"/>
    </row>
    <row r="301" spans="9:9">
      <c r="I301" s="809"/>
    </row>
    <row r="302" spans="9:9">
      <c r="I302" s="809"/>
    </row>
    <row r="303" spans="9:9">
      <c r="I303" s="809"/>
    </row>
    <row r="304" spans="9:9">
      <c r="I304" s="809"/>
    </row>
    <row r="305" spans="9:9">
      <c r="I305" s="809"/>
    </row>
    <row r="306" spans="9:9">
      <c r="I306" s="809"/>
    </row>
    <row r="307" spans="9:9">
      <c r="I307" s="809"/>
    </row>
    <row r="308" spans="9:9">
      <c r="I308" s="809"/>
    </row>
    <row r="309" spans="9:9">
      <c r="I309" s="809"/>
    </row>
    <row r="310" spans="9:9">
      <c r="I310" s="809"/>
    </row>
    <row r="311" spans="9:9">
      <c r="I311" s="809"/>
    </row>
    <row r="312" spans="9:9">
      <c r="I312" s="809"/>
    </row>
    <row r="313" spans="9:9">
      <c r="I313" s="809"/>
    </row>
    <row r="314" spans="9:9">
      <c r="I314" s="809"/>
    </row>
    <row r="315" spans="9:9">
      <c r="I315" s="809"/>
    </row>
    <row r="316" spans="9:9">
      <c r="I316" s="809"/>
    </row>
    <row r="317" spans="9:9">
      <c r="I317" s="809"/>
    </row>
    <row r="318" spans="9:9">
      <c r="I318" s="809"/>
    </row>
    <row r="319" spans="9:9">
      <c r="I319" s="809"/>
    </row>
    <row r="320" spans="9:9">
      <c r="I320" s="809"/>
    </row>
    <row r="321" spans="9:9">
      <c r="I321" s="809"/>
    </row>
    <row r="322" spans="9:9">
      <c r="I322" s="809"/>
    </row>
    <row r="323" spans="9:9">
      <c r="I323" s="809"/>
    </row>
    <row r="324" spans="9:9">
      <c r="I324" s="809"/>
    </row>
    <row r="325" spans="9:9">
      <c r="I325" s="809"/>
    </row>
    <row r="326" spans="9:9">
      <c r="I326" s="809"/>
    </row>
    <row r="327" spans="9:9">
      <c r="I327" s="809"/>
    </row>
    <row r="328" spans="9:9">
      <c r="I328" s="809"/>
    </row>
    <row r="329" spans="9:9">
      <c r="I329" s="809"/>
    </row>
    <row r="330" spans="9:9">
      <c r="I330" s="809"/>
    </row>
    <row r="331" spans="9:9">
      <c r="I331" s="809"/>
    </row>
    <row r="332" spans="9:9">
      <c r="I332" s="809"/>
    </row>
    <row r="333" spans="9:9">
      <c r="I333" s="809"/>
    </row>
    <row r="334" spans="9:9">
      <c r="I334" s="809"/>
    </row>
    <row r="335" spans="9:9">
      <c r="I335" s="809"/>
    </row>
    <row r="336" spans="9:9">
      <c r="I336" s="809"/>
    </row>
    <row r="337" spans="9:9">
      <c r="I337" s="809"/>
    </row>
    <row r="338" spans="9:9">
      <c r="I338" s="809"/>
    </row>
    <row r="339" spans="9:9">
      <c r="I339" s="809"/>
    </row>
    <row r="340" spans="9:9">
      <c r="I340" s="809"/>
    </row>
    <row r="341" spans="9:9">
      <c r="I341" s="809"/>
    </row>
    <row r="342" spans="9:9">
      <c r="I342" s="809"/>
    </row>
    <row r="343" spans="9:9">
      <c r="I343" s="809"/>
    </row>
    <row r="344" spans="9:9">
      <c r="I344" s="809"/>
    </row>
    <row r="345" spans="9:9">
      <c r="I345" s="809"/>
    </row>
    <row r="346" spans="9:9">
      <c r="I346" s="809"/>
    </row>
    <row r="347" spans="9:9">
      <c r="I347" s="809"/>
    </row>
    <row r="348" spans="9:9">
      <c r="I348" s="809"/>
    </row>
    <row r="349" spans="9:9">
      <c r="I349" s="809"/>
    </row>
    <row r="350" spans="9:9">
      <c r="I350" s="809"/>
    </row>
    <row r="351" spans="9:9">
      <c r="I351" s="809"/>
    </row>
    <row r="352" spans="9:9">
      <c r="I352" s="809"/>
    </row>
    <row r="353" spans="9:9">
      <c r="I353" s="809"/>
    </row>
    <row r="354" spans="9:9">
      <c r="I354" s="809"/>
    </row>
    <row r="355" spans="9:9">
      <c r="I355" s="809"/>
    </row>
    <row r="356" spans="9:9">
      <c r="I356" s="809"/>
    </row>
    <row r="357" spans="9:9">
      <c r="I357" s="809"/>
    </row>
    <row r="358" spans="9:9">
      <c r="I358" s="809"/>
    </row>
    <row r="359" spans="9:9">
      <c r="I359" s="809"/>
    </row>
    <row r="360" spans="9:9">
      <c r="I360" s="809"/>
    </row>
    <row r="361" spans="9:9">
      <c r="I361" s="809"/>
    </row>
    <row r="362" spans="9:9">
      <c r="I362" s="809"/>
    </row>
    <row r="363" spans="9:9">
      <c r="I363" s="809"/>
    </row>
    <row r="364" spans="9:9">
      <c r="I364" s="809"/>
    </row>
    <row r="365" spans="9:9">
      <c r="I365" s="809"/>
    </row>
    <row r="366" spans="9:9">
      <c r="I366" s="809"/>
    </row>
    <row r="367" spans="9:9">
      <c r="I367" s="809"/>
    </row>
    <row r="368" spans="9:9">
      <c r="I368" s="809"/>
    </row>
    <row r="369" spans="9:9">
      <c r="I369" s="809"/>
    </row>
    <row r="370" spans="9:9">
      <c r="I370" s="809"/>
    </row>
    <row r="371" spans="9:9">
      <c r="I371" s="809"/>
    </row>
    <row r="372" spans="9:9">
      <c r="I372" s="809"/>
    </row>
    <row r="373" spans="9:9">
      <c r="I373" s="809"/>
    </row>
    <row r="374" spans="9:9">
      <c r="I374" s="809"/>
    </row>
    <row r="375" spans="9:9">
      <c r="I375" s="809"/>
    </row>
    <row r="376" spans="9:9">
      <c r="I376" s="809"/>
    </row>
    <row r="377" spans="9:9">
      <c r="I377" s="809"/>
    </row>
    <row r="378" spans="9:9">
      <c r="I378" s="809"/>
    </row>
    <row r="379" spans="9:9">
      <c r="I379" s="809"/>
    </row>
    <row r="380" spans="9:9">
      <c r="I380" s="809"/>
    </row>
    <row r="381" spans="9:9">
      <c r="I381" s="809"/>
    </row>
    <row r="382" spans="9:9">
      <c r="I382" s="809"/>
    </row>
    <row r="383" spans="9:9">
      <c r="I383" s="809"/>
    </row>
    <row r="384" spans="9:9">
      <c r="I384" s="809"/>
    </row>
    <row r="385" spans="9:9">
      <c r="I385" s="809"/>
    </row>
    <row r="386" spans="9:9">
      <c r="I386" s="809"/>
    </row>
    <row r="387" spans="9:9">
      <c r="I387" s="809"/>
    </row>
    <row r="388" spans="9:9">
      <c r="I388" s="809"/>
    </row>
    <row r="389" spans="9:9">
      <c r="I389" s="809"/>
    </row>
    <row r="390" spans="9:9">
      <c r="I390" s="809"/>
    </row>
    <row r="391" spans="9:9">
      <c r="I391" s="809"/>
    </row>
    <row r="392" spans="9:9">
      <c r="I392" s="809"/>
    </row>
    <row r="393" spans="9:9">
      <c r="I393" s="809"/>
    </row>
    <row r="394" spans="9:9">
      <c r="I394" s="809"/>
    </row>
    <row r="395" spans="9:9">
      <c r="I395" s="809"/>
    </row>
    <row r="396" spans="9:9">
      <c r="I396" s="809"/>
    </row>
    <row r="397" spans="9:9">
      <c r="I397" s="809"/>
    </row>
    <row r="398" spans="9:9">
      <c r="I398" s="809"/>
    </row>
    <row r="399" spans="9:9">
      <c r="I399" s="809"/>
    </row>
    <row r="400" spans="9:9">
      <c r="I400" s="809"/>
    </row>
    <row r="401" spans="9:9">
      <c r="I401" s="809"/>
    </row>
    <row r="402" spans="9:9">
      <c r="I402" s="809"/>
    </row>
    <row r="403" spans="9:9">
      <c r="I403" s="809"/>
    </row>
    <row r="404" spans="9:9">
      <c r="I404" s="809"/>
    </row>
    <row r="405" spans="9:9">
      <c r="I405" s="809"/>
    </row>
    <row r="406" spans="9:9">
      <c r="I406" s="809"/>
    </row>
    <row r="407" spans="9:9">
      <c r="I407" s="809"/>
    </row>
    <row r="408" spans="9:9">
      <c r="I408" s="809"/>
    </row>
    <row r="409" spans="9:9">
      <c r="I409" s="809"/>
    </row>
    <row r="410" spans="9:9">
      <c r="I410" s="809"/>
    </row>
    <row r="411" spans="9:9">
      <c r="I411" s="809"/>
    </row>
    <row r="412" spans="9:9">
      <c r="I412" s="809"/>
    </row>
    <row r="413" spans="9:9">
      <c r="I413" s="809"/>
    </row>
    <row r="414" spans="9:9">
      <c r="I414" s="809"/>
    </row>
    <row r="415" spans="9:9">
      <c r="I415" s="809"/>
    </row>
    <row r="416" spans="9:9">
      <c r="I416" s="809"/>
    </row>
    <row r="417" spans="9:9">
      <c r="I417" s="809"/>
    </row>
    <row r="418" spans="9:9">
      <c r="I418" s="809"/>
    </row>
    <row r="419" spans="9:9">
      <c r="I419" s="809"/>
    </row>
    <row r="420" spans="9:9">
      <c r="I420" s="809"/>
    </row>
    <row r="421" spans="9:9">
      <c r="I421" s="809"/>
    </row>
    <row r="422" spans="9:9">
      <c r="I422" s="809"/>
    </row>
    <row r="423" spans="9:9">
      <c r="I423" s="809"/>
    </row>
    <row r="424" spans="9:9">
      <c r="I424" s="809"/>
    </row>
    <row r="425" spans="9:9">
      <c r="I425" s="809"/>
    </row>
    <row r="426" spans="9:9">
      <c r="I426" s="809"/>
    </row>
    <row r="427" spans="9:9">
      <c r="I427" s="809"/>
    </row>
    <row r="428" spans="9:9">
      <c r="I428" s="809"/>
    </row>
    <row r="429" spans="9:9">
      <c r="I429" s="809"/>
    </row>
    <row r="430" spans="9:9">
      <c r="I430" s="809"/>
    </row>
    <row r="431" spans="9:9">
      <c r="I431" s="809"/>
    </row>
    <row r="432" spans="9:9">
      <c r="I432" s="809"/>
    </row>
    <row r="433" spans="9:9">
      <c r="I433" s="809"/>
    </row>
    <row r="434" spans="9:9">
      <c r="I434" s="809"/>
    </row>
    <row r="435" spans="9:9">
      <c r="I435" s="809"/>
    </row>
    <row r="436" spans="9:9">
      <c r="I436" s="809"/>
    </row>
    <row r="437" spans="9:9">
      <c r="I437" s="809"/>
    </row>
    <row r="438" spans="9:9">
      <c r="I438" s="809"/>
    </row>
    <row r="439" spans="9:9">
      <c r="I439" s="809"/>
    </row>
    <row r="440" spans="9:9">
      <c r="I440" s="809"/>
    </row>
    <row r="441" spans="9:9">
      <c r="I441" s="809"/>
    </row>
    <row r="442" spans="9:9">
      <c r="I442" s="809"/>
    </row>
    <row r="443" spans="9:9">
      <c r="I443" s="809"/>
    </row>
    <row r="444" spans="9:9">
      <c r="I444" s="809"/>
    </row>
    <row r="445" spans="9:9">
      <c r="I445" s="809"/>
    </row>
    <row r="446" spans="9:9">
      <c r="I446" s="809"/>
    </row>
    <row r="447" spans="9:9">
      <c r="I447" s="809"/>
    </row>
    <row r="448" spans="9:9">
      <c r="I448" s="809"/>
    </row>
    <row r="449" spans="9:9">
      <c r="I449" s="809"/>
    </row>
    <row r="450" spans="9:9">
      <c r="I450" s="809"/>
    </row>
    <row r="451" spans="9:9">
      <c r="I451" s="809"/>
    </row>
    <row r="452" spans="9:9">
      <c r="I452" s="809"/>
    </row>
    <row r="453" spans="9:9">
      <c r="I453" s="809"/>
    </row>
    <row r="454" spans="9:9">
      <c r="I454" s="809"/>
    </row>
    <row r="455" spans="9:9">
      <c r="I455" s="809"/>
    </row>
    <row r="456" spans="9:9">
      <c r="I456" s="809"/>
    </row>
    <row r="457" spans="9:9">
      <c r="I457" s="809"/>
    </row>
    <row r="458" spans="9:9">
      <c r="I458" s="809"/>
    </row>
    <row r="459" spans="9:9">
      <c r="I459" s="809"/>
    </row>
    <row r="460" spans="9:9">
      <c r="I460" s="809"/>
    </row>
    <row r="461" spans="9:9">
      <c r="I461" s="809"/>
    </row>
    <row r="462" spans="9:9">
      <c r="I462" s="809"/>
    </row>
    <row r="463" spans="9:9">
      <c r="I463" s="809"/>
    </row>
    <row r="464" spans="9:9">
      <c r="I464" s="809"/>
    </row>
    <row r="465" spans="9:9">
      <c r="I465" s="809"/>
    </row>
    <row r="466" spans="9:9">
      <c r="I466" s="809"/>
    </row>
    <row r="467" spans="9:9">
      <c r="I467" s="809"/>
    </row>
    <row r="468" spans="9:9">
      <c r="I468" s="809"/>
    </row>
    <row r="469" spans="9:9">
      <c r="I469" s="809"/>
    </row>
    <row r="470" spans="9:9">
      <c r="I470" s="809"/>
    </row>
    <row r="471" spans="9:9">
      <c r="I471" s="809"/>
    </row>
    <row r="472" spans="9:9">
      <c r="I472" s="809"/>
    </row>
    <row r="473" spans="9:9">
      <c r="I473" s="809"/>
    </row>
    <row r="474" spans="9:9">
      <c r="I474" s="809"/>
    </row>
    <row r="475" spans="9:9">
      <c r="I475" s="809"/>
    </row>
    <row r="476" spans="9:9">
      <c r="I476" s="809"/>
    </row>
    <row r="477" spans="9:9">
      <c r="I477" s="809"/>
    </row>
    <row r="478" spans="9:9">
      <c r="I478" s="809"/>
    </row>
    <row r="479" spans="9:9">
      <c r="I479" s="809"/>
    </row>
    <row r="480" spans="9:9">
      <c r="I480" s="809"/>
    </row>
    <row r="481" spans="9:9">
      <c r="I481" s="809"/>
    </row>
    <row r="482" spans="9:9">
      <c r="I482" s="809"/>
    </row>
    <row r="483" spans="9:9">
      <c r="I483" s="809"/>
    </row>
    <row r="484" spans="9:9">
      <c r="I484" s="809"/>
    </row>
    <row r="485" spans="9:9">
      <c r="I485" s="809"/>
    </row>
    <row r="486" spans="9:9">
      <c r="I486" s="809"/>
    </row>
    <row r="487" spans="9:9">
      <c r="I487" s="809"/>
    </row>
    <row r="488" spans="9:9">
      <c r="I488" s="809"/>
    </row>
    <row r="489" spans="9:9">
      <c r="I489" s="809"/>
    </row>
    <row r="490" spans="9:9">
      <c r="I490" s="809"/>
    </row>
    <row r="491" spans="9:9">
      <c r="I491" s="809"/>
    </row>
    <row r="492" spans="9:9">
      <c r="I492" s="809"/>
    </row>
    <row r="493" spans="9:9">
      <c r="I493" s="809"/>
    </row>
    <row r="494" spans="9:9">
      <c r="I494" s="809"/>
    </row>
    <row r="495" spans="9:9">
      <c r="I495" s="809"/>
    </row>
    <row r="496" spans="9:9">
      <c r="I496" s="809"/>
    </row>
    <row r="497" spans="9:9">
      <c r="I497" s="809"/>
    </row>
    <row r="498" spans="9:9">
      <c r="I498" s="809"/>
    </row>
    <row r="499" spans="9:9">
      <c r="I499" s="809"/>
    </row>
    <row r="500" spans="9:9">
      <c r="I500" s="809"/>
    </row>
    <row r="501" spans="9:9">
      <c r="I501" s="809"/>
    </row>
    <row r="502" spans="9:9">
      <c r="I502" s="809"/>
    </row>
    <row r="503" spans="9:9">
      <c r="I503" s="809"/>
    </row>
    <row r="504" spans="9:9">
      <c r="I504" s="809"/>
    </row>
    <row r="505" spans="9:9">
      <c r="I505" s="809"/>
    </row>
    <row r="506" spans="9:9">
      <c r="I506" s="809"/>
    </row>
    <row r="507" spans="9:9">
      <c r="I507" s="809"/>
    </row>
    <row r="508" spans="9:9">
      <c r="I508" s="809"/>
    </row>
    <row r="509" spans="9:9">
      <c r="I509" s="809"/>
    </row>
    <row r="510" spans="9:9">
      <c r="I510" s="809"/>
    </row>
    <row r="511" spans="9:9">
      <c r="I511" s="809"/>
    </row>
    <row r="512" spans="9:9">
      <c r="I512" s="809"/>
    </row>
    <row r="513" spans="9:9">
      <c r="I513" s="809"/>
    </row>
    <row r="514" spans="9:9">
      <c r="I514" s="809"/>
    </row>
    <row r="515" spans="9:9">
      <c r="I515" s="809"/>
    </row>
    <row r="516" spans="9:9">
      <c r="I516" s="809"/>
    </row>
    <row r="517" spans="9:9">
      <c r="I517" s="809"/>
    </row>
    <row r="518" spans="9:9">
      <c r="I518" s="809"/>
    </row>
    <row r="519" spans="9:9">
      <c r="I519" s="809"/>
    </row>
    <row r="520" spans="9:9">
      <c r="I520" s="809"/>
    </row>
    <row r="521" spans="9:9">
      <c r="I521" s="809"/>
    </row>
    <row r="522" spans="9:9">
      <c r="I522" s="809"/>
    </row>
    <row r="523" spans="9:9">
      <c r="I523" s="809"/>
    </row>
    <row r="524" spans="9:9">
      <c r="I524" s="809"/>
    </row>
    <row r="525" spans="9:9">
      <c r="I525" s="809"/>
    </row>
    <row r="526" spans="9:9">
      <c r="I526" s="809"/>
    </row>
    <row r="527" spans="9:9">
      <c r="I527" s="809"/>
    </row>
    <row r="528" spans="9:9">
      <c r="I528" s="809"/>
    </row>
    <row r="529" spans="9:9">
      <c r="I529" s="809"/>
    </row>
    <row r="530" spans="9:9">
      <c r="I530" s="809"/>
    </row>
    <row r="531" spans="9:9">
      <c r="I531" s="809"/>
    </row>
    <row r="532" spans="9:9">
      <c r="I532" s="809"/>
    </row>
    <row r="533" spans="9:9">
      <c r="I533" s="809"/>
    </row>
    <row r="534" spans="9:9">
      <c r="I534" s="809"/>
    </row>
    <row r="535" spans="9:9">
      <c r="I535" s="809"/>
    </row>
    <row r="536" spans="9:9">
      <c r="I536" s="809"/>
    </row>
    <row r="537" spans="9:9">
      <c r="I537" s="809"/>
    </row>
    <row r="538" spans="9:9">
      <c r="I538" s="809"/>
    </row>
    <row r="539" spans="9:9">
      <c r="I539" s="809"/>
    </row>
    <row r="540" spans="9:9">
      <c r="I540" s="809"/>
    </row>
    <row r="541" spans="9:9">
      <c r="I541" s="809"/>
    </row>
    <row r="542" spans="9:9">
      <c r="I542" s="809"/>
    </row>
    <row r="543" spans="9:9">
      <c r="I543" s="809"/>
    </row>
    <row r="544" spans="9:9">
      <c r="I544" s="809"/>
    </row>
    <row r="545" spans="9:9">
      <c r="I545" s="809"/>
    </row>
    <row r="546" spans="9:9">
      <c r="I546" s="809"/>
    </row>
    <row r="547" spans="9:9">
      <c r="I547" s="809"/>
    </row>
    <row r="548" spans="9:9">
      <c r="I548" s="809"/>
    </row>
    <row r="549" spans="9:9">
      <c r="I549" s="809"/>
    </row>
    <row r="550" spans="9:9">
      <c r="I550" s="809"/>
    </row>
    <row r="551" spans="9:9">
      <c r="I551" s="809"/>
    </row>
    <row r="552" spans="9:9">
      <c r="I552" s="809"/>
    </row>
    <row r="553" spans="9:9">
      <c r="I553" s="809"/>
    </row>
    <row r="554" spans="9:9">
      <c r="I554" s="809"/>
    </row>
    <row r="555" spans="9:9">
      <c r="I555" s="809"/>
    </row>
    <row r="556" spans="9:9">
      <c r="I556" s="809"/>
    </row>
    <row r="557" spans="9:9">
      <c r="I557" s="809"/>
    </row>
    <row r="558" spans="9:9">
      <c r="I558" s="809"/>
    </row>
    <row r="559" spans="9:9">
      <c r="I559" s="809"/>
    </row>
    <row r="560" spans="9:9">
      <c r="I560" s="809"/>
    </row>
    <row r="561" spans="9:9">
      <c r="I561" s="809"/>
    </row>
    <row r="562" spans="9:9">
      <c r="I562" s="809"/>
    </row>
    <row r="563" spans="9:9">
      <c r="I563" s="809"/>
    </row>
    <row r="564" spans="9:9">
      <c r="I564" s="809"/>
    </row>
    <row r="565" spans="9:9">
      <c r="I565" s="809"/>
    </row>
    <row r="566" spans="9:9">
      <c r="I566" s="809"/>
    </row>
    <row r="567" spans="9:9">
      <c r="I567" s="809"/>
    </row>
    <row r="568" spans="9:9">
      <c r="I568" s="809"/>
    </row>
    <row r="569" spans="9:9">
      <c r="I569" s="809"/>
    </row>
    <row r="570" spans="9:9">
      <c r="I570" s="809"/>
    </row>
    <row r="571" spans="9:9">
      <c r="I571" s="809"/>
    </row>
    <row r="572" spans="9:9">
      <c r="I572" s="809"/>
    </row>
    <row r="573" spans="9:9">
      <c r="I573" s="809"/>
    </row>
    <row r="574" spans="9:9">
      <c r="I574" s="809"/>
    </row>
    <row r="575" spans="9:9">
      <c r="I575" s="809"/>
    </row>
    <row r="576" spans="9:9">
      <c r="I576" s="809"/>
    </row>
    <row r="577" spans="9:9">
      <c r="I577" s="809"/>
    </row>
    <row r="578" spans="9:9">
      <c r="I578" s="809"/>
    </row>
    <row r="579" spans="9:9">
      <c r="I579" s="809"/>
    </row>
    <row r="580" spans="9:9">
      <c r="I580" s="809"/>
    </row>
    <row r="581" spans="9:9">
      <c r="I581" s="809"/>
    </row>
    <row r="582" spans="9:9">
      <c r="I582" s="809"/>
    </row>
    <row r="583" spans="9:9">
      <c r="I583" s="809"/>
    </row>
    <row r="584" spans="9:9">
      <c r="I584" s="809"/>
    </row>
    <row r="585" spans="9:9">
      <c r="I585" s="809"/>
    </row>
    <row r="586" spans="9:9">
      <c r="I586" s="809"/>
    </row>
    <row r="587" spans="9:9">
      <c r="I587" s="809"/>
    </row>
    <row r="588" spans="9:9">
      <c r="I588" s="809"/>
    </row>
    <row r="589" spans="9:9">
      <c r="I589" s="809"/>
    </row>
    <row r="590" spans="9:9">
      <c r="I590" s="809"/>
    </row>
    <row r="591" spans="9:9">
      <c r="I591" s="809"/>
    </row>
    <row r="592" spans="9:9">
      <c r="I592" s="809"/>
    </row>
    <row r="593" spans="9:9">
      <c r="I593" s="809"/>
    </row>
    <row r="594" spans="9:9">
      <c r="I594" s="809"/>
    </row>
    <row r="595" spans="9:9">
      <c r="I595" s="809"/>
    </row>
    <row r="596" spans="9:9">
      <c r="I596" s="809"/>
    </row>
    <row r="597" spans="9:9">
      <c r="I597" s="809"/>
    </row>
    <row r="598" spans="9:9">
      <c r="I598" s="809"/>
    </row>
    <row r="599" spans="9:9">
      <c r="I599" s="809"/>
    </row>
    <row r="600" spans="9:9">
      <c r="I600" s="809"/>
    </row>
    <row r="601" spans="9:9">
      <c r="I601" s="809"/>
    </row>
    <row r="602" spans="9:9">
      <c r="I602" s="809"/>
    </row>
    <row r="603" spans="9:9">
      <c r="I603" s="809"/>
    </row>
    <row r="604" spans="9:9">
      <c r="I604" s="809"/>
    </row>
    <row r="605" spans="9:9">
      <c r="I605" s="809"/>
    </row>
    <row r="606" spans="9:9">
      <c r="I606" s="809"/>
    </row>
    <row r="607" spans="9:9">
      <c r="I607" s="809"/>
    </row>
    <row r="608" spans="9:9">
      <c r="I608" s="809"/>
    </row>
    <row r="609" spans="9:9">
      <c r="I609" s="809"/>
    </row>
    <row r="610" spans="9:9">
      <c r="I610" s="809"/>
    </row>
    <row r="611" spans="9:9">
      <c r="I611" s="809"/>
    </row>
    <row r="612" spans="9:9">
      <c r="I612" s="809"/>
    </row>
    <row r="613" spans="9:9">
      <c r="I613" s="809"/>
    </row>
    <row r="614" spans="9:9">
      <c r="I614" s="809"/>
    </row>
    <row r="615" spans="9:9">
      <c r="I615" s="809"/>
    </row>
    <row r="616" spans="9:9">
      <c r="I616" s="809"/>
    </row>
    <row r="617" spans="9:9">
      <c r="I617" s="809"/>
    </row>
    <row r="618" spans="9:9">
      <c r="I618" s="809"/>
    </row>
    <row r="619" spans="9:9">
      <c r="I619" s="809"/>
    </row>
    <row r="620" spans="9:9">
      <c r="I620" s="809"/>
    </row>
    <row r="621" spans="9:9">
      <c r="I621" s="809"/>
    </row>
    <row r="622" spans="9:9">
      <c r="I622" s="809"/>
    </row>
    <row r="623" spans="9:9">
      <c r="I623" s="809"/>
    </row>
    <row r="624" spans="9:9">
      <c r="I624" s="809"/>
    </row>
    <row r="625" spans="9:9">
      <c r="I625" s="809"/>
    </row>
    <row r="626" spans="9:9">
      <c r="I626" s="809"/>
    </row>
    <row r="627" spans="9:9">
      <c r="I627" s="809"/>
    </row>
    <row r="628" spans="9:9">
      <c r="I628" s="809"/>
    </row>
    <row r="629" spans="9:9">
      <c r="I629" s="809"/>
    </row>
    <row r="630" spans="9:9">
      <c r="I630" s="809"/>
    </row>
    <row r="631" spans="9:9">
      <c r="I631" s="809"/>
    </row>
    <row r="632" spans="9:9">
      <c r="I632" s="809"/>
    </row>
    <row r="633" spans="9:9">
      <c r="I633" s="809"/>
    </row>
    <row r="634" spans="9:9">
      <c r="I634" s="809"/>
    </row>
    <row r="635" spans="9:9">
      <c r="I635" s="809"/>
    </row>
    <row r="636" spans="9:9">
      <c r="I636" s="809"/>
    </row>
    <row r="637" spans="9:9">
      <c r="I637" s="809"/>
    </row>
    <row r="638" spans="9:9">
      <c r="I638" s="809"/>
    </row>
    <row r="639" spans="9:9">
      <c r="I639" s="809"/>
    </row>
    <row r="640" spans="9:9">
      <c r="I640" s="809"/>
    </row>
    <row r="641" spans="9:9">
      <c r="I641" s="809"/>
    </row>
    <row r="642" spans="9:9">
      <c r="I642" s="809"/>
    </row>
    <row r="643" spans="9:9">
      <c r="I643" s="809"/>
    </row>
    <row r="644" spans="9:9">
      <c r="I644" s="809"/>
    </row>
    <row r="645" spans="9:9">
      <c r="I645" s="809"/>
    </row>
    <row r="646" spans="9:9">
      <c r="I646" s="809"/>
    </row>
    <row r="647" spans="9:9">
      <c r="I647" s="809"/>
    </row>
    <row r="648" spans="9:9">
      <c r="I648" s="809"/>
    </row>
    <row r="649" spans="9:9">
      <c r="I649" s="809"/>
    </row>
    <row r="650" spans="9:9">
      <c r="I650" s="809"/>
    </row>
    <row r="651" spans="9:9">
      <c r="I651" s="809"/>
    </row>
    <row r="652" spans="9:9">
      <c r="I652" s="809"/>
    </row>
    <row r="653" spans="9:9">
      <c r="I653" s="809"/>
    </row>
    <row r="654" spans="9:9">
      <c r="I654" s="809"/>
    </row>
    <row r="655" spans="9:9">
      <c r="I655" s="809"/>
    </row>
    <row r="656" spans="9:9">
      <c r="I656" s="809"/>
    </row>
    <row r="657" spans="9:9">
      <c r="I657" s="809"/>
    </row>
    <row r="658" spans="9:9">
      <c r="I658" s="809"/>
    </row>
    <row r="659" spans="9:9">
      <c r="I659" s="809"/>
    </row>
    <row r="660" spans="9:9">
      <c r="I660" s="809"/>
    </row>
    <row r="661" spans="9:9">
      <c r="I661" s="809"/>
    </row>
    <row r="662" spans="9:9">
      <c r="I662" s="809"/>
    </row>
    <row r="663" spans="9:9">
      <c r="I663" s="809"/>
    </row>
    <row r="664" spans="9:9">
      <c r="I664" s="809"/>
    </row>
    <row r="665" spans="9:9">
      <c r="I665" s="809"/>
    </row>
    <row r="666" spans="9:9">
      <c r="I666" s="809"/>
    </row>
    <row r="667" spans="9:9">
      <c r="I667" s="809"/>
    </row>
    <row r="668" spans="9:9">
      <c r="I668" s="809"/>
    </row>
    <row r="669" spans="9:9">
      <c r="I669" s="809"/>
    </row>
    <row r="670" spans="9:9">
      <c r="I670" s="809"/>
    </row>
    <row r="671" spans="9:9">
      <c r="I671" s="809"/>
    </row>
    <row r="672" spans="9:9">
      <c r="I672" s="809"/>
    </row>
    <row r="673" spans="9:9">
      <c r="I673" s="809"/>
    </row>
    <row r="674" spans="9:9">
      <c r="I674" s="809"/>
    </row>
    <row r="675" spans="9:9">
      <c r="I675" s="809"/>
    </row>
    <row r="676" spans="9:9">
      <c r="I676" s="809"/>
    </row>
    <row r="677" spans="9:9">
      <c r="I677" s="809"/>
    </row>
    <row r="678" spans="9:9">
      <c r="I678" s="809"/>
    </row>
    <row r="679" spans="9:9">
      <c r="I679" s="809"/>
    </row>
    <row r="680" spans="9:9">
      <c r="I680" s="809"/>
    </row>
    <row r="681" spans="9:9">
      <c r="I681" s="809"/>
    </row>
    <row r="682" spans="9:9">
      <c r="I682" s="809"/>
    </row>
    <row r="683" spans="9:9">
      <c r="I683" s="809"/>
    </row>
    <row r="684" spans="9:9">
      <c r="I684" s="809"/>
    </row>
    <row r="685" spans="9:9">
      <c r="I685" s="809"/>
    </row>
    <row r="686" spans="9:9">
      <c r="I686" s="809"/>
    </row>
    <row r="687" spans="9:9">
      <c r="I687" s="809"/>
    </row>
    <row r="688" spans="9:9">
      <c r="I688" s="809"/>
    </row>
    <row r="689" spans="9:9">
      <c r="I689" s="809"/>
    </row>
    <row r="690" spans="9:9">
      <c r="I690" s="809"/>
    </row>
    <row r="691" spans="9:9">
      <c r="I691" s="809"/>
    </row>
    <row r="692" spans="9:9">
      <c r="I692" s="809"/>
    </row>
    <row r="693" spans="9:9">
      <c r="I693" s="809"/>
    </row>
    <row r="694" spans="9:9">
      <c r="I694" s="809"/>
    </row>
    <row r="695" spans="9:9">
      <c r="I695" s="809"/>
    </row>
    <row r="696" spans="9:9">
      <c r="I696" s="809"/>
    </row>
    <row r="697" spans="9:9">
      <c r="I697" s="809"/>
    </row>
    <row r="698" spans="9:9">
      <c r="I698" s="809"/>
    </row>
    <row r="699" spans="9:9">
      <c r="I699" s="809"/>
    </row>
    <row r="700" spans="9:9">
      <c r="I700" s="809"/>
    </row>
    <row r="701" spans="9:9">
      <c r="I701" s="809"/>
    </row>
    <row r="702" spans="9:9">
      <c r="I702" s="809"/>
    </row>
    <row r="703" spans="9:9">
      <c r="I703" s="809"/>
    </row>
    <row r="704" spans="9:9">
      <c r="I704" s="809"/>
    </row>
    <row r="705" spans="9:9">
      <c r="I705" s="809"/>
    </row>
    <row r="706" spans="9:9">
      <c r="I706" s="809"/>
    </row>
    <row r="707" spans="9:9">
      <c r="I707" s="809"/>
    </row>
    <row r="708" spans="9:9">
      <c r="I708" s="809"/>
    </row>
    <row r="709" spans="9:9">
      <c r="I709" s="809"/>
    </row>
    <row r="710" spans="9:9">
      <c r="I710" s="809"/>
    </row>
    <row r="711" spans="9:9">
      <c r="I711" s="809"/>
    </row>
    <row r="712" spans="9:9">
      <c r="I712" s="809"/>
    </row>
    <row r="713" spans="9:9">
      <c r="I713" s="809"/>
    </row>
    <row r="714" spans="9:9">
      <c r="I714" s="809"/>
    </row>
    <row r="715" spans="9:9">
      <c r="I715" s="809"/>
    </row>
    <row r="716" spans="9:9">
      <c r="I716" s="809"/>
    </row>
    <row r="717" spans="9:9">
      <c r="I717" s="809"/>
    </row>
    <row r="718" spans="9:9">
      <c r="I718" s="809"/>
    </row>
    <row r="719" spans="9:9">
      <c r="I719" s="809"/>
    </row>
    <row r="720" spans="9:9">
      <c r="I720" s="809"/>
    </row>
    <row r="721" spans="9:9">
      <c r="I721" s="809"/>
    </row>
    <row r="722" spans="9:9">
      <c r="I722" s="809"/>
    </row>
    <row r="723" spans="9:9">
      <c r="I723" s="809"/>
    </row>
    <row r="724" spans="9:9">
      <c r="I724" s="809"/>
    </row>
    <row r="725" spans="9:9">
      <c r="I725" s="809"/>
    </row>
    <row r="726" spans="9:9">
      <c r="I726" s="809"/>
    </row>
    <row r="727" spans="9:9">
      <c r="I727" s="809"/>
    </row>
    <row r="728" spans="9:9">
      <c r="I728" s="809"/>
    </row>
    <row r="729" spans="9:9">
      <c r="I729" s="809"/>
    </row>
    <row r="730" spans="9:9">
      <c r="I730" s="809"/>
    </row>
    <row r="731" spans="9:9">
      <c r="I731" s="809"/>
    </row>
    <row r="732" spans="9:9">
      <c r="I732" s="809"/>
    </row>
    <row r="733" spans="9:9">
      <c r="I733" s="809"/>
    </row>
    <row r="734" spans="9:9">
      <c r="I734" s="809"/>
    </row>
    <row r="735" spans="9:9">
      <c r="I735" s="809"/>
    </row>
    <row r="736" spans="9:9">
      <c r="I736" s="809"/>
    </row>
    <row r="737" spans="9:9">
      <c r="I737" s="809"/>
    </row>
    <row r="738" spans="9:9">
      <c r="I738" s="809"/>
    </row>
    <row r="739" spans="9:9">
      <c r="I739" s="809"/>
    </row>
    <row r="740" spans="9:9">
      <c r="I740" s="809"/>
    </row>
    <row r="741" spans="9:9">
      <c r="I741" s="809"/>
    </row>
    <row r="742" spans="9:9">
      <c r="I742" s="809"/>
    </row>
    <row r="743" spans="9:9">
      <c r="I743" s="809"/>
    </row>
    <row r="744" spans="9:9">
      <c r="I744" s="809"/>
    </row>
    <row r="745" spans="9:9">
      <c r="I745" s="809"/>
    </row>
    <row r="746" spans="9:9">
      <c r="I746" s="809"/>
    </row>
    <row r="747" spans="9:9">
      <c r="I747" s="809"/>
    </row>
    <row r="748" spans="9:9">
      <c r="I748" s="809"/>
    </row>
    <row r="749" spans="9:9">
      <c r="I749" s="809"/>
    </row>
    <row r="750" spans="9:9">
      <c r="I750" s="809"/>
    </row>
    <row r="751" spans="9:9">
      <c r="I751" s="809"/>
    </row>
    <row r="752" spans="9:9">
      <c r="I752" s="809"/>
    </row>
    <row r="753" spans="9:9">
      <c r="I753" s="809"/>
    </row>
    <row r="754" spans="9:9">
      <c r="I754" s="809"/>
    </row>
    <row r="755" spans="9:9">
      <c r="I755" s="809"/>
    </row>
    <row r="756" spans="9:9">
      <c r="I756" s="809"/>
    </row>
    <row r="757" spans="9:9">
      <c r="I757" s="809"/>
    </row>
    <row r="758" spans="9:9">
      <c r="I758" s="809"/>
    </row>
    <row r="759" spans="9:9">
      <c r="I759" s="809"/>
    </row>
    <row r="760" spans="9:9">
      <c r="I760" s="809"/>
    </row>
    <row r="761" spans="9:9">
      <c r="I761" s="809"/>
    </row>
    <row r="762" spans="9:9">
      <c r="I762" s="809"/>
    </row>
    <row r="763" spans="9:9">
      <c r="I763" s="809"/>
    </row>
    <row r="764" spans="9:9">
      <c r="I764" s="809"/>
    </row>
    <row r="765" spans="9:9">
      <c r="I765" s="809"/>
    </row>
    <row r="766" spans="9:9">
      <c r="I766" s="809"/>
    </row>
    <row r="767" spans="9:9">
      <c r="I767" s="809"/>
    </row>
    <row r="768" spans="9:9">
      <c r="I768" s="809"/>
    </row>
    <row r="769" spans="9:9">
      <c r="I769" s="809"/>
    </row>
    <row r="770" spans="9:9">
      <c r="I770" s="809"/>
    </row>
    <row r="771" spans="9:9">
      <c r="I771" s="809"/>
    </row>
    <row r="772" spans="9:9">
      <c r="I772" s="809"/>
    </row>
    <row r="773" spans="9:9">
      <c r="I773" s="809"/>
    </row>
    <row r="774" spans="9:9">
      <c r="I774" s="809"/>
    </row>
    <row r="775" spans="9:9">
      <c r="I775" s="809"/>
    </row>
    <row r="776" spans="9:9">
      <c r="I776" s="809"/>
    </row>
    <row r="777" spans="9:9">
      <c r="I777" s="809"/>
    </row>
    <row r="778" spans="9:9">
      <c r="I778" s="809"/>
    </row>
    <row r="779" spans="9:9">
      <c r="I779" s="809"/>
    </row>
    <row r="780" spans="9:9">
      <c r="I780" s="809"/>
    </row>
    <row r="781" spans="9:9">
      <c r="I781" s="809"/>
    </row>
    <row r="782" spans="9:9">
      <c r="I782" s="809"/>
    </row>
    <row r="783" spans="9:9">
      <c r="I783" s="809"/>
    </row>
    <row r="784" spans="9:9">
      <c r="I784" s="809"/>
    </row>
    <row r="785" spans="9:9">
      <c r="I785" s="809"/>
    </row>
    <row r="786" spans="9:9">
      <c r="I786" s="809"/>
    </row>
    <row r="787" spans="9:9">
      <c r="I787" s="809"/>
    </row>
    <row r="788" spans="9:9">
      <c r="I788" s="809"/>
    </row>
    <row r="789" spans="9:9">
      <c r="I789" s="809"/>
    </row>
    <row r="790" spans="9:9">
      <c r="I790" s="809"/>
    </row>
    <row r="791" spans="9:9">
      <c r="I791" s="809"/>
    </row>
    <row r="792" spans="9:9">
      <c r="I792" s="809"/>
    </row>
    <row r="793" spans="9:9">
      <c r="I793" s="809"/>
    </row>
    <row r="794" spans="9:9">
      <c r="I794" s="809"/>
    </row>
    <row r="795" spans="9:9">
      <c r="I795" s="809"/>
    </row>
    <row r="796" spans="9:9">
      <c r="I796" s="809"/>
    </row>
    <row r="797" spans="9:9">
      <c r="I797" s="809"/>
    </row>
    <row r="798" spans="9:9">
      <c r="I798" s="809"/>
    </row>
    <row r="799" spans="9:9">
      <c r="I799" s="809"/>
    </row>
    <row r="800" spans="9:9">
      <c r="I800" s="809"/>
    </row>
    <row r="801" spans="9:9">
      <c r="I801" s="809"/>
    </row>
    <row r="802" spans="9:9">
      <c r="I802" s="809"/>
    </row>
    <row r="803" spans="9:9">
      <c r="I803" s="809"/>
    </row>
    <row r="804" spans="9:9">
      <c r="I804" s="809"/>
    </row>
    <row r="805" spans="9:9">
      <c r="I805" s="809"/>
    </row>
    <row r="806" spans="9:9">
      <c r="I806" s="809"/>
    </row>
    <row r="807" spans="9:9">
      <c r="I807" s="809"/>
    </row>
    <row r="808" spans="9:9">
      <c r="I808" s="809"/>
    </row>
    <row r="809" spans="9:9">
      <c r="I809" s="809"/>
    </row>
    <row r="810" spans="9:9">
      <c r="I810" s="809"/>
    </row>
    <row r="811" spans="9:9">
      <c r="I811" s="809"/>
    </row>
    <row r="812" spans="9:9">
      <c r="I812" s="809"/>
    </row>
    <row r="813" spans="9:9">
      <c r="I813" s="809"/>
    </row>
    <row r="814" spans="9:9">
      <c r="I814" s="809"/>
    </row>
    <row r="815" spans="9:9">
      <c r="I815" s="809"/>
    </row>
    <row r="816" spans="9:9">
      <c r="I816" s="809"/>
    </row>
    <row r="817" spans="9:9">
      <c r="I817" s="809"/>
    </row>
    <row r="818" spans="9:9">
      <c r="I818" s="809"/>
    </row>
    <row r="819" spans="9:9">
      <c r="I819" s="809"/>
    </row>
    <row r="820" spans="9:9">
      <c r="I820" s="809"/>
    </row>
    <row r="821" spans="9:9">
      <c r="I821" s="809"/>
    </row>
    <row r="822" spans="9:9">
      <c r="I822" s="809"/>
    </row>
    <row r="823" spans="9:9">
      <c r="I823" s="809"/>
    </row>
    <row r="824" spans="9:9">
      <c r="I824" s="809"/>
    </row>
    <row r="825" spans="9:9">
      <c r="I825" s="809"/>
    </row>
    <row r="826" spans="9:9">
      <c r="I826" s="809"/>
    </row>
    <row r="827" spans="9:9">
      <c r="I827" s="809"/>
    </row>
    <row r="828" spans="9:9">
      <c r="I828" s="809"/>
    </row>
    <row r="829" spans="9:9">
      <c r="I829" s="809"/>
    </row>
    <row r="830" spans="9:9">
      <c r="I830" s="809"/>
    </row>
    <row r="831" spans="9:9">
      <c r="I831" s="809"/>
    </row>
    <row r="832" spans="9:9">
      <c r="I832" s="809"/>
    </row>
    <row r="833" spans="9:9">
      <c r="I833" s="809"/>
    </row>
    <row r="834" spans="9:9">
      <c r="I834" s="809"/>
    </row>
    <row r="835" spans="9:9">
      <c r="I835" s="809"/>
    </row>
    <row r="836" spans="9:9">
      <c r="I836" s="809"/>
    </row>
    <row r="837" spans="9:9">
      <c r="I837" s="809"/>
    </row>
    <row r="838" spans="9:9">
      <c r="I838" s="809"/>
    </row>
    <row r="839" spans="9:9">
      <c r="I839" s="809"/>
    </row>
    <row r="840" spans="9:9">
      <c r="I840" s="809"/>
    </row>
    <row r="841" spans="9:9">
      <c r="I841" s="809"/>
    </row>
    <row r="842" spans="9:9">
      <c r="I842" s="809"/>
    </row>
    <row r="843" spans="9:9">
      <c r="I843" s="809"/>
    </row>
    <row r="844" spans="9:9">
      <c r="I844" s="809"/>
    </row>
    <row r="845" spans="9:9">
      <c r="I845" s="809"/>
    </row>
    <row r="846" spans="9:9">
      <c r="I846" s="809"/>
    </row>
    <row r="847" spans="9:9">
      <c r="I847" s="809"/>
    </row>
    <row r="848" spans="9:9">
      <c r="I848" s="809"/>
    </row>
    <row r="849" spans="9:9">
      <c r="I849" s="809"/>
    </row>
    <row r="850" spans="9:9">
      <c r="I850" s="809"/>
    </row>
    <row r="851" spans="9:9">
      <c r="I851" s="809"/>
    </row>
    <row r="852" spans="9:9">
      <c r="I852" s="809"/>
    </row>
    <row r="853" spans="9:9">
      <c r="I853" s="809"/>
    </row>
    <row r="854" spans="9:9">
      <c r="I854" s="809"/>
    </row>
    <row r="855" spans="9:9">
      <c r="I855" s="809"/>
    </row>
    <row r="856" spans="9:9">
      <c r="I856" s="809"/>
    </row>
    <row r="857" spans="9:9">
      <c r="I857" s="809"/>
    </row>
    <row r="858" spans="9:9">
      <c r="I858" s="809"/>
    </row>
    <row r="859" spans="9:9">
      <c r="I859" s="809"/>
    </row>
    <row r="860" spans="9:9">
      <c r="I860" s="809"/>
    </row>
    <row r="861" spans="9:9">
      <c r="I861" s="809"/>
    </row>
    <row r="862" spans="9:9">
      <c r="I862" s="809"/>
    </row>
    <row r="863" spans="9:9">
      <c r="I863" s="809"/>
    </row>
    <row r="864" spans="9:9">
      <c r="I864" s="809"/>
    </row>
    <row r="865" spans="9:9">
      <c r="I865" s="809"/>
    </row>
    <row r="866" spans="9:9">
      <c r="I866" s="809"/>
    </row>
    <row r="867" spans="9:9">
      <c r="I867" s="809"/>
    </row>
    <row r="868" spans="9:9">
      <c r="I868" s="809"/>
    </row>
    <row r="869" spans="9:9">
      <c r="I869" s="809"/>
    </row>
    <row r="870" spans="9:9">
      <c r="I870" s="809"/>
    </row>
    <row r="871" spans="9:9">
      <c r="I871" s="809"/>
    </row>
    <row r="872" spans="9:9">
      <c r="I872" s="809"/>
    </row>
    <row r="873" spans="9:9">
      <c r="I873" s="809"/>
    </row>
    <row r="874" spans="9:9">
      <c r="I874" s="809"/>
    </row>
    <row r="875" spans="9:9">
      <c r="I875" s="809"/>
    </row>
    <row r="876" spans="9:9">
      <c r="I876" s="809"/>
    </row>
    <row r="877" spans="9:9">
      <c r="I877" s="809"/>
    </row>
    <row r="878" spans="9:9">
      <c r="I878" s="809"/>
    </row>
    <row r="879" spans="9:9">
      <c r="I879" s="809"/>
    </row>
    <row r="880" spans="9:9">
      <c r="I880" s="809"/>
    </row>
    <row r="881" spans="9:9">
      <c r="I881" s="809"/>
    </row>
    <row r="882" spans="9:9">
      <c r="I882" s="809"/>
    </row>
    <row r="883" spans="9:9">
      <c r="I883" s="809"/>
    </row>
    <row r="884" spans="9:9">
      <c r="I884" s="809"/>
    </row>
    <row r="885" spans="9:9">
      <c r="I885" s="809"/>
    </row>
    <row r="886" spans="9:9">
      <c r="I886" s="809"/>
    </row>
    <row r="887" spans="9:9">
      <c r="I887" s="809"/>
    </row>
    <row r="888" spans="9:9">
      <c r="I888" s="809"/>
    </row>
    <row r="889" spans="9:9">
      <c r="I889" s="809"/>
    </row>
    <row r="890" spans="9:9">
      <c r="I890" s="809"/>
    </row>
    <row r="891" spans="9:9">
      <c r="I891" s="809"/>
    </row>
    <row r="892" spans="9:9">
      <c r="I892" s="809"/>
    </row>
    <row r="893" spans="9:9">
      <c r="I893" s="809"/>
    </row>
    <row r="894" spans="9:9">
      <c r="I894" s="809"/>
    </row>
    <row r="895" spans="9:9">
      <c r="I895" s="809"/>
    </row>
    <row r="896" spans="9:9">
      <c r="I896" s="809"/>
    </row>
    <row r="897" spans="9:9">
      <c r="I897" s="809"/>
    </row>
    <row r="898" spans="9:9">
      <c r="I898" s="809"/>
    </row>
    <row r="899" spans="9:9">
      <c r="I899" s="809"/>
    </row>
    <row r="900" spans="9:9">
      <c r="I900" s="809"/>
    </row>
    <row r="901" spans="9:9">
      <c r="I901" s="809"/>
    </row>
    <row r="902" spans="9:9">
      <c r="I902" s="809"/>
    </row>
    <row r="903" spans="9:9">
      <c r="I903" s="809"/>
    </row>
    <row r="904" spans="9:9">
      <c r="I904" s="809"/>
    </row>
    <row r="905" spans="9:9">
      <c r="I905" s="809"/>
    </row>
    <row r="906" spans="9:9">
      <c r="I906" s="809"/>
    </row>
    <row r="907" spans="9:9">
      <c r="I907" s="809"/>
    </row>
    <row r="908" spans="9:9">
      <c r="I908" s="809"/>
    </row>
    <row r="909" spans="9:9">
      <c r="I909" s="809"/>
    </row>
    <row r="910" spans="9:9">
      <c r="I910" s="809"/>
    </row>
    <row r="911" spans="9:9">
      <c r="I911" s="809"/>
    </row>
    <row r="912" spans="9:9">
      <c r="I912" s="809"/>
    </row>
    <row r="913" spans="9:9">
      <c r="I913" s="809"/>
    </row>
    <row r="914" spans="9:9">
      <c r="I914" s="809"/>
    </row>
    <row r="915" spans="9:9">
      <c r="I915" s="809"/>
    </row>
    <row r="916" spans="9:9">
      <c r="I916" s="809"/>
    </row>
    <row r="917" spans="9:9">
      <c r="I917" s="809"/>
    </row>
    <row r="918" spans="9:9">
      <c r="I918" s="809"/>
    </row>
    <row r="919" spans="9:9">
      <c r="I919" s="809"/>
    </row>
    <row r="920" spans="9:9">
      <c r="I920" s="809"/>
    </row>
    <row r="921" spans="9:9">
      <c r="I921" s="809"/>
    </row>
    <row r="922" spans="9:9">
      <c r="I922" s="809"/>
    </row>
    <row r="923" spans="9:9">
      <c r="I923" s="809"/>
    </row>
    <row r="924" spans="9:9">
      <c r="I924" s="809"/>
    </row>
    <row r="925" spans="9:9">
      <c r="I925" s="809"/>
    </row>
    <row r="926" spans="9:9">
      <c r="I926" s="809"/>
    </row>
    <row r="927" spans="9:9">
      <c r="I927" s="809"/>
    </row>
    <row r="928" spans="9:9">
      <c r="I928" s="809"/>
    </row>
    <row r="929" spans="9:9">
      <c r="I929" s="809"/>
    </row>
    <row r="930" spans="9:9">
      <c r="I930" s="809"/>
    </row>
    <row r="931" spans="9:9">
      <c r="I931" s="809"/>
    </row>
    <row r="932" spans="9:9">
      <c r="I932" s="809"/>
    </row>
    <row r="933" spans="9:9">
      <c r="I933" s="809"/>
    </row>
    <row r="934" spans="9:9">
      <c r="I934" s="809"/>
    </row>
    <row r="935" spans="9:9">
      <c r="I935" s="809"/>
    </row>
    <row r="936" spans="9:9">
      <c r="I936" s="809"/>
    </row>
    <row r="937" spans="9:9">
      <c r="I937" s="809"/>
    </row>
    <row r="938" spans="9:9">
      <c r="I938" s="809"/>
    </row>
    <row r="939" spans="9:9">
      <c r="I939" s="809"/>
    </row>
    <row r="940" spans="9:9">
      <c r="I940" s="809"/>
    </row>
    <row r="941" spans="9:9">
      <c r="I941" s="809"/>
    </row>
    <row r="942" spans="9:9">
      <c r="I942" s="809"/>
    </row>
    <row r="943" spans="9:9">
      <c r="I943" s="809"/>
    </row>
    <row r="944" spans="9:9">
      <c r="I944" s="809"/>
    </row>
    <row r="945" spans="9:9">
      <c r="I945" s="809"/>
    </row>
    <row r="946" spans="9:9">
      <c r="I946" s="809"/>
    </row>
    <row r="947" spans="9:9">
      <c r="I947" s="809"/>
    </row>
    <row r="948" spans="9:9">
      <c r="I948" s="809"/>
    </row>
    <row r="949" spans="9:9">
      <c r="I949" s="809"/>
    </row>
    <row r="950" spans="9:9">
      <c r="I950" s="809"/>
    </row>
    <row r="951" spans="9:9">
      <c r="I951" s="809"/>
    </row>
    <row r="952" spans="9:9">
      <c r="I952" s="809"/>
    </row>
    <row r="953" spans="9:9">
      <c r="I953" s="809"/>
    </row>
    <row r="954" spans="9:9">
      <c r="I954" s="809"/>
    </row>
    <row r="955" spans="9:9">
      <c r="I955" s="809"/>
    </row>
    <row r="956" spans="9:9">
      <c r="I956" s="809"/>
    </row>
    <row r="957" spans="9:9">
      <c r="I957" s="809"/>
    </row>
    <row r="958" spans="9:9">
      <c r="I958" s="809"/>
    </row>
    <row r="959" spans="9:9">
      <c r="I959" s="809"/>
    </row>
    <row r="960" spans="9:9">
      <c r="I960" s="809"/>
    </row>
    <row r="961" spans="9:9">
      <c r="I961" s="809"/>
    </row>
    <row r="962" spans="9:9">
      <c r="I962" s="809"/>
    </row>
    <row r="963" spans="9:9">
      <c r="I963" s="809"/>
    </row>
    <row r="964" spans="9:9">
      <c r="I964" s="809"/>
    </row>
    <row r="965" spans="9:9">
      <c r="I965" s="809"/>
    </row>
    <row r="966" spans="9:9">
      <c r="I966" s="809"/>
    </row>
    <row r="967" spans="9:9">
      <c r="I967" s="809"/>
    </row>
    <row r="968" spans="9:9">
      <c r="I968" s="809"/>
    </row>
    <row r="969" spans="9:9">
      <c r="I969" s="809"/>
    </row>
    <row r="970" spans="9:9">
      <c r="I970" s="809"/>
    </row>
    <row r="971" spans="9:9">
      <c r="I971" s="809"/>
    </row>
    <row r="972" spans="9:9">
      <c r="I972" s="809"/>
    </row>
    <row r="973" spans="9:9">
      <c r="I973" s="809"/>
    </row>
    <row r="974" spans="9:9">
      <c r="I974" s="809"/>
    </row>
    <row r="975" spans="9:9">
      <c r="I975" s="809"/>
    </row>
    <row r="976" spans="9:9">
      <c r="I976" s="809"/>
    </row>
    <row r="977" spans="9:9">
      <c r="I977" s="809"/>
    </row>
    <row r="978" spans="9:9">
      <c r="I978" s="809"/>
    </row>
    <row r="979" spans="9:9">
      <c r="I979" s="809"/>
    </row>
    <row r="980" spans="9:9">
      <c r="I980" s="809"/>
    </row>
    <row r="981" spans="9:9">
      <c r="I981" s="809"/>
    </row>
    <row r="982" spans="9:9">
      <c r="I982" s="809"/>
    </row>
    <row r="983" spans="9:9">
      <c r="I983" s="809"/>
    </row>
    <row r="984" spans="9:9">
      <c r="I984" s="809"/>
    </row>
    <row r="985" spans="9:9">
      <c r="I985" s="809"/>
    </row>
    <row r="986" spans="9:9">
      <c r="I986" s="809"/>
    </row>
    <row r="987" spans="9:9">
      <c r="I987" s="809"/>
    </row>
    <row r="988" spans="9:9">
      <c r="I988" s="809"/>
    </row>
    <row r="989" spans="9:9">
      <c r="I989" s="809"/>
    </row>
    <row r="990" spans="9:9">
      <c r="I990" s="809"/>
    </row>
    <row r="991" spans="9:9">
      <c r="I991" s="809"/>
    </row>
    <row r="992" spans="9:9">
      <c r="I992" s="809"/>
    </row>
    <row r="993" spans="9:9">
      <c r="I993" s="809"/>
    </row>
    <row r="994" spans="9:9">
      <c r="I994" s="809"/>
    </row>
    <row r="995" spans="9:9">
      <c r="I995" s="809"/>
    </row>
    <row r="996" spans="9:9">
      <c r="I996" s="809"/>
    </row>
    <row r="997" spans="9:9">
      <c r="I997" s="809"/>
    </row>
    <row r="998" spans="9:9">
      <c r="I998" s="809"/>
    </row>
    <row r="999" spans="9:9">
      <c r="I999" s="809"/>
    </row>
    <row r="1000" spans="9:9">
      <c r="I1000" s="809"/>
    </row>
    <row r="1001" spans="9:9">
      <c r="I1001" s="809"/>
    </row>
    <row r="1002" spans="9:9">
      <c r="I1002" s="809"/>
    </row>
    <row r="1003" spans="9:9">
      <c r="I1003" s="809"/>
    </row>
    <row r="1004" spans="9:9">
      <c r="I1004" s="809"/>
    </row>
    <row r="1005" spans="9:9">
      <c r="I1005" s="809"/>
    </row>
    <row r="1006" spans="9:9">
      <c r="I1006" s="809"/>
    </row>
    <row r="1007" spans="9:9">
      <c r="I1007" s="809"/>
    </row>
    <row r="1008" spans="9:9">
      <c r="I1008" s="809"/>
    </row>
    <row r="1009" spans="9:9">
      <c r="I1009" s="809"/>
    </row>
    <row r="1010" spans="9:9">
      <c r="I1010" s="809"/>
    </row>
    <row r="1011" spans="9:9">
      <c r="I1011" s="809"/>
    </row>
    <row r="1012" spans="9:9">
      <c r="I1012" s="809"/>
    </row>
    <row r="1013" spans="9:9">
      <c r="I1013" s="809"/>
    </row>
    <row r="1014" spans="9:9">
      <c r="I1014" s="809"/>
    </row>
    <row r="1015" spans="9:9">
      <c r="I1015" s="809"/>
    </row>
    <row r="1016" spans="9:9">
      <c r="I1016" s="809"/>
    </row>
    <row r="1017" spans="9:9">
      <c r="I1017" s="809"/>
    </row>
    <row r="1018" spans="9:9">
      <c r="I1018" s="809"/>
    </row>
    <row r="1019" spans="9:9">
      <c r="I1019" s="809"/>
    </row>
    <row r="1020" spans="9:9">
      <c r="I1020" s="809"/>
    </row>
    <row r="1021" spans="9:9">
      <c r="I1021" s="809"/>
    </row>
    <row r="1022" spans="9:9">
      <c r="I1022" s="809"/>
    </row>
    <row r="1023" spans="9:9">
      <c r="I1023" s="809"/>
    </row>
    <row r="1024" spans="9:9">
      <c r="I1024" s="809"/>
    </row>
    <row r="1025" spans="9:9">
      <c r="I1025" s="809"/>
    </row>
    <row r="1026" spans="9:9">
      <c r="I1026" s="809"/>
    </row>
    <row r="1027" spans="9:9">
      <c r="I1027" s="809"/>
    </row>
    <row r="1028" spans="9:9">
      <c r="I1028" s="809"/>
    </row>
    <row r="1029" spans="9:9">
      <c r="I1029" s="809"/>
    </row>
    <row r="1030" spans="9:9">
      <c r="I1030" s="809"/>
    </row>
    <row r="1031" spans="9:9">
      <c r="I1031" s="809"/>
    </row>
    <row r="1032" spans="9:9">
      <c r="I1032" s="809"/>
    </row>
    <row r="1033" spans="9:9">
      <c r="I1033" s="809"/>
    </row>
    <row r="1034" spans="9:9">
      <c r="I1034" s="809"/>
    </row>
    <row r="1035" spans="9:9">
      <c r="I1035" s="809"/>
    </row>
    <row r="1036" spans="9:9">
      <c r="I1036" s="809"/>
    </row>
    <row r="1037" spans="9:9">
      <c r="I1037" s="809"/>
    </row>
    <row r="1038" spans="9:9">
      <c r="I1038" s="809"/>
    </row>
    <row r="1039" spans="9:9">
      <c r="I1039" s="809"/>
    </row>
    <row r="1040" spans="9:9">
      <c r="I1040" s="809"/>
    </row>
    <row r="1041" spans="9:9">
      <c r="I1041" s="809"/>
    </row>
    <row r="1042" spans="9:9">
      <c r="I1042" s="809"/>
    </row>
    <row r="1043" spans="9:9">
      <c r="I1043" s="809"/>
    </row>
    <row r="1044" spans="9:9">
      <c r="I1044" s="809"/>
    </row>
    <row r="1045" spans="9:9">
      <c r="I1045" s="809"/>
    </row>
    <row r="1046" spans="9:9">
      <c r="I1046" s="809"/>
    </row>
    <row r="1047" spans="9:9">
      <c r="I1047" s="809"/>
    </row>
    <row r="1048" spans="9:9">
      <c r="I1048" s="809"/>
    </row>
    <row r="1049" spans="9:9">
      <c r="I1049" s="809"/>
    </row>
    <row r="1050" spans="9:9">
      <c r="I1050" s="809"/>
    </row>
    <row r="1051" spans="9:9">
      <c r="I1051" s="809"/>
    </row>
    <row r="1052" spans="9:9">
      <c r="I1052" s="809"/>
    </row>
    <row r="1053" spans="9:9">
      <c r="I1053" s="809"/>
    </row>
    <row r="1054" spans="9:9">
      <c r="I1054" s="809"/>
    </row>
    <row r="1055" spans="9:9">
      <c r="I1055" s="809"/>
    </row>
    <row r="1056" spans="9:9">
      <c r="I1056" s="809"/>
    </row>
    <row r="1057" spans="9:9">
      <c r="I1057" s="809"/>
    </row>
    <row r="1058" spans="9:9">
      <c r="I1058" s="809"/>
    </row>
    <row r="1059" spans="9:9">
      <c r="I1059" s="809"/>
    </row>
    <row r="1060" spans="9:9">
      <c r="I1060" s="809"/>
    </row>
    <row r="1061" spans="9:9">
      <c r="I1061" s="809"/>
    </row>
    <row r="1062" spans="9:9">
      <c r="I1062" s="809"/>
    </row>
    <row r="1063" spans="9:9">
      <c r="I1063" s="809"/>
    </row>
    <row r="1064" spans="9:9">
      <c r="I1064" s="809"/>
    </row>
    <row r="1065" spans="9:9">
      <c r="I1065" s="809"/>
    </row>
    <row r="1066" spans="9:9">
      <c r="I1066" s="809"/>
    </row>
    <row r="1067" spans="9:9">
      <c r="I1067" s="809"/>
    </row>
    <row r="1068" spans="9:9">
      <c r="I1068" s="809"/>
    </row>
    <row r="1069" spans="9:9">
      <c r="I1069" s="809"/>
    </row>
    <row r="1070" spans="9:9">
      <c r="I1070" s="809"/>
    </row>
    <row r="1071" spans="9:9">
      <c r="I1071" s="809"/>
    </row>
    <row r="1072" spans="9:9">
      <c r="I1072" s="809"/>
    </row>
    <row r="1073" spans="9:9">
      <c r="I1073" s="809"/>
    </row>
    <row r="1074" spans="9:9">
      <c r="I1074" s="809"/>
    </row>
    <row r="1075" spans="9:9">
      <c r="I1075" s="809"/>
    </row>
    <row r="1076" spans="9:9">
      <c r="I1076" s="809"/>
    </row>
    <row r="1077" spans="9:9">
      <c r="I1077" s="809"/>
    </row>
    <row r="1078" spans="9:9">
      <c r="I1078" s="809"/>
    </row>
    <row r="1079" spans="9:9">
      <c r="I1079" s="809"/>
    </row>
    <row r="1080" spans="9:9">
      <c r="I1080" s="809"/>
    </row>
    <row r="1081" spans="9:9">
      <c r="I1081" s="809"/>
    </row>
    <row r="1082" spans="9:9">
      <c r="I1082" s="809"/>
    </row>
    <row r="1083" spans="9:9">
      <c r="I1083" s="809"/>
    </row>
    <row r="1084" spans="9:9">
      <c r="I1084" s="809"/>
    </row>
    <row r="1085" spans="9:9">
      <c r="I1085" s="809"/>
    </row>
    <row r="1086" spans="9:9">
      <c r="I1086" s="809"/>
    </row>
    <row r="1087" spans="9:9">
      <c r="I1087" s="809"/>
    </row>
    <row r="1088" spans="9:9">
      <c r="I1088" s="809"/>
    </row>
    <row r="1089" spans="9:9">
      <c r="I1089" s="809"/>
    </row>
    <row r="1090" spans="9:9">
      <c r="I1090" s="809"/>
    </row>
    <row r="1091" spans="9:9">
      <c r="I1091" s="809"/>
    </row>
    <row r="1092" spans="9:9">
      <c r="I1092" s="809"/>
    </row>
    <row r="1093" spans="9:9">
      <c r="I1093" s="809"/>
    </row>
    <row r="1094" spans="9:9">
      <c r="I1094" s="809"/>
    </row>
    <row r="1095" spans="9:9">
      <c r="I1095" s="809"/>
    </row>
    <row r="1096" spans="9:9">
      <c r="I1096" s="809"/>
    </row>
    <row r="1097" spans="9:9">
      <c r="I1097" s="809"/>
    </row>
    <row r="1098" spans="9:9">
      <c r="I1098" s="809"/>
    </row>
    <row r="1099" spans="9:9">
      <c r="I1099" s="809"/>
    </row>
    <row r="1100" spans="9:9">
      <c r="I1100" s="809"/>
    </row>
    <row r="1101" spans="9:9">
      <c r="I1101" s="809"/>
    </row>
    <row r="1102" spans="9:9">
      <c r="I1102" s="809"/>
    </row>
    <row r="1103" spans="9:9">
      <c r="I1103" s="809"/>
    </row>
    <row r="1104" spans="9:9">
      <c r="I1104" s="809"/>
    </row>
    <row r="1105" spans="9:9">
      <c r="I1105" s="809"/>
    </row>
    <row r="1106" spans="9:9">
      <c r="I1106" s="809"/>
    </row>
    <row r="1107" spans="9:9">
      <c r="I1107" s="809"/>
    </row>
    <row r="1108" spans="9:9">
      <c r="I1108" s="809"/>
    </row>
    <row r="1109" spans="9:9">
      <c r="I1109" s="809"/>
    </row>
    <row r="1110" spans="9:9">
      <c r="I1110" s="809"/>
    </row>
    <row r="1111" spans="9:9">
      <c r="I1111" s="809"/>
    </row>
    <row r="1112" spans="9:9">
      <c r="I1112" s="809"/>
    </row>
    <row r="1113" spans="9:9">
      <c r="I1113" s="809"/>
    </row>
    <row r="1114" spans="9:9">
      <c r="I1114" s="809"/>
    </row>
    <row r="1115" spans="9:9">
      <c r="I1115" s="809"/>
    </row>
    <row r="1116" spans="9:9">
      <c r="I1116" s="809"/>
    </row>
    <row r="1117" spans="9:9">
      <c r="I1117" s="809"/>
    </row>
    <row r="1118" spans="9:9">
      <c r="I1118" s="809"/>
    </row>
    <row r="1119" spans="9:9">
      <c r="I1119" s="809"/>
    </row>
    <row r="1120" spans="9:9">
      <c r="I1120" s="809"/>
    </row>
    <row r="1121" spans="9:9">
      <c r="I1121" s="809"/>
    </row>
    <row r="1122" spans="9:9">
      <c r="I1122" s="809"/>
    </row>
    <row r="1123" spans="9:9">
      <c r="I1123" s="809"/>
    </row>
    <row r="1124" spans="9:9">
      <c r="I1124" s="809"/>
    </row>
    <row r="1125" spans="9:9">
      <c r="I1125" s="809"/>
    </row>
    <row r="1126" spans="9:9">
      <c r="I1126" s="809"/>
    </row>
    <row r="1127" spans="9:9">
      <c r="I1127" s="809"/>
    </row>
    <row r="1128" spans="9:9">
      <c r="I1128" s="809"/>
    </row>
    <row r="1129" spans="9:9">
      <c r="I1129" s="809"/>
    </row>
    <row r="1130" spans="9:9">
      <c r="I1130" s="809"/>
    </row>
    <row r="1131" spans="9:9">
      <c r="I1131" s="809"/>
    </row>
    <row r="1132" spans="9:9">
      <c r="I1132" s="809"/>
    </row>
    <row r="1133" spans="9:9">
      <c r="I1133" s="809"/>
    </row>
    <row r="1134" spans="9:9">
      <c r="I1134" s="809"/>
    </row>
    <row r="1135" spans="9:9">
      <c r="I1135" s="809"/>
    </row>
    <row r="1136" spans="9:9">
      <c r="I1136" s="809"/>
    </row>
    <row r="1137" spans="9:9">
      <c r="I1137" s="809"/>
    </row>
    <row r="1138" spans="9:9">
      <c r="I1138" s="809"/>
    </row>
    <row r="1139" spans="9:9">
      <c r="I1139" s="809"/>
    </row>
    <row r="1140" spans="9:9">
      <c r="I1140" s="809"/>
    </row>
    <row r="1141" spans="9:9">
      <c r="I1141" s="809"/>
    </row>
    <row r="1142" spans="9:9">
      <c r="I1142" s="809"/>
    </row>
    <row r="1143" spans="9:9">
      <c r="I1143" s="809"/>
    </row>
    <row r="1144" spans="9:9">
      <c r="I1144" s="809"/>
    </row>
    <row r="1145" spans="9:9">
      <c r="I1145" s="809"/>
    </row>
    <row r="1146" spans="9:9">
      <c r="I1146" s="809"/>
    </row>
    <row r="1147" spans="9:9">
      <c r="I1147" s="809"/>
    </row>
    <row r="1148" spans="9:9">
      <c r="I1148" s="809"/>
    </row>
    <row r="1149" spans="9:9">
      <c r="I1149" s="809"/>
    </row>
    <row r="1150" spans="9:9">
      <c r="I1150" s="809"/>
    </row>
    <row r="1151" spans="9:9">
      <c r="I1151" s="809"/>
    </row>
    <row r="1152" spans="9:9">
      <c r="I1152" s="809"/>
    </row>
    <row r="1153" spans="9:9">
      <c r="I1153" s="809"/>
    </row>
    <row r="1154" spans="9:9">
      <c r="I1154" s="809"/>
    </row>
    <row r="1155" spans="9:9">
      <c r="I1155" s="809"/>
    </row>
    <row r="1156" spans="9:9">
      <c r="I1156" s="809"/>
    </row>
    <row r="1157" spans="9:9">
      <c r="I1157" s="809"/>
    </row>
    <row r="1158" spans="9:9">
      <c r="I1158" s="809"/>
    </row>
    <row r="1159" spans="9:9">
      <c r="I1159" s="809"/>
    </row>
    <row r="1160" spans="9:9">
      <c r="I1160" s="809"/>
    </row>
    <row r="1161" spans="9:9">
      <c r="I1161" s="809"/>
    </row>
    <row r="1162" spans="9:9">
      <c r="I1162" s="809"/>
    </row>
    <row r="1163" spans="9:9">
      <c r="I1163" s="809"/>
    </row>
    <row r="1164" spans="9:9">
      <c r="I1164" s="809"/>
    </row>
    <row r="1165" spans="9:9">
      <c r="I1165" s="809"/>
    </row>
    <row r="1166" spans="9:9">
      <c r="I1166" s="809"/>
    </row>
    <row r="1167" spans="9:9">
      <c r="I1167" s="809"/>
    </row>
    <row r="1168" spans="9:9">
      <c r="I1168" s="809"/>
    </row>
    <row r="1169" spans="9:9">
      <c r="I1169" s="809"/>
    </row>
    <row r="1170" spans="9:9">
      <c r="I1170" s="809"/>
    </row>
    <row r="1171" spans="9:9">
      <c r="I1171" s="809"/>
    </row>
    <row r="1172" spans="9:9">
      <c r="I1172" s="809"/>
    </row>
    <row r="1173" spans="9:9">
      <c r="I1173" s="809"/>
    </row>
    <row r="1174" spans="9:9">
      <c r="I1174" s="809"/>
    </row>
    <row r="1175" spans="9:9">
      <c r="I1175" s="809"/>
    </row>
    <row r="1176" spans="9:9">
      <c r="I1176" s="809"/>
    </row>
    <row r="1177" spans="9:9">
      <c r="I1177" s="809"/>
    </row>
    <row r="1178" spans="9:9">
      <c r="I1178" s="809"/>
    </row>
    <row r="1179" spans="9:9">
      <c r="I1179" s="809"/>
    </row>
    <row r="1180" spans="9:9">
      <c r="I1180" s="809"/>
    </row>
    <row r="1181" spans="9:9">
      <c r="I1181" s="809"/>
    </row>
    <row r="1182" spans="9:9">
      <c r="I1182" s="809"/>
    </row>
    <row r="1183" spans="9:9">
      <c r="I1183" s="809"/>
    </row>
    <row r="1184" spans="9:9">
      <c r="I1184" s="809"/>
    </row>
    <row r="1185" spans="9:9">
      <c r="I1185" s="809"/>
    </row>
    <row r="1186" spans="9:9">
      <c r="I1186" s="809"/>
    </row>
    <row r="1187" spans="9:9">
      <c r="I1187" s="809"/>
    </row>
    <row r="1188" spans="9:9">
      <c r="I1188" s="809"/>
    </row>
    <row r="1189" spans="9:9">
      <c r="I1189" s="809"/>
    </row>
    <row r="1190" spans="9:9">
      <c r="I1190" s="809"/>
    </row>
    <row r="1191" spans="9:9">
      <c r="I1191" s="809"/>
    </row>
    <row r="1192" spans="9:9">
      <c r="I1192" s="809"/>
    </row>
    <row r="1193" spans="9:9">
      <c r="I1193" s="809"/>
    </row>
    <row r="1194" spans="9:9">
      <c r="I1194" s="809"/>
    </row>
    <row r="1195" spans="9:9">
      <c r="I1195" s="809"/>
    </row>
    <row r="1196" spans="9:9">
      <c r="I1196" s="809"/>
    </row>
    <row r="1197" spans="9:9">
      <c r="I1197" s="809"/>
    </row>
    <row r="1198" spans="9:9">
      <c r="I1198" s="809"/>
    </row>
    <row r="1199" spans="9:9">
      <c r="I1199" s="809"/>
    </row>
    <row r="1200" spans="9:9">
      <c r="I1200" s="809"/>
    </row>
    <row r="1201" spans="9:9">
      <c r="I1201" s="809"/>
    </row>
    <row r="1202" spans="9:9">
      <c r="I1202" s="809"/>
    </row>
    <row r="1203" spans="9:9">
      <c r="I1203" s="809"/>
    </row>
    <row r="1204" spans="9:9">
      <c r="I1204" s="809"/>
    </row>
    <row r="1205" spans="9:9">
      <c r="I1205" s="809"/>
    </row>
    <row r="1206" spans="9:9">
      <c r="I1206" s="809"/>
    </row>
    <row r="1207" spans="9:9">
      <c r="I1207" s="809"/>
    </row>
    <row r="1208" spans="9:9">
      <c r="I1208" s="809"/>
    </row>
    <row r="1209" spans="9:9">
      <c r="I1209" s="809"/>
    </row>
    <row r="1210" spans="9:9">
      <c r="I1210" s="809"/>
    </row>
    <row r="1211" spans="9:9">
      <c r="I1211" s="809"/>
    </row>
    <row r="1212" spans="9:9">
      <c r="I1212" s="809"/>
    </row>
    <row r="1213" spans="9:9">
      <c r="I1213" s="809"/>
    </row>
    <row r="1214" spans="9:9">
      <c r="I1214" s="809"/>
    </row>
    <row r="1215" spans="9:9">
      <c r="I1215" s="809"/>
    </row>
    <row r="1216" spans="9:9">
      <c r="I1216" s="809"/>
    </row>
    <row r="1217" spans="9:9">
      <c r="I1217" s="809"/>
    </row>
    <row r="1218" spans="9:9">
      <c r="I1218" s="809"/>
    </row>
    <row r="1219" spans="9:9">
      <c r="I1219" s="809"/>
    </row>
    <row r="1220" spans="9:9">
      <c r="I1220" s="809"/>
    </row>
    <row r="1221" spans="9:9">
      <c r="I1221" s="809"/>
    </row>
    <row r="1222" spans="9:9">
      <c r="I1222" s="809"/>
    </row>
    <row r="1223" spans="9:9">
      <c r="I1223" s="809"/>
    </row>
    <row r="1224" spans="9:9">
      <c r="I1224" s="809"/>
    </row>
    <row r="1225" spans="9:9">
      <c r="I1225" s="809"/>
    </row>
    <row r="1226" spans="9:9">
      <c r="I1226" s="809"/>
    </row>
    <row r="1227" spans="9:9">
      <c r="I1227" s="809"/>
    </row>
    <row r="1228" spans="9:9">
      <c r="I1228" s="809"/>
    </row>
    <row r="1229" spans="9:9">
      <c r="I1229" s="809"/>
    </row>
    <row r="1230" spans="9:9">
      <c r="I1230" s="809"/>
    </row>
    <row r="1231" spans="9:9">
      <c r="I1231" s="809"/>
    </row>
    <row r="1232" spans="9:9">
      <c r="I1232" s="809"/>
    </row>
    <row r="1233" spans="9:9">
      <c r="I1233" s="809"/>
    </row>
    <row r="1234" spans="9:9">
      <c r="I1234" s="809"/>
    </row>
    <row r="1235" spans="9:9">
      <c r="I1235" s="809"/>
    </row>
    <row r="1236" spans="9:9">
      <c r="I1236" s="809"/>
    </row>
    <row r="1237" spans="9:9">
      <c r="I1237" s="809"/>
    </row>
    <row r="1238" spans="9:9">
      <c r="I1238" s="809"/>
    </row>
    <row r="1239" spans="9:9">
      <c r="I1239" s="809"/>
    </row>
    <row r="1240" spans="9:9">
      <c r="I1240" s="809"/>
    </row>
    <row r="1241" spans="9:9">
      <c r="I1241" s="809"/>
    </row>
    <row r="1242" spans="9:9">
      <c r="I1242" s="809"/>
    </row>
    <row r="1243" spans="9:9">
      <c r="I1243" s="809"/>
    </row>
    <row r="1244" spans="9:9">
      <c r="I1244" s="809"/>
    </row>
    <row r="1245" spans="9:9">
      <c r="I1245" s="809"/>
    </row>
    <row r="1246" spans="9:9">
      <c r="I1246" s="809"/>
    </row>
    <row r="1247" spans="9:9">
      <c r="I1247" s="809"/>
    </row>
    <row r="1248" spans="9:9">
      <c r="I1248" s="809"/>
    </row>
    <row r="1249" spans="9:9">
      <c r="I1249" s="809"/>
    </row>
    <row r="1250" spans="9:9">
      <c r="I1250" s="809"/>
    </row>
    <row r="1251" spans="9:9">
      <c r="I1251" s="809"/>
    </row>
    <row r="1252" spans="9:9">
      <c r="I1252" s="809"/>
    </row>
    <row r="1253" spans="9:9">
      <c r="I1253" s="809"/>
    </row>
    <row r="1254" spans="9:9">
      <c r="I1254" s="809"/>
    </row>
    <row r="1255" spans="9:9">
      <c r="I1255" s="809"/>
    </row>
    <row r="1256" spans="9:9">
      <c r="I1256" s="809"/>
    </row>
    <row r="1257" spans="9:9">
      <c r="I1257" s="809"/>
    </row>
    <row r="1258" spans="9:9">
      <c r="I1258" s="809"/>
    </row>
    <row r="1259" spans="9:9">
      <c r="I1259" s="809"/>
    </row>
    <row r="1260" spans="9:9">
      <c r="I1260" s="809"/>
    </row>
    <row r="1261" spans="9:9">
      <c r="I1261" s="809"/>
    </row>
    <row r="1262" spans="9:9">
      <c r="I1262" s="809"/>
    </row>
    <row r="1263" spans="9:9">
      <c r="I1263" s="809"/>
    </row>
    <row r="1264" spans="9:9">
      <c r="I1264" s="809"/>
    </row>
    <row r="1265" spans="9:9">
      <c r="I1265" s="809"/>
    </row>
    <row r="1266" spans="9:9">
      <c r="I1266" s="809"/>
    </row>
    <row r="1267" spans="9:9">
      <c r="I1267" s="809"/>
    </row>
    <row r="1268" spans="9:9">
      <c r="I1268" s="809"/>
    </row>
    <row r="1269" spans="9:9">
      <c r="I1269" s="809"/>
    </row>
    <row r="1270" spans="9:9">
      <c r="I1270" s="809"/>
    </row>
    <row r="1271" spans="9:9">
      <c r="I1271" s="809"/>
    </row>
    <row r="1272" spans="9:9">
      <c r="I1272" s="809"/>
    </row>
    <row r="1273" spans="9:9">
      <c r="I1273" s="809"/>
    </row>
    <row r="1274" spans="9:9">
      <c r="I1274" s="809"/>
    </row>
    <row r="1275" spans="9:9">
      <c r="I1275" s="809"/>
    </row>
    <row r="1276" spans="9:9">
      <c r="I1276" s="809"/>
    </row>
    <row r="1277" spans="9:9">
      <c r="I1277" s="809"/>
    </row>
    <row r="1278" spans="9:9">
      <c r="I1278" s="809"/>
    </row>
    <row r="1279" spans="9:9">
      <c r="I1279" s="809"/>
    </row>
    <row r="1280" spans="9:9">
      <c r="I1280" s="809"/>
    </row>
    <row r="1281" spans="9:9">
      <c r="I1281" s="809"/>
    </row>
    <row r="1282" spans="9:9">
      <c r="I1282" s="809"/>
    </row>
    <row r="1283" spans="9:9">
      <c r="I1283" s="809"/>
    </row>
    <row r="1284" spans="9:9">
      <c r="I1284" s="809"/>
    </row>
    <row r="1285" spans="9:9">
      <c r="I1285" s="809"/>
    </row>
    <row r="1286" spans="9:9">
      <c r="I1286" s="809"/>
    </row>
    <row r="1287" spans="9:9">
      <c r="I1287" s="809"/>
    </row>
    <row r="1288" spans="9:9">
      <c r="I1288" s="809"/>
    </row>
    <row r="1289" spans="9:9">
      <c r="I1289" s="809"/>
    </row>
    <row r="1290" spans="9:9">
      <c r="I1290" s="809"/>
    </row>
    <row r="1291" spans="9:9">
      <c r="I1291" s="809"/>
    </row>
    <row r="1292" spans="9:9">
      <c r="I1292" s="809"/>
    </row>
    <row r="1293" spans="9:9">
      <c r="I1293" s="809"/>
    </row>
    <row r="1294" spans="9:9">
      <c r="I1294" s="809"/>
    </row>
    <row r="1295" spans="9:9">
      <c r="I1295" s="809"/>
    </row>
    <row r="1296" spans="9:9">
      <c r="I1296" s="809"/>
    </row>
    <row r="1297" spans="9:9">
      <c r="I1297" s="809"/>
    </row>
    <row r="1298" spans="9:9">
      <c r="I1298" s="809"/>
    </row>
    <row r="1299" spans="9:9">
      <c r="I1299" s="809"/>
    </row>
    <row r="1300" spans="9:9">
      <c r="I1300" s="809"/>
    </row>
    <row r="1301" spans="9:9">
      <c r="I1301" s="809"/>
    </row>
    <row r="1302" spans="9:9">
      <c r="I1302" s="809"/>
    </row>
    <row r="1303" spans="9:9">
      <c r="I1303" s="809"/>
    </row>
    <row r="1304" spans="9:9">
      <c r="I1304" s="809"/>
    </row>
    <row r="1305" spans="9:9">
      <c r="I1305" s="809"/>
    </row>
    <row r="1306" spans="9:9">
      <c r="I1306" s="809"/>
    </row>
    <row r="1307" spans="9:9">
      <c r="I1307" s="809"/>
    </row>
    <row r="1308" spans="9:9">
      <c r="I1308" s="809"/>
    </row>
    <row r="1309" spans="9:9">
      <c r="I1309" s="809"/>
    </row>
    <row r="1310" spans="9:9">
      <c r="I1310" s="809"/>
    </row>
    <row r="1311" spans="9:9">
      <c r="I1311" s="809"/>
    </row>
    <row r="1312" spans="9:9">
      <c r="I1312" s="809"/>
    </row>
    <row r="1313" spans="9:9">
      <c r="I1313" s="809"/>
    </row>
    <row r="1314" spans="9:9">
      <c r="I1314" s="809"/>
    </row>
    <row r="1315" spans="9:9">
      <c r="I1315" s="809"/>
    </row>
    <row r="1316" spans="9:9">
      <c r="I1316" s="809"/>
    </row>
    <row r="1317" spans="9:9">
      <c r="I1317" s="809"/>
    </row>
    <row r="1318" spans="9:9">
      <c r="I1318" s="809"/>
    </row>
    <row r="1319" spans="9:9">
      <c r="I1319" s="809"/>
    </row>
    <row r="1320" spans="9:9">
      <c r="I1320" s="809"/>
    </row>
    <row r="1321" spans="9:9">
      <c r="I1321" s="809"/>
    </row>
    <row r="1322" spans="9:9">
      <c r="I1322" s="809"/>
    </row>
    <row r="1323" spans="9:9">
      <c r="I1323" s="809"/>
    </row>
    <row r="1324" spans="9:9">
      <c r="I1324" s="809"/>
    </row>
    <row r="1325" spans="9:9">
      <c r="I1325" s="809"/>
    </row>
    <row r="1326" spans="9:9">
      <c r="I1326" s="809"/>
    </row>
    <row r="1327" spans="9:9">
      <c r="I1327" s="809"/>
    </row>
    <row r="1328" spans="9:9">
      <c r="I1328" s="809"/>
    </row>
    <row r="1329" spans="9:9">
      <c r="I1329" s="809"/>
    </row>
    <row r="1330" spans="9:9">
      <c r="I1330" s="809"/>
    </row>
    <row r="1331" spans="9:9">
      <c r="I1331" s="809"/>
    </row>
    <row r="1332" spans="9:9">
      <c r="I1332" s="809"/>
    </row>
    <row r="1333" spans="9:9">
      <c r="I1333" s="809"/>
    </row>
    <row r="1334" spans="9:9">
      <c r="I1334" s="809"/>
    </row>
    <row r="1335" spans="9:9">
      <c r="I1335" s="809"/>
    </row>
    <row r="1336" spans="9:9">
      <c r="I1336" s="809"/>
    </row>
    <row r="1337" spans="9:9">
      <c r="I1337" s="809"/>
    </row>
    <row r="1338" spans="9:9">
      <c r="I1338" s="809"/>
    </row>
    <row r="1339" spans="9:9">
      <c r="I1339" s="809"/>
    </row>
    <row r="1340" spans="9:9">
      <c r="I1340" s="809"/>
    </row>
    <row r="1341" spans="9:9">
      <c r="I1341" s="809"/>
    </row>
    <row r="1342" spans="9:9">
      <c r="I1342" s="809"/>
    </row>
    <row r="1343" spans="9:9">
      <c r="I1343" s="809"/>
    </row>
    <row r="1344" spans="9:9">
      <c r="I1344" s="809"/>
    </row>
    <row r="1345" spans="9:9">
      <c r="I1345" s="809"/>
    </row>
    <row r="1346" spans="9:9">
      <c r="I1346" s="809"/>
    </row>
    <row r="1347" spans="9:9">
      <c r="I1347" s="809"/>
    </row>
    <row r="1348" spans="9:9">
      <c r="I1348" s="809"/>
    </row>
    <row r="1349" spans="9:9">
      <c r="I1349" s="809"/>
    </row>
    <row r="1350" spans="9:9">
      <c r="I1350" s="809"/>
    </row>
    <row r="1351" spans="9:9">
      <c r="I1351" s="809"/>
    </row>
    <row r="1352" spans="9:9">
      <c r="I1352" s="809"/>
    </row>
    <row r="1353" spans="9:9">
      <c r="I1353" s="809"/>
    </row>
    <row r="1354" spans="9:9">
      <c r="I1354" s="809"/>
    </row>
    <row r="1355" spans="9:9">
      <c r="I1355" s="809"/>
    </row>
    <row r="1356" spans="9:9">
      <c r="I1356" s="809"/>
    </row>
    <row r="1357" spans="9:9">
      <c r="I1357" s="809"/>
    </row>
    <row r="1358" spans="9:9">
      <c r="I1358" s="809"/>
    </row>
    <row r="1359" spans="9:9">
      <c r="I1359" s="809"/>
    </row>
    <row r="1360" spans="9:9">
      <c r="I1360" s="809"/>
    </row>
    <row r="1361" spans="9:9">
      <c r="I1361" s="809"/>
    </row>
    <row r="1362" spans="9:9">
      <c r="I1362" s="809"/>
    </row>
    <row r="1363" spans="9:9">
      <c r="I1363" s="809"/>
    </row>
    <row r="1364" spans="9:9">
      <c r="I1364" s="809"/>
    </row>
    <row r="1365" spans="9:9">
      <c r="I1365" s="809"/>
    </row>
    <row r="1366" spans="9:9">
      <c r="I1366" s="809"/>
    </row>
    <row r="1367" spans="9:9">
      <c r="I1367" s="809"/>
    </row>
    <row r="1368" spans="9:9">
      <c r="I1368" s="809"/>
    </row>
    <row r="1369" spans="9:9">
      <c r="I1369" s="809"/>
    </row>
    <row r="1370" spans="9:9">
      <c r="I1370" s="809"/>
    </row>
    <row r="1371" spans="9:9">
      <c r="I1371" s="809"/>
    </row>
    <row r="1372" spans="9:9">
      <c r="I1372" s="809"/>
    </row>
    <row r="1373" spans="9:9">
      <c r="I1373" s="809"/>
    </row>
    <row r="1374" spans="9:9">
      <c r="I1374" s="809"/>
    </row>
    <row r="1375" spans="9:9">
      <c r="I1375" s="809"/>
    </row>
    <row r="1376" spans="9:9">
      <c r="I1376" s="809"/>
    </row>
    <row r="1377" spans="9:9">
      <c r="I1377" s="809"/>
    </row>
    <row r="1378" spans="9:9">
      <c r="I1378" s="809"/>
    </row>
    <row r="1379" spans="9:9">
      <c r="I1379" s="809"/>
    </row>
    <row r="1380" spans="9:9">
      <c r="I1380" s="809"/>
    </row>
    <row r="1381" spans="9:9">
      <c r="I1381" s="809"/>
    </row>
    <row r="1382" spans="9:9">
      <c r="I1382" s="809"/>
    </row>
    <row r="1383" spans="9:9">
      <c r="I1383" s="809"/>
    </row>
    <row r="1384" spans="9:9">
      <c r="I1384" s="809"/>
    </row>
    <row r="1385" spans="9:9">
      <c r="I1385" s="809"/>
    </row>
    <row r="1386" spans="9:9">
      <c r="I1386" s="809"/>
    </row>
    <row r="1387" spans="9:9">
      <c r="I1387" s="809"/>
    </row>
    <row r="1388" spans="9:9">
      <c r="I1388" s="809"/>
    </row>
    <row r="1389" spans="9:9">
      <c r="I1389" s="809"/>
    </row>
    <row r="1390" spans="9:9">
      <c r="I1390" s="809"/>
    </row>
    <row r="1391" spans="9:9">
      <c r="I1391" s="809"/>
    </row>
    <row r="1392" spans="9:9">
      <c r="I1392" s="809"/>
    </row>
    <row r="1393" spans="9:9">
      <c r="I1393" s="809"/>
    </row>
    <row r="1394" spans="9:9">
      <c r="I1394" s="809"/>
    </row>
    <row r="1395" spans="9:9">
      <c r="I1395" s="809"/>
    </row>
    <row r="1396" spans="9:9">
      <c r="I1396" s="809"/>
    </row>
    <row r="1397" spans="9:9">
      <c r="I1397" s="809"/>
    </row>
    <row r="1398" spans="9:9">
      <c r="I1398" s="809"/>
    </row>
    <row r="1399" spans="9:9">
      <c r="I1399" s="809"/>
    </row>
    <row r="1400" spans="9:9">
      <c r="I1400" s="809"/>
    </row>
    <row r="1401" spans="9:9">
      <c r="I1401" s="809"/>
    </row>
    <row r="1402" spans="9:9">
      <c r="I1402" s="809"/>
    </row>
    <row r="1403" spans="9:9">
      <c r="I1403" s="809"/>
    </row>
    <row r="1404" spans="9:9">
      <c r="I1404" s="809"/>
    </row>
    <row r="1405" spans="9:9">
      <c r="I1405" s="809"/>
    </row>
    <row r="1406" spans="9:9">
      <c r="I1406" s="809"/>
    </row>
    <row r="1407" spans="9:9">
      <c r="I1407" s="809"/>
    </row>
    <row r="1408" spans="9:9">
      <c r="I1408" s="809"/>
    </row>
    <row r="1409" spans="9:9">
      <c r="I1409" s="809"/>
    </row>
    <row r="1410" spans="9:9">
      <c r="I1410" s="809"/>
    </row>
    <row r="1411" spans="9:9">
      <c r="I1411" s="809"/>
    </row>
    <row r="1412" spans="9:9">
      <c r="I1412" s="809"/>
    </row>
    <row r="1413" spans="9:9">
      <c r="I1413" s="809"/>
    </row>
    <row r="1414" spans="9:9">
      <c r="I1414" s="809"/>
    </row>
    <row r="1415" spans="9:9">
      <c r="I1415" s="809"/>
    </row>
    <row r="1416" spans="9:9">
      <c r="I1416" s="809"/>
    </row>
    <row r="1417" spans="9:9">
      <c r="I1417" s="809"/>
    </row>
    <row r="1418" spans="9:9">
      <c r="I1418" s="809"/>
    </row>
    <row r="1419" spans="9:9">
      <c r="I1419" s="809"/>
    </row>
    <row r="1420" spans="9:9">
      <c r="I1420" s="809"/>
    </row>
    <row r="1421" spans="9:9">
      <c r="I1421" s="809"/>
    </row>
    <row r="1422" spans="9:9">
      <c r="I1422" s="809"/>
    </row>
    <row r="1423" spans="9:9">
      <c r="I1423" s="809"/>
    </row>
    <row r="1424" spans="9:9">
      <c r="I1424" s="809"/>
    </row>
    <row r="1425" spans="9:9">
      <c r="I1425" s="809"/>
    </row>
    <row r="1426" spans="9:9">
      <c r="I1426" s="809"/>
    </row>
    <row r="1427" spans="9:9">
      <c r="I1427" s="809"/>
    </row>
    <row r="1428" spans="9:9">
      <c r="I1428" s="809"/>
    </row>
    <row r="1429" spans="9:9">
      <c r="I1429" s="809"/>
    </row>
    <row r="1430" spans="9:9">
      <c r="I1430" s="809"/>
    </row>
    <row r="1431" spans="9:9">
      <c r="I1431" s="809"/>
    </row>
    <row r="1432" spans="9:9">
      <c r="I1432" s="809"/>
    </row>
    <row r="1433" spans="9:9">
      <c r="I1433" s="809"/>
    </row>
    <row r="1434" spans="9:9">
      <c r="I1434" s="809"/>
    </row>
    <row r="1435" spans="9:9">
      <c r="I1435" s="809"/>
    </row>
    <row r="1436" spans="9:9">
      <c r="I1436" s="809"/>
    </row>
    <row r="1437" spans="9:9">
      <c r="I1437" s="809"/>
    </row>
    <row r="1438" spans="9:9">
      <c r="I1438" s="809"/>
    </row>
  </sheetData>
  <mergeCells count="2">
    <mergeCell ref="A53:I53"/>
    <mergeCell ref="A55:I55"/>
  </mergeCells>
  <printOptions horizontalCentered="1"/>
  <pageMargins left="0.7" right="0.5" top="0.49" bottom="0.25" header="0.48" footer="0.25"/>
  <pageSetup scale="56" orientation="landscape"/>
  <headerFooter scaleWithDoc="0">
    <oddFooter>&amp;R&amp;8 91</oddFooter>
  </headerFooter>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U61"/>
  <sheetViews>
    <sheetView showGridLines="0" zoomScale="80" zoomScaleNormal="80" zoomScalePageLayoutView="80" workbookViewId="0"/>
  </sheetViews>
  <sheetFormatPr baseColWidth="10" defaultColWidth="8.7109375" defaultRowHeight="15" x14ac:dyDescent="0"/>
  <cols>
    <col min="1" max="1" width="52.42578125" style="812" customWidth="1"/>
    <col min="2" max="2" width="2.28515625" style="812" customWidth="1"/>
    <col min="3" max="3" width="22.5703125" style="812" bestFit="1" customWidth="1"/>
    <col min="4" max="4" width="2.28515625" style="812" customWidth="1"/>
    <col min="5" max="5" width="17.28515625" style="812" customWidth="1"/>
    <col min="6" max="6" width="2.28515625" style="812" customWidth="1"/>
    <col min="7" max="7" width="17.28515625" style="812" customWidth="1"/>
    <col min="8" max="8" width="2.28515625" style="812" customWidth="1"/>
    <col min="9" max="9" width="17.28515625" style="812" customWidth="1"/>
    <col min="10" max="10" width="2.28515625" style="812" customWidth="1"/>
    <col min="11" max="11" width="18.7109375" style="812" customWidth="1"/>
    <col min="12" max="12" width="2.28515625" style="812" customWidth="1"/>
    <col min="13" max="14" width="2.28515625" style="813" customWidth="1"/>
    <col min="15" max="15" width="17.28515625" style="813" customWidth="1"/>
    <col min="16" max="16" width="2.28515625" style="813" customWidth="1"/>
    <col min="17" max="17" width="17.28515625" style="813" customWidth="1"/>
    <col min="18" max="18" width="2.5703125" style="812" customWidth="1"/>
    <col min="19" max="19" width="17.28515625" style="812" customWidth="1"/>
    <col min="20" max="16384" width="8.7109375" style="812"/>
  </cols>
  <sheetData>
    <row r="1" spans="1:17">
      <c r="A1" s="1667" t="s">
        <v>1491</v>
      </c>
    </row>
    <row r="3" spans="1:17" ht="18">
      <c r="A3" s="811" t="s">
        <v>0</v>
      </c>
      <c r="Q3" s="814" t="s">
        <v>615</v>
      </c>
    </row>
    <row r="4" spans="1:17" ht="18">
      <c r="A4" s="811" t="s">
        <v>616</v>
      </c>
    </row>
    <row r="5" spans="1:17" ht="18">
      <c r="A5" s="811" t="s">
        <v>1966</v>
      </c>
    </row>
    <row r="6" spans="1:17" ht="18">
      <c r="A6" s="811"/>
    </row>
    <row r="7" spans="1:17" ht="18">
      <c r="A7" s="811"/>
    </row>
    <row r="9" spans="1:17" ht="17">
      <c r="C9" s="2377" t="s">
        <v>2029</v>
      </c>
      <c r="D9" s="2377"/>
      <c r="E9" s="2377"/>
      <c r="F9" s="2377"/>
      <c r="G9" s="2377"/>
      <c r="H9" s="2377"/>
      <c r="I9" s="2377"/>
      <c r="J9" s="2377"/>
      <c r="K9" s="2377"/>
      <c r="O9" s="2377" t="s">
        <v>618</v>
      </c>
      <c r="P9" s="2378"/>
      <c r="Q9" s="2378"/>
    </row>
    <row r="10" spans="1:17">
      <c r="K10" s="813"/>
      <c r="L10" s="813"/>
      <c r="M10" s="815"/>
      <c r="O10" s="812"/>
      <c r="P10" s="812"/>
      <c r="Q10" s="812"/>
    </row>
    <row r="11" spans="1:17" s="816" customFormat="1" ht="17">
      <c r="C11" s="817" t="s">
        <v>619</v>
      </c>
      <c r="E11" s="2377" t="s">
        <v>620</v>
      </c>
      <c r="F11" s="2377"/>
      <c r="G11" s="2377"/>
      <c r="K11" s="818" t="s">
        <v>619</v>
      </c>
      <c r="L11" s="819"/>
      <c r="M11" s="820"/>
      <c r="N11" s="819"/>
    </row>
    <row r="12" spans="1:17" s="816" customFormat="1" ht="17">
      <c r="A12" s="821" t="s">
        <v>621</v>
      </c>
      <c r="C12" s="822" t="s">
        <v>1978</v>
      </c>
      <c r="E12" s="821" t="s">
        <v>622</v>
      </c>
      <c r="F12" s="818"/>
      <c r="G12" s="821" t="s">
        <v>623</v>
      </c>
      <c r="I12" s="821" t="s">
        <v>624</v>
      </c>
      <c r="K12" s="822" t="s">
        <v>1990</v>
      </c>
      <c r="L12" s="819"/>
      <c r="M12" s="820"/>
      <c r="N12" s="819"/>
      <c r="O12" s="822" t="s">
        <v>1990</v>
      </c>
      <c r="Q12" s="822" t="s">
        <v>305</v>
      </c>
    </row>
    <row r="13" spans="1:17">
      <c r="B13" s="823"/>
      <c r="C13" s="823"/>
      <c r="D13" s="823"/>
      <c r="E13" s="823"/>
      <c r="F13" s="823"/>
      <c r="G13" s="823"/>
      <c r="H13" s="823"/>
      <c r="I13" s="823"/>
      <c r="J13" s="823"/>
      <c r="K13" s="824"/>
      <c r="L13" s="824"/>
      <c r="M13" s="825"/>
      <c r="N13" s="824"/>
      <c r="O13" s="824"/>
      <c r="P13" s="823"/>
      <c r="Q13" s="823"/>
    </row>
    <row r="14" spans="1:17">
      <c r="A14" s="826" t="s">
        <v>625</v>
      </c>
      <c r="B14" s="812" t="s">
        <v>6</v>
      </c>
      <c r="C14" s="823"/>
      <c r="D14" s="823"/>
      <c r="E14" s="823"/>
      <c r="F14" s="823"/>
      <c r="G14" s="823"/>
      <c r="H14" s="823"/>
      <c r="I14" s="823"/>
      <c r="J14" s="823"/>
      <c r="K14" s="824"/>
      <c r="L14" s="824"/>
      <c r="M14" s="825"/>
      <c r="N14" s="824"/>
      <c r="O14" s="824"/>
      <c r="P14" s="823"/>
      <c r="Q14" s="823"/>
    </row>
    <row r="15" spans="1:17">
      <c r="A15" s="827" t="s">
        <v>2658</v>
      </c>
      <c r="B15" s="812" t="s">
        <v>6</v>
      </c>
      <c r="C15" s="828">
        <v>225893326.06999999</v>
      </c>
      <c r="D15" s="829"/>
      <c r="E15" s="828">
        <v>-1798200.42</v>
      </c>
      <c r="F15" s="829"/>
      <c r="G15" s="828">
        <v>0</v>
      </c>
      <c r="H15" s="829"/>
      <c r="I15" s="828">
        <v>73050730.459999993</v>
      </c>
      <c r="J15" s="829"/>
      <c r="K15" s="828">
        <f>ROUND(SUM(C15)+SUM(E15)+SUM(G15)-SUM(I15),2)</f>
        <v>151044395.19</v>
      </c>
      <c r="L15" s="813"/>
      <c r="M15" s="815"/>
      <c r="N15" s="829"/>
      <c r="O15" s="828">
        <v>9150971.4499999993</v>
      </c>
      <c r="P15" s="829"/>
      <c r="Q15" s="828">
        <v>11324805.810000001</v>
      </c>
    </row>
    <row r="16" spans="1:17">
      <c r="A16" s="826" t="s">
        <v>626</v>
      </c>
      <c r="B16" s="812" t="s">
        <v>6</v>
      </c>
      <c r="C16" s="830"/>
      <c r="D16" s="823"/>
      <c r="E16" s="831"/>
      <c r="F16" s="832"/>
      <c r="G16" s="831"/>
      <c r="H16" s="823"/>
      <c r="I16" s="830"/>
      <c r="J16" s="823"/>
      <c r="K16" s="830"/>
      <c r="L16" s="823"/>
      <c r="M16" s="825"/>
      <c r="N16" s="823"/>
      <c r="O16" s="833"/>
      <c r="P16" s="823"/>
      <c r="Q16" s="830"/>
    </row>
    <row r="17" spans="1:17">
      <c r="A17" s="812" t="s">
        <v>627</v>
      </c>
      <c r="B17" s="812" t="s">
        <v>6</v>
      </c>
      <c r="C17" s="834">
        <v>20167909.829999998</v>
      </c>
      <c r="D17" s="823"/>
      <c r="E17" s="835">
        <v>26992.639999999999</v>
      </c>
      <c r="F17" s="836"/>
      <c r="G17" s="835">
        <v>0</v>
      </c>
      <c r="H17" s="823"/>
      <c r="I17" s="834">
        <v>10440574.869999999</v>
      </c>
      <c r="J17" s="823"/>
      <c r="K17" s="834">
        <f>ROUND(SUM(C17)+SUM(E17)+SUM(G17)-SUM(I17),2)</f>
        <v>9754327.5999999996</v>
      </c>
      <c r="L17" s="823"/>
      <c r="M17" s="825"/>
      <c r="N17" s="823"/>
      <c r="O17" s="837">
        <v>656917.62</v>
      </c>
      <c r="P17" s="823"/>
      <c r="Q17" s="834">
        <v>1102501.9099999999</v>
      </c>
    </row>
    <row r="18" spans="1:17">
      <c r="A18" s="812" t="s">
        <v>628</v>
      </c>
      <c r="B18" s="812" t="s">
        <v>6</v>
      </c>
      <c r="C18" s="834">
        <v>7931.55</v>
      </c>
      <c r="D18" s="823"/>
      <c r="E18" s="835">
        <v>0</v>
      </c>
      <c r="F18" s="838"/>
      <c r="G18" s="835">
        <v>0</v>
      </c>
      <c r="H18" s="823"/>
      <c r="I18" s="834">
        <v>7931.55</v>
      </c>
      <c r="J18" s="823"/>
      <c r="K18" s="834">
        <f t="shared" ref="K18:K21" si="0">ROUND(SUM(C18)+SUM(E18)+SUM(G18)-SUM(I18),2)</f>
        <v>0</v>
      </c>
      <c r="L18" s="823"/>
      <c r="M18" s="825"/>
      <c r="N18" s="823"/>
      <c r="O18" s="837">
        <v>376.74</v>
      </c>
      <c r="P18" s="823"/>
      <c r="Q18" s="834">
        <v>64376.41</v>
      </c>
    </row>
    <row r="19" spans="1:17">
      <c r="A19" s="812" t="s">
        <v>629</v>
      </c>
      <c r="B19" s="812" t="s">
        <v>6</v>
      </c>
      <c r="C19" s="834">
        <v>437734140.86000001</v>
      </c>
      <c r="D19" s="823"/>
      <c r="E19" s="835">
        <v>-11833312.92</v>
      </c>
      <c r="F19" s="839"/>
      <c r="G19" s="834">
        <v>28880627.370000001</v>
      </c>
      <c r="H19" s="823"/>
      <c r="I19" s="834">
        <v>25355094.809999999</v>
      </c>
      <c r="J19" s="823"/>
      <c r="K19" s="834">
        <f t="shared" si="0"/>
        <v>429426360.5</v>
      </c>
      <c r="L19" s="823"/>
      <c r="M19" s="825"/>
      <c r="N19" s="823"/>
      <c r="O19" s="837">
        <v>16532867.720000001</v>
      </c>
      <c r="P19" s="823"/>
      <c r="Q19" s="834">
        <v>16353260.74</v>
      </c>
    </row>
    <row r="20" spans="1:17">
      <c r="A20" s="812" t="s">
        <v>630</v>
      </c>
      <c r="B20" s="812" t="s">
        <v>6</v>
      </c>
      <c r="C20" s="834">
        <v>49084177.039999999</v>
      </c>
      <c r="D20" s="823"/>
      <c r="E20" s="835">
        <v>-1102563.54</v>
      </c>
      <c r="F20" s="839"/>
      <c r="G20" s="835">
        <v>245510.06</v>
      </c>
      <c r="H20" s="823"/>
      <c r="I20" s="834">
        <v>5417017.4699999997</v>
      </c>
      <c r="J20" s="823"/>
      <c r="K20" s="834">
        <f t="shared" si="0"/>
        <v>42810106.090000004</v>
      </c>
      <c r="L20" s="823"/>
      <c r="M20" s="825"/>
      <c r="N20" s="823"/>
      <c r="O20" s="837">
        <v>1063745.7</v>
      </c>
      <c r="P20" s="823"/>
      <c r="Q20" s="834">
        <v>1263578.73</v>
      </c>
    </row>
    <row r="21" spans="1:17">
      <c r="A21" s="812" t="s">
        <v>631</v>
      </c>
      <c r="B21" s="812" t="s">
        <v>6</v>
      </c>
      <c r="C21" s="834">
        <v>81538241.150000006</v>
      </c>
      <c r="D21" s="823"/>
      <c r="E21" s="835">
        <v>0</v>
      </c>
      <c r="F21" s="839"/>
      <c r="G21" s="834">
        <v>21846727.649999999</v>
      </c>
      <c r="H21" s="823"/>
      <c r="I21" s="834">
        <v>11780068.050000001</v>
      </c>
      <c r="J21" s="823"/>
      <c r="K21" s="834">
        <f t="shared" si="0"/>
        <v>91604900.75</v>
      </c>
      <c r="L21" s="823"/>
      <c r="M21" s="825"/>
      <c r="N21" s="823"/>
      <c r="O21" s="837">
        <v>3352018.31</v>
      </c>
      <c r="P21" s="823"/>
      <c r="Q21" s="834">
        <v>3724765.74</v>
      </c>
    </row>
    <row r="22" spans="1:17">
      <c r="A22" s="826" t="s">
        <v>632</v>
      </c>
      <c r="B22" s="823" t="s">
        <v>6</v>
      </c>
      <c r="C22" s="830"/>
      <c r="D22" s="823"/>
      <c r="E22" s="831"/>
      <c r="F22" s="840"/>
      <c r="G22" s="831"/>
      <c r="H22" s="823"/>
      <c r="I22" s="830"/>
      <c r="J22" s="823"/>
      <c r="K22" s="830"/>
      <c r="L22" s="823"/>
      <c r="M22" s="825"/>
      <c r="N22" s="823"/>
      <c r="O22" s="833"/>
      <c r="P22" s="823"/>
      <c r="Q22" s="830"/>
    </row>
    <row r="23" spans="1:17">
      <c r="A23" s="812" t="s">
        <v>633</v>
      </c>
      <c r="B23" s="812" t="s">
        <v>6</v>
      </c>
      <c r="C23" s="841">
        <v>0</v>
      </c>
      <c r="D23" s="823"/>
      <c r="E23" s="835">
        <v>0</v>
      </c>
      <c r="F23" s="838"/>
      <c r="G23" s="835">
        <v>0</v>
      </c>
      <c r="H23" s="823"/>
      <c r="I23" s="841">
        <v>0</v>
      </c>
      <c r="J23" s="823"/>
      <c r="K23" s="834">
        <f>ROUND(SUM(C23)+SUM(E23)+SUM(G23)-SUM(I23),2)</f>
        <v>0</v>
      </c>
      <c r="L23" s="823"/>
      <c r="M23" s="825"/>
      <c r="N23" s="823"/>
      <c r="O23" s="841">
        <v>0</v>
      </c>
      <c r="P23" s="823"/>
      <c r="Q23" s="841">
        <v>0</v>
      </c>
    </row>
    <row r="24" spans="1:17" ht="14.25" customHeight="1">
      <c r="A24" s="812" t="s">
        <v>634</v>
      </c>
      <c r="B24" s="812" t="s">
        <v>6</v>
      </c>
      <c r="C24" s="834">
        <v>6682382.4800000004</v>
      </c>
      <c r="D24" s="823"/>
      <c r="E24" s="835">
        <v>-122250.28</v>
      </c>
      <c r="F24" s="838"/>
      <c r="G24" s="835">
        <v>0</v>
      </c>
      <c r="H24" s="823"/>
      <c r="I24" s="834">
        <v>1273923.1499999999</v>
      </c>
      <c r="J24" s="823"/>
      <c r="K24" s="834">
        <f t="shared" ref="K24:K56" si="1">ROUND(SUM(C24)+SUM(E24)+SUM(G24)-SUM(I24),2)</f>
        <v>5286209.05</v>
      </c>
      <c r="L24" s="823"/>
      <c r="M24" s="825"/>
      <c r="N24" s="823"/>
      <c r="O24" s="837">
        <v>273740.01</v>
      </c>
      <c r="P24" s="823"/>
      <c r="Q24" s="834">
        <v>295222.96000000002</v>
      </c>
    </row>
    <row r="25" spans="1:17">
      <c r="A25" s="826" t="s">
        <v>635</v>
      </c>
      <c r="B25" s="823" t="s">
        <v>6</v>
      </c>
      <c r="C25" s="830" t="s">
        <v>6</v>
      </c>
      <c r="D25" s="823"/>
      <c r="E25" s="831"/>
      <c r="F25" s="840"/>
      <c r="G25" s="831"/>
      <c r="H25" s="823"/>
      <c r="I25" s="830"/>
      <c r="J25" s="823"/>
      <c r="K25" s="834" t="s">
        <v>6</v>
      </c>
      <c r="L25" s="823"/>
      <c r="M25" s="825"/>
      <c r="N25" s="823"/>
      <c r="O25" s="833"/>
      <c r="P25" s="823"/>
      <c r="Q25" s="830"/>
    </row>
    <row r="26" spans="1:17">
      <c r="A26" s="812" t="s">
        <v>636</v>
      </c>
      <c r="B26" s="812" t="s">
        <v>6</v>
      </c>
      <c r="C26" s="842">
        <v>4783793.96</v>
      </c>
      <c r="D26" s="823"/>
      <c r="E26" s="835">
        <v>0</v>
      </c>
      <c r="F26" s="836"/>
      <c r="G26" s="835">
        <v>0</v>
      </c>
      <c r="H26" s="823"/>
      <c r="I26" s="834">
        <v>1797335.73</v>
      </c>
      <c r="J26" s="823"/>
      <c r="K26" s="834">
        <f t="shared" si="1"/>
        <v>2986458.23</v>
      </c>
      <c r="L26" s="823"/>
      <c r="M26" s="825"/>
      <c r="N26" s="823"/>
      <c r="O26" s="837">
        <v>194136.6</v>
      </c>
      <c r="P26" s="823"/>
      <c r="Q26" s="834">
        <v>297400.78000000003</v>
      </c>
    </row>
    <row r="27" spans="1:17">
      <c r="A27" s="812" t="s">
        <v>637</v>
      </c>
      <c r="B27" s="812" t="s">
        <v>6</v>
      </c>
      <c r="C27" s="842">
        <v>11542293.880000001</v>
      </c>
      <c r="D27" s="823"/>
      <c r="E27" s="835">
        <v>-29143.72</v>
      </c>
      <c r="F27" s="843"/>
      <c r="G27" s="835">
        <v>1953113.61</v>
      </c>
      <c r="H27" s="823"/>
      <c r="I27" s="834">
        <v>3437108.63</v>
      </c>
      <c r="J27" s="823"/>
      <c r="K27" s="834">
        <f t="shared" si="1"/>
        <v>10029155.140000001</v>
      </c>
      <c r="L27" s="823"/>
      <c r="M27" s="825"/>
      <c r="N27" s="823"/>
      <c r="O27" s="837">
        <v>489754.57</v>
      </c>
      <c r="P27" s="823"/>
      <c r="Q27" s="834">
        <v>702250.02</v>
      </c>
    </row>
    <row r="28" spans="1:17">
      <c r="A28" s="812" t="s">
        <v>638</v>
      </c>
      <c r="B28" s="812" t="s">
        <v>12</v>
      </c>
      <c r="C28" s="834">
        <v>49301767.159999996</v>
      </c>
      <c r="D28" s="823"/>
      <c r="E28" s="835">
        <v>0</v>
      </c>
      <c r="F28" s="843"/>
      <c r="G28" s="835">
        <v>0</v>
      </c>
      <c r="H28" s="823"/>
      <c r="I28" s="834">
        <v>8371902.8600000003</v>
      </c>
      <c r="J28" s="823"/>
      <c r="K28" s="834">
        <f t="shared" si="1"/>
        <v>40929864.299999997</v>
      </c>
      <c r="L28" s="823"/>
      <c r="M28" s="825"/>
      <c r="N28" s="823"/>
      <c r="O28" s="837">
        <v>1855917.29</v>
      </c>
      <c r="P28" s="823"/>
      <c r="Q28" s="834">
        <v>2152239.0699999998</v>
      </c>
    </row>
    <row r="29" spans="1:17">
      <c r="A29" s="826" t="s">
        <v>639</v>
      </c>
      <c r="B29" s="823" t="s">
        <v>6</v>
      </c>
      <c r="C29" s="830" t="s">
        <v>6</v>
      </c>
      <c r="D29" s="823"/>
      <c r="E29" s="831"/>
      <c r="F29" s="840"/>
      <c r="G29" s="831"/>
      <c r="H29" s="823"/>
      <c r="I29" s="830"/>
      <c r="J29" s="823"/>
      <c r="K29" s="834" t="s">
        <v>6</v>
      </c>
      <c r="L29" s="823"/>
      <c r="M29" s="825"/>
      <c r="N29" s="823"/>
      <c r="O29" s="833"/>
      <c r="P29" s="823"/>
      <c r="Q29" s="830"/>
    </row>
    <row r="30" spans="1:17">
      <c r="A30" s="812" t="s">
        <v>640</v>
      </c>
      <c r="B30" s="812" t="s">
        <v>6</v>
      </c>
      <c r="C30" s="834">
        <v>22142201.719999999</v>
      </c>
      <c r="D30" s="823"/>
      <c r="E30" s="835">
        <v>-195508.61</v>
      </c>
      <c r="F30" s="836"/>
      <c r="G30" s="835">
        <v>1137095.6100000001</v>
      </c>
      <c r="H30" s="823"/>
      <c r="I30" s="834">
        <v>3046875.98</v>
      </c>
      <c r="J30" s="823"/>
      <c r="K30" s="834">
        <f t="shared" si="1"/>
        <v>20036912.739999998</v>
      </c>
      <c r="L30" s="823"/>
      <c r="M30" s="825"/>
      <c r="N30" s="823"/>
      <c r="O30" s="837">
        <v>736482.81</v>
      </c>
      <c r="P30" s="823"/>
      <c r="Q30" s="834">
        <v>825329.47</v>
      </c>
    </row>
    <row r="31" spans="1:17">
      <c r="A31" s="812" t="s">
        <v>641</v>
      </c>
      <c r="B31" s="812" t="s">
        <v>6</v>
      </c>
      <c r="C31" s="834">
        <v>272933488.67000002</v>
      </c>
      <c r="D31" s="823"/>
      <c r="E31" s="835">
        <v>-348194.97</v>
      </c>
      <c r="F31" s="836"/>
      <c r="G31" s="835">
        <v>0</v>
      </c>
      <c r="H31" s="823"/>
      <c r="I31" s="834">
        <v>46469127.729999997</v>
      </c>
      <c r="J31" s="823"/>
      <c r="K31" s="834">
        <f t="shared" si="1"/>
        <v>226116165.97</v>
      </c>
      <c r="L31" s="823"/>
      <c r="M31" s="825"/>
      <c r="N31" s="823"/>
      <c r="O31" s="837">
        <v>10511030.08</v>
      </c>
      <c r="P31" s="823"/>
      <c r="Q31" s="834">
        <v>11356614.289999999</v>
      </c>
    </row>
    <row r="32" spans="1:17">
      <c r="A32" s="826" t="s">
        <v>642</v>
      </c>
      <c r="B32" s="812" t="s">
        <v>6</v>
      </c>
      <c r="C32" s="841">
        <v>0</v>
      </c>
      <c r="D32" s="823"/>
      <c r="E32" s="835">
        <v>0</v>
      </c>
      <c r="F32" s="838"/>
      <c r="G32" s="835">
        <v>0</v>
      </c>
      <c r="H32" s="823"/>
      <c r="I32" s="841">
        <v>0</v>
      </c>
      <c r="J32" s="823"/>
      <c r="K32" s="834">
        <f t="shared" si="1"/>
        <v>0</v>
      </c>
      <c r="L32" s="823"/>
      <c r="M32" s="825"/>
      <c r="N32" s="823"/>
      <c r="O32" s="841">
        <v>0</v>
      </c>
      <c r="P32" s="823"/>
      <c r="Q32" s="841">
        <v>0</v>
      </c>
    </row>
    <row r="33" spans="1:17">
      <c r="A33" s="826" t="s">
        <v>643</v>
      </c>
      <c r="B33" s="823" t="s">
        <v>6</v>
      </c>
      <c r="C33" s="830" t="s">
        <v>6</v>
      </c>
      <c r="D33" s="823"/>
      <c r="E33" s="831"/>
      <c r="F33" s="840"/>
      <c r="G33" s="831"/>
      <c r="H33" s="823"/>
      <c r="I33" s="830"/>
      <c r="J33" s="823"/>
      <c r="K33" s="834" t="s">
        <v>6</v>
      </c>
      <c r="L33" s="823"/>
      <c r="M33" s="825"/>
      <c r="N33" s="823"/>
      <c r="O33" s="833"/>
      <c r="P33" s="823"/>
      <c r="Q33" s="830"/>
    </row>
    <row r="34" spans="1:17">
      <c r="A34" s="812" t="s">
        <v>644</v>
      </c>
      <c r="B34" s="812" t="s">
        <v>6</v>
      </c>
      <c r="C34" s="834">
        <v>23660000</v>
      </c>
      <c r="D34" s="823"/>
      <c r="E34" s="835">
        <v>0</v>
      </c>
      <c r="F34" s="838"/>
      <c r="G34" s="835">
        <v>0</v>
      </c>
      <c r="H34" s="823"/>
      <c r="I34" s="834">
        <v>3770000</v>
      </c>
      <c r="J34" s="823"/>
      <c r="K34" s="834">
        <f t="shared" si="1"/>
        <v>19890000</v>
      </c>
      <c r="L34" s="823"/>
      <c r="M34" s="825"/>
      <c r="N34" s="823"/>
      <c r="O34" s="837">
        <v>698100</v>
      </c>
      <c r="P34" s="823"/>
      <c r="Q34" s="835">
        <v>822050</v>
      </c>
    </row>
    <row r="35" spans="1:17">
      <c r="A35" s="812" t="s">
        <v>645</v>
      </c>
      <c r="B35" s="812" t="s">
        <v>6</v>
      </c>
      <c r="C35" s="834">
        <v>22025000</v>
      </c>
      <c r="D35" s="823"/>
      <c r="E35" s="835">
        <v>0</v>
      </c>
      <c r="F35" s="838"/>
      <c r="G35" s="835">
        <v>0</v>
      </c>
      <c r="H35" s="823"/>
      <c r="I35" s="834">
        <v>4740000</v>
      </c>
      <c r="J35" s="823"/>
      <c r="K35" s="834">
        <f t="shared" si="1"/>
        <v>17285000</v>
      </c>
      <c r="L35" s="823"/>
      <c r="M35" s="825"/>
      <c r="N35" s="823"/>
      <c r="O35" s="837">
        <v>578230</v>
      </c>
      <c r="P35" s="823"/>
      <c r="Q35" s="835">
        <v>643526</v>
      </c>
    </row>
    <row r="36" spans="1:17">
      <c r="A36" s="812" t="s">
        <v>646</v>
      </c>
      <c r="B36" s="812" t="s">
        <v>6</v>
      </c>
      <c r="C36" s="844">
        <v>0</v>
      </c>
      <c r="D36" s="823"/>
      <c r="E36" s="835">
        <v>0</v>
      </c>
      <c r="F36" s="838"/>
      <c r="G36" s="835">
        <v>0</v>
      </c>
      <c r="H36" s="823"/>
      <c r="I36" s="841">
        <v>0</v>
      </c>
      <c r="J36" s="823"/>
      <c r="K36" s="834">
        <f t="shared" si="1"/>
        <v>0</v>
      </c>
      <c r="L36" s="823"/>
      <c r="M36" s="825"/>
      <c r="N36" s="823"/>
      <c r="O36" s="841">
        <v>0</v>
      </c>
      <c r="P36" s="823"/>
      <c r="Q36" s="841">
        <v>0</v>
      </c>
    </row>
    <row r="37" spans="1:17">
      <c r="A37" s="826" t="s">
        <v>647</v>
      </c>
      <c r="B37" s="812" t="s">
        <v>6</v>
      </c>
      <c r="C37" s="844">
        <v>0</v>
      </c>
      <c r="D37" s="823"/>
      <c r="E37" s="835">
        <v>0</v>
      </c>
      <c r="F37" s="838"/>
      <c r="G37" s="835">
        <v>0</v>
      </c>
      <c r="H37" s="823"/>
      <c r="I37" s="841">
        <v>0</v>
      </c>
      <c r="J37" s="823"/>
      <c r="K37" s="834">
        <f t="shared" si="1"/>
        <v>0</v>
      </c>
      <c r="L37" s="823"/>
      <c r="M37" s="825"/>
      <c r="N37" s="823"/>
      <c r="O37" s="841">
        <v>0</v>
      </c>
      <c r="P37" s="823"/>
      <c r="Q37" s="834">
        <v>0</v>
      </c>
    </row>
    <row r="38" spans="1:17">
      <c r="A38" s="826" t="s">
        <v>648</v>
      </c>
      <c r="B38" s="812" t="s">
        <v>6</v>
      </c>
      <c r="C38" s="834">
        <v>12074.28</v>
      </c>
      <c r="D38" s="823"/>
      <c r="E38" s="835">
        <v>0</v>
      </c>
      <c r="F38" s="838"/>
      <c r="G38" s="835">
        <v>0</v>
      </c>
      <c r="H38" s="823"/>
      <c r="I38" s="834">
        <v>2804.23</v>
      </c>
      <c r="J38" s="823"/>
      <c r="K38" s="834">
        <f t="shared" si="1"/>
        <v>9270.0499999999993</v>
      </c>
      <c r="L38" s="823"/>
      <c r="M38" s="825"/>
      <c r="N38" s="823"/>
      <c r="O38" s="837">
        <v>482.99</v>
      </c>
      <c r="P38" s="823"/>
      <c r="Q38" s="834">
        <v>580.52</v>
      </c>
    </row>
    <row r="39" spans="1:17">
      <c r="A39" s="826" t="s">
        <v>649</v>
      </c>
      <c r="B39" s="812" t="s">
        <v>6</v>
      </c>
      <c r="C39" s="834">
        <v>46037669.840000004</v>
      </c>
      <c r="D39" s="823"/>
      <c r="E39" s="835">
        <v>-1184834.43</v>
      </c>
      <c r="F39" s="839"/>
      <c r="G39" s="835">
        <v>0</v>
      </c>
      <c r="H39" s="823"/>
      <c r="I39" s="834">
        <v>6159061.0300000003</v>
      </c>
      <c r="J39" s="823"/>
      <c r="K39" s="834">
        <f t="shared" si="1"/>
        <v>38693774.380000003</v>
      </c>
      <c r="L39" s="823"/>
      <c r="M39" s="825"/>
      <c r="N39" s="823"/>
      <c r="O39" s="837">
        <v>1814866.76</v>
      </c>
      <c r="P39" s="823"/>
      <c r="Q39" s="834">
        <v>1993404.57</v>
      </c>
    </row>
    <row r="40" spans="1:17">
      <c r="A40" s="826" t="s">
        <v>650</v>
      </c>
      <c r="B40" s="812" t="s">
        <v>6</v>
      </c>
      <c r="C40" s="834">
        <v>1143996.32</v>
      </c>
      <c r="D40" s="823"/>
      <c r="E40" s="835">
        <v>0</v>
      </c>
      <c r="F40" s="838"/>
      <c r="G40" s="835">
        <v>0</v>
      </c>
      <c r="H40" s="823"/>
      <c r="I40" s="834">
        <v>396834.19</v>
      </c>
      <c r="J40" s="823"/>
      <c r="K40" s="834">
        <f t="shared" si="1"/>
        <v>747162.13</v>
      </c>
      <c r="L40" s="823"/>
      <c r="M40" s="825"/>
      <c r="N40" s="823"/>
      <c r="O40" s="837">
        <v>45693.02</v>
      </c>
      <c r="P40" s="823"/>
      <c r="Q40" s="834">
        <v>80838</v>
      </c>
    </row>
    <row r="41" spans="1:17">
      <c r="A41" s="826" t="s">
        <v>651</v>
      </c>
      <c r="B41" s="823" t="s">
        <v>6</v>
      </c>
      <c r="C41" s="830" t="s">
        <v>6</v>
      </c>
      <c r="D41" s="823"/>
      <c r="E41" s="831"/>
      <c r="F41" s="840"/>
      <c r="G41" s="831"/>
      <c r="H41" s="823"/>
      <c r="I41" s="830"/>
      <c r="J41" s="823"/>
      <c r="K41" s="834" t="s">
        <v>6</v>
      </c>
      <c r="L41" s="823"/>
      <c r="M41" s="825"/>
      <c r="N41" s="823"/>
      <c r="O41" s="833"/>
      <c r="P41" s="823"/>
      <c r="Q41" s="830"/>
    </row>
    <row r="42" spans="1:17">
      <c r="A42" s="812" t="s">
        <v>652</v>
      </c>
      <c r="B42" s="812" t="s">
        <v>6</v>
      </c>
      <c r="C42" s="834">
        <v>826297781.46000004</v>
      </c>
      <c r="D42" s="823"/>
      <c r="E42" s="835">
        <v>0</v>
      </c>
      <c r="F42" s="845"/>
      <c r="G42" s="834">
        <v>77630886.290000007</v>
      </c>
      <c r="H42" s="823"/>
      <c r="I42" s="834">
        <v>48236187.310000002</v>
      </c>
      <c r="J42" s="823"/>
      <c r="K42" s="834">
        <f t="shared" si="1"/>
        <v>855692480.44000006</v>
      </c>
      <c r="L42" s="823"/>
      <c r="M42" s="825"/>
      <c r="N42" s="823"/>
      <c r="O42" s="837">
        <v>36785952.130000003</v>
      </c>
      <c r="P42" s="823"/>
      <c r="Q42" s="834">
        <v>38098805.920000002</v>
      </c>
    </row>
    <row r="43" spans="1:17">
      <c r="A43" s="812" t="s">
        <v>653</v>
      </c>
      <c r="B43" s="812" t="s">
        <v>6</v>
      </c>
      <c r="C43" s="835">
        <v>13426360.83</v>
      </c>
      <c r="D43" s="823"/>
      <c r="E43" s="835">
        <v>0</v>
      </c>
      <c r="F43" s="843"/>
      <c r="G43" s="835">
        <v>5985961.0499999998</v>
      </c>
      <c r="H43" s="823"/>
      <c r="I43" s="835">
        <v>1919403.99</v>
      </c>
      <c r="J43" s="823"/>
      <c r="K43" s="834">
        <f t="shared" si="1"/>
        <v>17492917.890000001</v>
      </c>
      <c r="L43" s="823"/>
      <c r="M43" s="825"/>
      <c r="N43" s="823"/>
      <c r="O43" s="837">
        <v>589712.62</v>
      </c>
      <c r="P43" s="823"/>
      <c r="Q43" s="835">
        <v>652101.99</v>
      </c>
    </row>
    <row r="44" spans="1:17">
      <c r="A44" s="812" t="s">
        <v>654</v>
      </c>
      <c r="B44" s="812" t="s">
        <v>6</v>
      </c>
      <c r="C44" s="835">
        <v>53727834.170000002</v>
      </c>
      <c r="D44" s="823"/>
      <c r="E44" s="835">
        <v>0</v>
      </c>
      <c r="F44" s="843"/>
      <c r="G44" s="835">
        <v>105621.51</v>
      </c>
      <c r="H44" s="823"/>
      <c r="I44" s="835">
        <v>2511283.8199999998</v>
      </c>
      <c r="J44" s="823"/>
      <c r="K44" s="834">
        <f t="shared" si="1"/>
        <v>51322171.859999999</v>
      </c>
      <c r="L44" s="823"/>
      <c r="M44" s="825"/>
      <c r="N44" s="823"/>
      <c r="O44" s="837">
        <v>2308409.17</v>
      </c>
      <c r="P44" s="823"/>
      <c r="Q44" s="835">
        <v>2364454.2999999998</v>
      </c>
    </row>
    <row r="45" spans="1:17">
      <c r="A45" s="812" t="s">
        <v>655</v>
      </c>
      <c r="B45" s="812" t="s">
        <v>6</v>
      </c>
      <c r="C45" s="835">
        <v>75095780.090000004</v>
      </c>
      <c r="D45" s="823"/>
      <c r="E45" s="835">
        <v>0</v>
      </c>
      <c r="F45" s="843"/>
      <c r="G45" s="835">
        <v>10383604.630000001</v>
      </c>
      <c r="H45" s="823"/>
      <c r="I45" s="835">
        <v>2716588.52</v>
      </c>
      <c r="J45" s="823"/>
      <c r="K45" s="834">
        <f t="shared" si="1"/>
        <v>82762796.200000003</v>
      </c>
      <c r="L45" s="823"/>
      <c r="M45" s="825"/>
      <c r="N45" s="823"/>
      <c r="O45" s="837">
        <v>3495470.16</v>
      </c>
      <c r="P45" s="823"/>
      <c r="Q45" s="846">
        <v>3589764.45</v>
      </c>
    </row>
    <row r="46" spans="1:17">
      <c r="A46" s="812" t="s">
        <v>656</v>
      </c>
      <c r="B46" s="812" t="s">
        <v>6</v>
      </c>
      <c r="C46" s="835">
        <v>9644677.8200000003</v>
      </c>
      <c r="D46" s="823"/>
      <c r="E46" s="835">
        <v>0</v>
      </c>
      <c r="F46" s="838"/>
      <c r="G46" s="835">
        <v>0</v>
      </c>
      <c r="H46" s="823"/>
      <c r="I46" s="835">
        <v>1652617.05</v>
      </c>
      <c r="J46" s="823"/>
      <c r="K46" s="834">
        <f t="shared" si="1"/>
        <v>7992060.7699999996</v>
      </c>
      <c r="L46" s="823"/>
      <c r="M46" s="825"/>
      <c r="N46" s="823"/>
      <c r="O46" s="837">
        <v>433574.77</v>
      </c>
      <c r="P46" s="823"/>
      <c r="Q46" s="846">
        <v>502432.94</v>
      </c>
    </row>
    <row r="47" spans="1:17">
      <c r="A47" s="812" t="s">
        <v>657</v>
      </c>
      <c r="B47" s="812" t="s">
        <v>6</v>
      </c>
      <c r="C47" s="834">
        <v>914697696.96000004</v>
      </c>
      <c r="D47" s="823"/>
      <c r="E47" s="835">
        <v>0</v>
      </c>
      <c r="F47" s="839"/>
      <c r="G47" s="834">
        <v>0</v>
      </c>
      <c r="H47" s="823"/>
      <c r="I47" s="834">
        <v>37666361.57</v>
      </c>
      <c r="J47" s="823"/>
      <c r="K47" s="834">
        <f t="shared" si="1"/>
        <v>877031335.38999999</v>
      </c>
      <c r="L47" s="823"/>
      <c r="M47" s="825"/>
      <c r="N47" s="823"/>
      <c r="O47" s="837">
        <v>39487750.890000001</v>
      </c>
      <c r="P47" s="823"/>
      <c r="Q47" s="847">
        <v>40302233</v>
      </c>
    </row>
    <row r="48" spans="1:17">
      <c r="A48" s="826" t="s">
        <v>658</v>
      </c>
      <c r="B48" s="823" t="s">
        <v>6</v>
      </c>
      <c r="C48" s="830" t="s">
        <v>6</v>
      </c>
      <c r="D48" s="823"/>
      <c r="E48" s="831"/>
      <c r="F48" s="840"/>
      <c r="G48" s="831"/>
      <c r="H48" s="823"/>
      <c r="I48" s="830"/>
      <c r="J48" s="823"/>
      <c r="K48" s="834" t="s">
        <v>6</v>
      </c>
      <c r="L48" s="823"/>
      <c r="M48" s="825"/>
      <c r="N48" s="823"/>
      <c r="O48" s="833"/>
      <c r="P48" s="823"/>
      <c r="Q48" s="830"/>
    </row>
    <row r="49" spans="1:21">
      <c r="A49" s="812" t="s">
        <v>659</v>
      </c>
      <c r="B49" s="812" t="s">
        <v>6</v>
      </c>
      <c r="C49" s="834">
        <v>2613008.91</v>
      </c>
      <c r="D49" s="823"/>
      <c r="E49" s="835">
        <v>0</v>
      </c>
      <c r="F49" s="838"/>
      <c r="G49" s="835">
        <v>25852.22</v>
      </c>
      <c r="H49" s="823"/>
      <c r="I49" s="834">
        <v>830179.73</v>
      </c>
      <c r="J49" s="823"/>
      <c r="K49" s="834">
        <f t="shared" si="1"/>
        <v>1808681.4</v>
      </c>
      <c r="L49" s="823"/>
      <c r="M49" s="825"/>
      <c r="N49" s="823"/>
      <c r="O49" s="837">
        <v>115657.4</v>
      </c>
      <c r="P49" s="823"/>
      <c r="Q49" s="834">
        <v>142523.59</v>
      </c>
    </row>
    <row r="50" spans="1:21">
      <c r="A50" s="812" t="s">
        <v>660</v>
      </c>
      <c r="B50" s="812" t="s">
        <v>6</v>
      </c>
      <c r="C50" s="834">
        <v>0</v>
      </c>
      <c r="D50" s="823"/>
      <c r="E50" s="835">
        <v>0</v>
      </c>
      <c r="F50" s="838"/>
      <c r="G50" s="835">
        <v>0</v>
      </c>
      <c r="H50" s="823"/>
      <c r="I50" s="834">
        <v>0</v>
      </c>
      <c r="J50" s="823"/>
      <c r="K50" s="834">
        <f t="shared" si="1"/>
        <v>0</v>
      </c>
      <c r="L50" s="823"/>
      <c r="M50" s="825"/>
      <c r="N50" s="823"/>
      <c r="O50" s="837">
        <v>0</v>
      </c>
      <c r="P50" s="823"/>
      <c r="Q50" s="834">
        <v>0</v>
      </c>
    </row>
    <row r="51" spans="1:21">
      <c r="A51" s="812" t="s">
        <v>661</v>
      </c>
      <c r="B51" s="812" t="s">
        <v>6</v>
      </c>
      <c r="C51" s="834">
        <v>9853974.1199999992</v>
      </c>
      <c r="D51" s="823"/>
      <c r="E51" s="835">
        <v>-415402.1</v>
      </c>
      <c r="F51" s="838"/>
      <c r="G51" s="835">
        <v>0</v>
      </c>
      <c r="H51" s="823"/>
      <c r="I51" s="834">
        <v>1588952.86</v>
      </c>
      <c r="J51" s="823"/>
      <c r="K51" s="834">
        <f t="shared" si="1"/>
        <v>7849619.1600000001</v>
      </c>
      <c r="L51" s="823"/>
      <c r="M51" s="825"/>
      <c r="N51" s="823"/>
      <c r="O51" s="837">
        <v>398640.44</v>
      </c>
      <c r="P51" s="823"/>
      <c r="Q51" s="834">
        <v>417897.13</v>
      </c>
    </row>
    <row r="52" spans="1:21">
      <c r="A52" s="826" t="s">
        <v>2641</v>
      </c>
      <c r="C52" s="841">
        <v>0</v>
      </c>
      <c r="D52" s="823"/>
      <c r="E52" s="835">
        <v>0</v>
      </c>
      <c r="F52" s="838"/>
      <c r="G52" s="835">
        <v>0</v>
      </c>
      <c r="H52" s="823"/>
      <c r="I52" s="841">
        <v>0</v>
      </c>
      <c r="J52" s="823"/>
      <c r="K52" s="834">
        <f>ROUND(SUM(C52)+SUM(E52)+SUM(G52)-SUM(I52),2)</f>
        <v>0</v>
      </c>
      <c r="L52" s="823"/>
      <c r="M52" s="825"/>
      <c r="N52" s="823"/>
      <c r="O52" s="841">
        <v>0</v>
      </c>
      <c r="P52" s="823"/>
      <c r="Q52" s="841">
        <v>0</v>
      </c>
    </row>
    <row r="53" spans="1:21">
      <c r="A53" s="826" t="s">
        <v>662</v>
      </c>
      <c r="B53" s="823" t="s">
        <v>6</v>
      </c>
      <c r="C53" s="830" t="s">
        <v>6</v>
      </c>
      <c r="D53" s="823"/>
      <c r="E53" s="831"/>
      <c r="F53" s="840"/>
      <c r="G53" s="831"/>
      <c r="H53" s="823"/>
      <c r="I53" s="830" t="s">
        <v>6</v>
      </c>
      <c r="J53" s="823"/>
      <c r="K53" s="834" t="s">
        <v>6</v>
      </c>
      <c r="L53" s="823"/>
      <c r="M53" s="825"/>
      <c r="N53" s="823"/>
      <c r="O53" s="833"/>
      <c r="P53" s="823"/>
      <c r="Q53" s="830"/>
    </row>
    <row r="54" spans="1:21">
      <c r="A54" s="812" t="s">
        <v>663</v>
      </c>
      <c r="B54" s="812" t="s">
        <v>6</v>
      </c>
      <c r="C54" s="834">
        <v>11168370.85</v>
      </c>
      <c r="D54" s="823"/>
      <c r="E54" s="835">
        <v>-342581.65</v>
      </c>
      <c r="F54" s="838"/>
      <c r="G54" s="835">
        <v>0</v>
      </c>
      <c r="H54" s="823"/>
      <c r="I54" s="834">
        <v>1756298.62</v>
      </c>
      <c r="J54" s="823"/>
      <c r="K54" s="834">
        <f t="shared" si="1"/>
        <v>9069490.5800000001</v>
      </c>
      <c r="L54" s="823"/>
      <c r="M54" s="825"/>
      <c r="N54" s="823"/>
      <c r="O54" s="837">
        <v>431550.71</v>
      </c>
      <c r="P54" s="823"/>
      <c r="Q54" s="834">
        <v>481965.86</v>
      </c>
    </row>
    <row r="55" spans="1:21">
      <c r="A55" s="812" t="s">
        <v>664</v>
      </c>
      <c r="B55" s="812" t="s">
        <v>6</v>
      </c>
      <c r="C55" s="841">
        <v>0</v>
      </c>
      <c r="D55" s="823"/>
      <c r="E55" s="835">
        <v>0</v>
      </c>
      <c r="F55" s="838"/>
      <c r="G55" s="835">
        <v>0</v>
      </c>
      <c r="H55" s="823"/>
      <c r="I55" s="841">
        <v>0</v>
      </c>
      <c r="J55" s="823"/>
      <c r="K55" s="834">
        <f t="shared" si="1"/>
        <v>0</v>
      </c>
      <c r="L55" s="823"/>
      <c r="M55" s="825"/>
      <c r="N55" s="823"/>
      <c r="O55" s="841">
        <v>0</v>
      </c>
      <c r="P55" s="823"/>
      <c r="Q55" s="841">
        <v>0</v>
      </c>
    </row>
    <row r="56" spans="1:21">
      <c r="A56" s="812" t="s">
        <v>665</v>
      </c>
      <c r="B56" s="812" t="s">
        <v>6</v>
      </c>
      <c r="C56" s="834">
        <v>119119.44</v>
      </c>
      <c r="D56" s="823"/>
      <c r="E56" s="835">
        <v>0</v>
      </c>
      <c r="F56" s="838"/>
      <c r="G56" s="835">
        <v>0</v>
      </c>
      <c r="H56" s="823"/>
      <c r="I56" s="835">
        <v>40735.79</v>
      </c>
      <c r="J56" s="823"/>
      <c r="K56" s="834">
        <f t="shared" si="1"/>
        <v>78383.649999999994</v>
      </c>
      <c r="L56" s="823"/>
      <c r="M56" s="825"/>
      <c r="N56" s="823"/>
      <c r="O56" s="837">
        <v>5063.22</v>
      </c>
      <c r="P56" s="823"/>
      <c r="Q56" s="834">
        <v>19000.73</v>
      </c>
    </row>
    <row r="57" spans="1:21" s="826" customFormat="1" ht="16" thickBot="1">
      <c r="A57" s="826" t="s">
        <v>666</v>
      </c>
      <c r="B57" s="812" t="s">
        <v>6</v>
      </c>
      <c r="C57" s="848">
        <f>ROUND(SUM(C15:C56),2)</f>
        <v>3191334999.46</v>
      </c>
      <c r="D57" s="829"/>
      <c r="E57" s="848">
        <f>ROUND(SUM(E15:E56),2)</f>
        <v>-17345000</v>
      </c>
      <c r="F57" s="829"/>
      <c r="G57" s="848">
        <f>ROUND(SUM(G15:G56),2)</f>
        <v>148195000</v>
      </c>
      <c r="H57" s="829"/>
      <c r="I57" s="848">
        <f>ROUND(SUM(I15:I56),2)</f>
        <v>304435000</v>
      </c>
      <c r="J57" s="829"/>
      <c r="K57" s="848">
        <f>ROUND(SUM(K15:K56),2)</f>
        <v>3017749999.46</v>
      </c>
      <c r="L57" s="827"/>
      <c r="M57" s="849"/>
      <c r="N57" s="829"/>
      <c r="O57" s="848">
        <f>ROUND(SUM(O15:O56),2)</f>
        <v>132007113.18000001</v>
      </c>
      <c r="P57" s="850"/>
      <c r="Q57" s="848">
        <f>ROUND(SUM(Q15:Q56),2)</f>
        <v>139573924.93000001</v>
      </c>
    </row>
    <row r="58" spans="1:21" ht="16" thickTop="1">
      <c r="K58" s="851" t="s">
        <v>6</v>
      </c>
      <c r="L58" s="813"/>
      <c r="P58" s="812"/>
      <c r="Q58" s="812"/>
    </row>
    <row r="59" spans="1:21" s="852" customFormat="1" ht="15" customHeight="1">
      <c r="A59" s="852" t="s">
        <v>667</v>
      </c>
    </row>
    <row r="60" spans="1:21" s="852" customFormat="1" ht="15" customHeight="1">
      <c r="A60" s="852" t="s">
        <v>1991</v>
      </c>
      <c r="B60" s="853"/>
      <c r="C60" s="853"/>
      <c r="D60" s="854"/>
      <c r="E60" s="853"/>
      <c r="F60" s="853"/>
      <c r="G60" s="853"/>
      <c r="H60" s="854"/>
      <c r="J60" s="855"/>
      <c r="L60" s="855"/>
      <c r="N60" s="856"/>
      <c r="P60" s="853"/>
      <c r="R60" s="857"/>
      <c r="T60" s="858"/>
    </row>
    <row r="61" spans="1:21" s="852" customFormat="1" ht="12">
      <c r="A61" s="859"/>
      <c r="C61" s="853"/>
      <c r="D61" s="853"/>
      <c r="E61" s="860"/>
      <c r="F61" s="860"/>
      <c r="G61" s="860"/>
      <c r="H61" s="853"/>
      <c r="I61" s="861"/>
      <c r="K61" s="855"/>
      <c r="M61" s="855"/>
      <c r="O61" s="858"/>
      <c r="Q61" s="853"/>
      <c r="S61" s="858"/>
      <c r="U61" s="858"/>
    </row>
  </sheetData>
  <mergeCells count="3">
    <mergeCell ref="C9:K9"/>
    <mergeCell ref="O9:Q9"/>
    <mergeCell ref="E11:G11"/>
  </mergeCells>
  <pageMargins left="0.75" right="0.5" top="0.7" bottom="0.25" header="0.5" footer="0.25"/>
  <pageSetup scale="52" orientation="landscape"/>
  <headerFooter scaleWithDoc="0">
    <oddFooter>&amp;R&amp;8 92</oddFooter>
  </headerFooter>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R110"/>
  <sheetViews>
    <sheetView showGridLines="0" showOutlineSymbols="0" zoomScale="70" zoomScaleNormal="70" zoomScaleSheetLayoutView="70" zoomScalePageLayoutView="70" workbookViewId="0"/>
  </sheetViews>
  <sheetFormatPr baseColWidth="10" defaultColWidth="8.7109375" defaultRowHeight="15" x14ac:dyDescent="0"/>
  <cols>
    <col min="1" max="1" width="51" style="864" customWidth="1"/>
    <col min="2" max="2" width="2.7109375" style="863" customWidth="1"/>
    <col min="3" max="3" width="13" style="864" customWidth="1"/>
    <col min="4" max="4" width="2.28515625" style="559" customWidth="1"/>
    <col min="5" max="5" width="13" style="864" customWidth="1"/>
    <col min="6" max="6" width="5.7109375" style="864" customWidth="1"/>
    <col min="7" max="7" width="2.140625" style="864" customWidth="1"/>
    <col min="8" max="8" width="17.42578125" style="864" customWidth="1"/>
    <col min="9" max="9" width="5.5703125" style="865" customWidth="1"/>
    <col min="10" max="10" width="2" style="864" customWidth="1"/>
    <col min="11" max="11" width="17.42578125" style="864" customWidth="1"/>
    <col min="12" max="12" width="5.7109375" style="864" customWidth="1"/>
    <col min="13" max="13" width="2" style="864" customWidth="1"/>
    <col min="14" max="14" width="17.42578125" style="864" customWidth="1"/>
    <col min="15" max="15" width="5.7109375" style="864" customWidth="1"/>
    <col min="16" max="16" width="2.140625" style="864" customWidth="1"/>
    <col min="17" max="17" width="17.42578125" style="864" customWidth="1"/>
    <col min="18" max="16384" width="8.7109375" style="864"/>
  </cols>
  <sheetData>
    <row r="1" spans="1:17">
      <c r="A1" s="1667" t="s">
        <v>1491</v>
      </c>
    </row>
    <row r="3" spans="1:17" ht="17">
      <c r="A3" s="862" t="s">
        <v>0</v>
      </c>
      <c r="O3" s="863"/>
    </row>
    <row r="4" spans="1:17" ht="20">
      <c r="A4" s="862" t="s">
        <v>668</v>
      </c>
      <c r="O4" s="863"/>
      <c r="Q4" s="866" t="s">
        <v>669</v>
      </c>
    </row>
    <row r="5" spans="1:17" ht="17">
      <c r="A5" s="862" t="s">
        <v>670</v>
      </c>
      <c r="O5" s="863"/>
    </row>
    <row r="6" spans="1:17" ht="17">
      <c r="A6" s="862" t="s">
        <v>1999</v>
      </c>
      <c r="O6" s="863"/>
    </row>
    <row r="7" spans="1:17" ht="17">
      <c r="A7" s="862" t="s">
        <v>6</v>
      </c>
      <c r="O7" s="863"/>
    </row>
    <row r="8" spans="1:17" ht="17">
      <c r="A8" s="862"/>
      <c r="O8" s="863"/>
    </row>
    <row r="9" spans="1:17" ht="17">
      <c r="A9" s="862"/>
      <c r="O9" s="863"/>
    </row>
    <row r="10" spans="1:17" ht="17">
      <c r="A10" s="862"/>
      <c r="O10" s="863"/>
    </row>
    <row r="11" spans="1:17">
      <c r="C11" s="867" t="s">
        <v>671</v>
      </c>
      <c r="D11" s="868"/>
      <c r="E11" s="867" t="s">
        <v>671</v>
      </c>
      <c r="F11" s="867"/>
      <c r="K11" s="867" t="s">
        <v>672</v>
      </c>
      <c r="N11" s="867" t="s">
        <v>673</v>
      </c>
      <c r="O11" s="863"/>
      <c r="Q11" s="867" t="s">
        <v>288</v>
      </c>
    </row>
    <row r="12" spans="1:17">
      <c r="C12" s="867" t="s">
        <v>674</v>
      </c>
      <c r="D12" s="868"/>
      <c r="E12" s="867" t="s">
        <v>675</v>
      </c>
      <c r="F12" s="867"/>
      <c r="H12" s="867" t="s">
        <v>672</v>
      </c>
      <c r="I12" s="869"/>
      <c r="K12" s="867" t="s">
        <v>676</v>
      </c>
      <c r="L12" s="867"/>
      <c r="N12" s="867" t="s">
        <v>677</v>
      </c>
      <c r="O12" s="870"/>
      <c r="Q12" s="867" t="s">
        <v>157</v>
      </c>
    </row>
    <row r="13" spans="1:17">
      <c r="A13" s="871" t="s">
        <v>621</v>
      </c>
      <c r="C13" s="871" t="s">
        <v>623</v>
      </c>
      <c r="D13" s="868"/>
      <c r="E13" s="871" t="s">
        <v>678</v>
      </c>
      <c r="F13" s="868"/>
      <c r="H13" s="871" t="s">
        <v>673</v>
      </c>
      <c r="I13" s="869"/>
      <c r="K13" s="871" t="s">
        <v>679</v>
      </c>
      <c r="L13" s="867"/>
      <c r="N13" s="871" t="s">
        <v>680</v>
      </c>
      <c r="O13" s="870"/>
      <c r="Q13" s="871" t="s">
        <v>619</v>
      </c>
    </row>
    <row r="14" spans="1:17" ht="12.75" customHeight="1">
      <c r="O14" s="863"/>
    </row>
    <row r="15" spans="1:17">
      <c r="A15" s="872" t="s">
        <v>625</v>
      </c>
      <c r="E15" s="873"/>
      <c r="O15" s="863"/>
    </row>
    <row r="16" spans="1:17">
      <c r="A16" s="874" t="s">
        <v>2677</v>
      </c>
      <c r="B16" s="863" t="s">
        <v>6</v>
      </c>
      <c r="C16" s="875">
        <v>1989</v>
      </c>
      <c r="E16" s="876">
        <v>2031</v>
      </c>
      <c r="F16" s="875"/>
      <c r="G16" s="877"/>
      <c r="H16" s="878">
        <v>3000000000</v>
      </c>
      <c r="I16" s="879"/>
      <c r="J16" s="877"/>
      <c r="K16" s="1794">
        <v>2979768596.2799997</v>
      </c>
      <c r="L16" s="880"/>
      <c r="M16" s="877"/>
      <c r="N16" s="878">
        <f>ROUND(SUM(H16-K16),1)</f>
        <v>20231403.699999999</v>
      </c>
      <c r="O16" s="881"/>
      <c r="P16" s="877"/>
      <c r="Q16" s="1802">
        <v>151044395.19</v>
      </c>
    </row>
    <row r="17" spans="1:18">
      <c r="A17" s="872" t="s">
        <v>626</v>
      </c>
      <c r="C17" s="882"/>
      <c r="D17" s="883"/>
      <c r="E17" s="876"/>
      <c r="F17" s="882"/>
      <c r="G17" s="863"/>
      <c r="H17" s="884"/>
      <c r="I17" s="885"/>
      <c r="J17" s="863"/>
      <c r="K17" s="1790"/>
      <c r="L17" s="881"/>
      <c r="M17" s="863"/>
      <c r="N17" s="886"/>
      <c r="O17" s="881"/>
      <c r="P17" s="863"/>
      <c r="Q17" s="1797"/>
    </row>
    <row r="18" spans="1:18">
      <c r="A18" s="864" t="s">
        <v>627</v>
      </c>
      <c r="B18" s="863" t="s">
        <v>6</v>
      </c>
      <c r="C18" s="875">
        <v>1997</v>
      </c>
      <c r="E18" s="876">
        <v>2022</v>
      </c>
      <c r="F18" s="875"/>
      <c r="H18" s="884">
        <v>230000000</v>
      </c>
      <c r="I18" s="879"/>
      <c r="K18" s="1789">
        <v>200291164.93000001</v>
      </c>
      <c r="L18" s="880"/>
      <c r="N18" s="887">
        <f>ROUND(SUM(H18-K18),1)</f>
        <v>29708835.100000001</v>
      </c>
      <c r="O18" s="881"/>
      <c r="P18" s="863"/>
      <c r="Q18" s="1796">
        <v>9754327.5999999996</v>
      </c>
    </row>
    <row r="19" spans="1:18">
      <c r="A19" s="864" t="s">
        <v>628</v>
      </c>
      <c r="B19" s="863" t="s">
        <v>6</v>
      </c>
      <c r="C19" s="875">
        <v>1998</v>
      </c>
      <c r="E19" s="876">
        <v>2015</v>
      </c>
      <c r="F19" s="875"/>
      <c r="H19" s="884">
        <v>355000000</v>
      </c>
      <c r="I19" s="879"/>
      <c r="K19" s="1789">
        <v>355000000</v>
      </c>
      <c r="L19" s="880"/>
      <c r="N19" s="887">
        <f t="shared" ref="N19:N41" si="0">ROUND(SUM(H19-K19),1)</f>
        <v>0</v>
      </c>
      <c r="O19" s="881"/>
      <c r="P19" s="863"/>
      <c r="Q19" s="1796">
        <v>0</v>
      </c>
    </row>
    <row r="20" spans="1:18">
      <c r="A20" s="864" t="s">
        <v>629</v>
      </c>
      <c r="B20" s="863" t="s">
        <v>6</v>
      </c>
      <c r="C20" s="875">
        <v>1997</v>
      </c>
      <c r="E20" s="876">
        <v>2045</v>
      </c>
      <c r="F20" s="875"/>
      <c r="H20" s="884">
        <v>790000000</v>
      </c>
      <c r="I20" s="879"/>
      <c r="K20" s="1789">
        <v>728183917.49000001</v>
      </c>
      <c r="L20" s="880" t="s">
        <v>681</v>
      </c>
      <c r="N20" s="887">
        <f t="shared" si="0"/>
        <v>61816082.5</v>
      </c>
      <c r="O20" s="881"/>
      <c r="P20" s="863"/>
      <c r="Q20" s="1796">
        <v>429426360.5</v>
      </c>
    </row>
    <row r="21" spans="1:18">
      <c r="A21" s="864" t="s">
        <v>630</v>
      </c>
      <c r="B21" s="863" t="s">
        <v>6</v>
      </c>
      <c r="C21" s="875">
        <v>1999</v>
      </c>
      <c r="E21" s="876">
        <v>2040</v>
      </c>
      <c r="F21" s="875"/>
      <c r="H21" s="884">
        <v>175000000</v>
      </c>
      <c r="I21" s="879"/>
      <c r="K21" s="1789">
        <v>172096401.81999999</v>
      </c>
      <c r="L21" s="880" t="s">
        <v>681</v>
      </c>
      <c r="N21" s="887">
        <f t="shared" si="0"/>
        <v>2903598.2</v>
      </c>
      <c r="O21" s="881"/>
      <c r="P21" s="863"/>
      <c r="Q21" s="1796">
        <v>42810106.090000004</v>
      </c>
    </row>
    <row r="22" spans="1:18">
      <c r="A22" s="864" t="s">
        <v>631</v>
      </c>
      <c r="B22" s="863" t="s">
        <v>6</v>
      </c>
      <c r="C22" s="875">
        <v>1998</v>
      </c>
      <c r="E22" s="876">
        <v>2035</v>
      </c>
      <c r="F22" s="875"/>
      <c r="H22" s="884">
        <v>200000000</v>
      </c>
      <c r="I22" s="879"/>
      <c r="K22" s="1789">
        <v>176917397.25999999</v>
      </c>
      <c r="L22" s="880"/>
      <c r="N22" s="887">
        <f t="shared" si="0"/>
        <v>23082602.699999999</v>
      </c>
      <c r="O22" s="881"/>
      <c r="P22" s="863"/>
      <c r="Q22" s="1796">
        <v>91604900.75</v>
      </c>
    </row>
    <row r="23" spans="1:18">
      <c r="A23" s="872" t="s">
        <v>632</v>
      </c>
      <c r="C23" s="863"/>
      <c r="D23" s="882"/>
      <c r="E23" s="888"/>
      <c r="F23" s="882"/>
      <c r="G23" s="882"/>
      <c r="H23" s="889"/>
      <c r="I23" s="881"/>
      <c r="J23" s="885"/>
      <c r="K23" s="1791"/>
      <c r="L23" s="881"/>
      <c r="M23" s="881"/>
      <c r="N23" s="887" t="s">
        <v>6</v>
      </c>
      <c r="O23" s="881"/>
      <c r="P23" s="881"/>
      <c r="Q23" s="1796"/>
      <c r="R23" s="881"/>
    </row>
    <row r="24" spans="1:18">
      <c r="A24" s="864" t="s">
        <v>633</v>
      </c>
      <c r="B24" s="863" t="s">
        <v>6</v>
      </c>
      <c r="C24" s="875">
        <v>1981</v>
      </c>
      <c r="E24" s="876">
        <v>1995</v>
      </c>
      <c r="F24" s="875"/>
      <c r="H24" s="884">
        <v>100000000</v>
      </c>
      <c r="I24" s="879"/>
      <c r="K24" s="1795">
        <v>100000000</v>
      </c>
      <c r="L24" s="880"/>
      <c r="N24" s="887">
        <f t="shared" si="0"/>
        <v>0</v>
      </c>
      <c r="O24" s="881"/>
      <c r="P24" s="863"/>
      <c r="Q24" s="1796">
        <v>0</v>
      </c>
    </row>
    <row r="25" spans="1:18">
      <c r="A25" s="864" t="s">
        <v>634</v>
      </c>
      <c r="B25" s="863" t="s">
        <v>6</v>
      </c>
      <c r="C25" s="875">
        <v>1981</v>
      </c>
      <c r="E25" s="876">
        <v>2033</v>
      </c>
      <c r="F25" s="875"/>
      <c r="H25" s="884">
        <v>400000000</v>
      </c>
      <c r="I25" s="879"/>
      <c r="K25" s="1795">
        <v>400000000</v>
      </c>
      <c r="L25" s="880"/>
      <c r="N25" s="887">
        <f t="shared" si="0"/>
        <v>0</v>
      </c>
      <c r="O25" s="881"/>
      <c r="P25" s="863"/>
      <c r="Q25" s="1796">
        <v>5286209.05</v>
      </c>
    </row>
    <row r="26" spans="1:18">
      <c r="A26" s="872" t="s">
        <v>635</v>
      </c>
      <c r="C26" s="863"/>
      <c r="D26" s="882"/>
      <c r="E26" s="888"/>
      <c r="F26" s="882"/>
      <c r="G26" s="882"/>
      <c r="H26" s="889"/>
      <c r="I26" s="881"/>
      <c r="J26" s="885"/>
      <c r="K26" s="1795"/>
      <c r="L26" s="881"/>
      <c r="M26" s="881"/>
      <c r="N26" s="887"/>
      <c r="O26" s="881"/>
      <c r="P26" s="881"/>
      <c r="Q26" s="1798"/>
      <c r="R26" s="881"/>
    </row>
    <row r="27" spans="1:18">
      <c r="A27" s="864" t="s">
        <v>636</v>
      </c>
      <c r="B27" s="863" t="s">
        <v>6</v>
      </c>
      <c r="C27" s="875">
        <v>1977</v>
      </c>
      <c r="E27" s="876">
        <v>2021</v>
      </c>
      <c r="F27" s="875"/>
      <c r="H27" s="884">
        <v>150000000</v>
      </c>
      <c r="I27" s="879"/>
      <c r="K27" s="1795">
        <v>137646893</v>
      </c>
      <c r="L27" s="880" t="s">
        <v>681</v>
      </c>
      <c r="N27" s="887">
        <f t="shared" si="0"/>
        <v>12353107</v>
      </c>
      <c r="O27" s="881"/>
      <c r="P27" s="863"/>
      <c r="Q27" s="1796">
        <v>2986458.23</v>
      </c>
    </row>
    <row r="28" spans="1:18">
      <c r="A28" s="864" t="s">
        <v>637</v>
      </c>
      <c r="B28" s="863" t="s">
        <v>6</v>
      </c>
      <c r="C28" s="875">
        <v>1976</v>
      </c>
      <c r="E28" s="876">
        <v>2029</v>
      </c>
      <c r="F28" s="875"/>
      <c r="H28" s="884">
        <v>350000000</v>
      </c>
      <c r="I28" s="879"/>
      <c r="K28" s="1795">
        <v>342645602</v>
      </c>
      <c r="L28" s="880"/>
      <c r="N28" s="887">
        <f t="shared" si="0"/>
        <v>7354398</v>
      </c>
      <c r="O28" s="881"/>
      <c r="P28" s="863"/>
      <c r="Q28" s="1796">
        <v>10029155.140000001</v>
      </c>
    </row>
    <row r="29" spans="1:18">
      <c r="A29" s="864" t="s">
        <v>638</v>
      </c>
      <c r="B29" s="863" t="s">
        <v>6</v>
      </c>
      <c r="C29" s="875">
        <v>1976</v>
      </c>
      <c r="E29" s="876">
        <v>2043</v>
      </c>
      <c r="F29" s="875"/>
      <c r="H29" s="884">
        <v>650000000</v>
      </c>
      <c r="I29" s="879"/>
      <c r="K29" s="1795">
        <v>647667912</v>
      </c>
      <c r="L29" s="880"/>
      <c r="N29" s="887">
        <f t="shared" si="0"/>
        <v>2332088</v>
      </c>
      <c r="O29" s="881"/>
      <c r="P29" s="863"/>
      <c r="Q29" s="1796">
        <v>40929864.299999997</v>
      </c>
    </row>
    <row r="30" spans="1:18">
      <c r="A30" s="872" t="s">
        <v>639</v>
      </c>
      <c r="C30" s="863"/>
      <c r="D30" s="882"/>
      <c r="E30" s="888"/>
      <c r="F30" s="882"/>
      <c r="G30" s="882"/>
      <c r="H30" s="889"/>
      <c r="I30" s="881"/>
      <c r="J30" s="885"/>
      <c r="K30" s="1795"/>
      <c r="L30" s="881"/>
      <c r="M30" s="881"/>
      <c r="N30" s="887" t="s">
        <v>6</v>
      </c>
      <c r="O30" s="881"/>
      <c r="P30" s="881"/>
      <c r="Q30" s="1798"/>
      <c r="R30" s="881"/>
    </row>
    <row r="31" spans="1:18">
      <c r="A31" s="864" t="s">
        <v>640</v>
      </c>
      <c r="B31" s="863" t="s">
        <v>6</v>
      </c>
      <c r="C31" s="875">
        <v>1989</v>
      </c>
      <c r="E31" s="876">
        <v>2035</v>
      </c>
      <c r="F31" s="875"/>
      <c r="H31" s="884">
        <v>250000000</v>
      </c>
      <c r="I31" s="879"/>
      <c r="K31" s="1795">
        <v>248964527.31999999</v>
      </c>
      <c r="L31" s="880"/>
      <c r="N31" s="887">
        <f t="shared" si="0"/>
        <v>1035472.7</v>
      </c>
      <c r="O31" s="881"/>
      <c r="P31" s="863"/>
      <c r="Q31" s="1796">
        <v>20036912.739999998</v>
      </c>
    </row>
    <row r="32" spans="1:18">
      <c r="A32" s="525" t="s">
        <v>682</v>
      </c>
      <c r="B32" s="863" t="s">
        <v>6</v>
      </c>
      <c r="C32" s="875">
        <v>1989</v>
      </c>
      <c r="E32" s="876">
        <v>2033</v>
      </c>
      <c r="F32" s="875"/>
      <c r="H32" s="884">
        <v>1200000000</v>
      </c>
      <c r="I32" s="879"/>
      <c r="K32" s="1795">
        <v>1151010575.8699999</v>
      </c>
      <c r="L32" s="880"/>
      <c r="N32" s="887">
        <f t="shared" si="0"/>
        <v>48989424.100000001</v>
      </c>
      <c r="O32" s="881"/>
      <c r="P32" s="863"/>
      <c r="Q32" s="1796">
        <v>226116165.97</v>
      </c>
    </row>
    <row r="33" spans="1:18">
      <c r="A33" s="872" t="s">
        <v>2696</v>
      </c>
      <c r="B33" s="863" t="s">
        <v>6</v>
      </c>
      <c r="C33" s="875">
        <v>1959</v>
      </c>
      <c r="E33" s="876">
        <v>2007</v>
      </c>
      <c r="F33" s="875"/>
      <c r="H33" s="884">
        <v>250000000</v>
      </c>
      <c r="I33" s="879"/>
      <c r="K33" s="1795">
        <v>250000000</v>
      </c>
      <c r="L33" s="880"/>
      <c r="N33" s="887">
        <f t="shared" si="0"/>
        <v>0</v>
      </c>
      <c r="O33" s="881"/>
      <c r="P33" s="863"/>
      <c r="Q33" s="1796">
        <v>0</v>
      </c>
    </row>
    <row r="34" spans="1:18">
      <c r="A34" s="872" t="s">
        <v>643</v>
      </c>
      <c r="C34" s="863"/>
      <c r="D34" s="882"/>
      <c r="E34" s="888"/>
      <c r="F34" s="882"/>
      <c r="G34" s="882"/>
      <c r="H34" s="889"/>
      <c r="I34" s="881"/>
      <c r="J34" s="885"/>
      <c r="K34" s="1795"/>
      <c r="L34" s="881"/>
      <c r="M34" s="881"/>
      <c r="N34" s="887" t="s">
        <v>6</v>
      </c>
      <c r="O34" s="881"/>
      <c r="P34" s="881"/>
      <c r="Q34" s="1798"/>
      <c r="R34" s="881"/>
    </row>
    <row r="35" spans="1:18">
      <c r="A35" s="1858" t="s">
        <v>644</v>
      </c>
      <c r="B35" s="863" t="s">
        <v>6</v>
      </c>
      <c r="C35" s="875">
        <v>1941</v>
      </c>
      <c r="E35" s="876">
        <v>2024</v>
      </c>
      <c r="F35" s="875"/>
      <c r="H35" s="884">
        <v>960000000</v>
      </c>
      <c r="I35" s="879"/>
      <c r="K35" s="1795">
        <v>952072000</v>
      </c>
      <c r="L35" s="880"/>
      <c r="N35" s="887">
        <f t="shared" si="0"/>
        <v>7928000</v>
      </c>
      <c r="O35" s="881"/>
      <c r="P35" s="863"/>
      <c r="Q35" s="1796">
        <v>19890000</v>
      </c>
    </row>
    <row r="36" spans="1:18">
      <c r="A36" s="864" t="s">
        <v>645</v>
      </c>
      <c r="B36" s="863" t="s">
        <v>6</v>
      </c>
      <c r="C36" s="875">
        <v>1957</v>
      </c>
      <c r="E36" s="876">
        <v>2023</v>
      </c>
      <c r="F36" s="875"/>
      <c r="H36" s="884">
        <v>150000000</v>
      </c>
      <c r="I36" s="879"/>
      <c r="K36" s="1795">
        <v>149500000</v>
      </c>
      <c r="L36" s="880"/>
      <c r="N36" s="887">
        <f t="shared" si="0"/>
        <v>500000</v>
      </c>
      <c r="O36" s="881"/>
      <c r="P36" s="863"/>
      <c r="Q36" s="1796">
        <v>17285000</v>
      </c>
    </row>
    <row r="37" spans="1:18">
      <c r="A37" s="864" t="s">
        <v>646</v>
      </c>
      <c r="B37" s="863" t="s">
        <v>6</v>
      </c>
      <c r="C37" s="875">
        <v>1957</v>
      </c>
      <c r="E37" s="876">
        <v>2009</v>
      </c>
      <c r="F37" s="875"/>
      <c r="H37" s="884">
        <v>25000000</v>
      </c>
      <c r="I37" s="879"/>
      <c r="K37" s="1795">
        <v>23425000</v>
      </c>
      <c r="L37" s="880"/>
      <c r="N37" s="887">
        <f t="shared" si="0"/>
        <v>1575000</v>
      </c>
      <c r="O37" s="881"/>
      <c r="P37" s="863"/>
      <c r="Q37" s="1796">
        <v>0</v>
      </c>
    </row>
    <row r="38" spans="1:18">
      <c r="A38" s="872" t="s">
        <v>2698</v>
      </c>
      <c r="B38" s="863" t="s">
        <v>6</v>
      </c>
      <c r="C38" s="875">
        <v>1970</v>
      </c>
      <c r="E38" s="876">
        <v>2010</v>
      </c>
      <c r="F38" s="875"/>
      <c r="H38" s="884">
        <v>200000000</v>
      </c>
      <c r="I38" s="879"/>
      <c r="K38" s="1795">
        <v>199770000</v>
      </c>
      <c r="L38" s="880"/>
      <c r="N38" s="887">
        <f t="shared" si="0"/>
        <v>230000</v>
      </c>
      <c r="O38" s="881"/>
      <c r="P38" s="863"/>
      <c r="Q38" s="1796">
        <v>0</v>
      </c>
    </row>
    <row r="39" spans="1:18">
      <c r="A39" s="872" t="s">
        <v>2697</v>
      </c>
      <c r="B39" s="863" t="s">
        <v>6</v>
      </c>
      <c r="C39" s="875">
        <v>1959</v>
      </c>
      <c r="E39" s="876">
        <v>2018</v>
      </c>
      <c r="F39" s="875"/>
      <c r="H39" s="884">
        <v>100000000</v>
      </c>
      <c r="I39" s="879"/>
      <c r="K39" s="1795">
        <v>99228000</v>
      </c>
      <c r="L39" s="880"/>
      <c r="N39" s="887">
        <f t="shared" si="0"/>
        <v>772000</v>
      </c>
      <c r="O39" s="881"/>
      <c r="P39" s="863"/>
      <c r="Q39" s="1796">
        <v>9270.0499999999993</v>
      </c>
    </row>
    <row r="40" spans="1:18">
      <c r="A40" s="872" t="s">
        <v>649</v>
      </c>
      <c r="B40" s="863" t="s">
        <v>6</v>
      </c>
      <c r="C40" s="875">
        <v>1968</v>
      </c>
      <c r="E40" s="876">
        <v>2043</v>
      </c>
      <c r="F40" s="875"/>
      <c r="H40" s="884">
        <v>1000000000</v>
      </c>
      <c r="I40" s="879"/>
      <c r="K40" s="1795">
        <v>980075995.15999997</v>
      </c>
      <c r="L40" s="880"/>
      <c r="N40" s="887">
        <f t="shared" si="0"/>
        <v>19924004.800000001</v>
      </c>
      <c r="O40" s="881"/>
      <c r="P40" s="863"/>
      <c r="Q40" s="1796">
        <v>38693774.380000003</v>
      </c>
    </row>
    <row r="41" spans="1:18">
      <c r="A41" s="872" t="s">
        <v>650</v>
      </c>
      <c r="B41" s="863" t="s">
        <v>6</v>
      </c>
      <c r="C41" s="875">
        <v>1977</v>
      </c>
      <c r="E41" s="876">
        <v>2017</v>
      </c>
      <c r="F41" s="875"/>
      <c r="H41" s="884">
        <v>250000000</v>
      </c>
      <c r="I41" s="879"/>
      <c r="K41" s="1795">
        <v>250000000</v>
      </c>
      <c r="L41" s="880"/>
      <c r="N41" s="887">
        <f t="shared" si="0"/>
        <v>0</v>
      </c>
      <c r="O41" s="881"/>
      <c r="P41" s="863"/>
      <c r="Q41" s="1796">
        <v>747162.13</v>
      </c>
    </row>
    <row r="42" spans="1:18" ht="17.25" customHeight="1">
      <c r="A42" s="872" t="s">
        <v>651</v>
      </c>
      <c r="C42" s="863"/>
      <c r="D42" s="882"/>
      <c r="E42" s="888"/>
      <c r="F42" s="882"/>
      <c r="G42" s="882"/>
      <c r="H42" s="889"/>
      <c r="I42" s="881"/>
      <c r="J42" s="885"/>
      <c r="K42" s="1791"/>
      <c r="L42" s="881"/>
      <c r="M42" s="881"/>
      <c r="N42" s="890"/>
      <c r="O42" s="881"/>
      <c r="P42" s="881"/>
      <c r="Q42" s="1798"/>
      <c r="R42" s="881"/>
    </row>
    <row r="43" spans="1:18" ht="15" customHeight="1">
      <c r="A43" s="2121" t="s">
        <v>2634</v>
      </c>
      <c r="C43" s="863"/>
      <c r="D43" s="882"/>
      <c r="E43" s="888"/>
      <c r="F43" s="882"/>
      <c r="G43" s="882"/>
      <c r="H43" s="889"/>
      <c r="I43" s="881"/>
      <c r="J43" s="885"/>
      <c r="K43" s="1791"/>
      <c r="L43" s="881"/>
      <c r="M43" s="881"/>
      <c r="N43" s="890"/>
      <c r="O43" s="881"/>
      <c r="P43" s="881"/>
      <c r="Q43" s="1798"/>
      <c r="R43" s="881"/>
    </row>
    <row r="44" spans="1:18">
      <c r="A44" s="864" t="s">
        <v>683</v>
      </c>
      <c r="B44" s="863" t="s">
        <v>6</v>
      </c>
      <c r="C44" s="875">
        <v>2006</v>
      </c>
      <c r="E44" s="876">
        <v>2042</v>
      </c>
      <c r="F44" s="875"/>
      <c r="H44" s="891">
        <v>0</v>
      </c>
      <c r="I44" s="875"/>
      <c r="K44" s="1789">
        <v>1142172937.95</v>
      </c>
      <c r="L44" s="892" t="s">
        <v>325</v>
      </c>
      <c r="N44" s="622">
        <v>0</v>
      </c>
      <c r="O44" s="875"/>
      <c r="P44" s="863"/>
      <c r="Q44" s="1799">
        <v>855692480.44000006</v>
      </c>
    </row>
    <row r="45" spans="1:18">
      <c r="A45" s="864" t="s">
        <v>684</v>
      </c>
      <c r="B45" s="863" t="s">
        <v>6</v>
      </c>
      <c r="C45" s="893">
        <v>2009</v>
      </c>
      <c r="E45" s="876">
        <v>2025</v>
      </c>
      <c r="F45" s="893"/>
      <c r="H45" s="891">
        <v>0</v>
      </c>
      <c r="I45" s="875"/>
      <c r="K45" s="1789">
        <v>28422423</v>
      </c>
      <c r="L45" s="892" t="s">
        <v>325</v>
      </c>
      <c r="N45" s="622">
        <v>0</v>
      </c>
      <c r="O45" s="875"/>
      <c r="P45" s="863"/>
      <c r="Q45" s="1799">
        <v>17492917.890000001</v>
      </c>
    </row>
    <row r="46" spans="1:18">
      <c r="A46" s="864" t="s">
        <v>685</v>
      </c>
      <c r="B46" s="863" t="s">
        <v>6</v>
      </c>
      <c r="C46" s="893">
        <v>2009</v>
      </c>
      <c r="E46" s="876">
        <v>2043</v>
      </c>
      <c r="F46" s="893"/>
      <c r="H46" s="891">
        <v>0</v>
      </c>
      <c r="I46" s="892"/>
      <c r="K46" s="1789">
        <v>64187404</v>
      </c>
      <c r="L46" s="892" t="s">
        <v>325</v>
      </c>
      <c r="N46" s="894">
        <v>0</v>
      </c>
      <c r="O46" s="892"/>
      <c r="P46" s="863"/>
      <c r="Q46" s="1800">
        <v>51322171.859999999</v>
      </c>
    </row>
    <row r="47" spans="1:18">
      <c r="A47" s="864" t="s">
        <v>686</v>
      </c>
      <c r="B47" s="863" t="s">
        <v>6</v>
      </c>
      <c r="C47" s="893">
        <v>2007</v>
      </c>
      <c r="E47" s="876">
        <v>2045</v>
      </c>
      <c r="F47" s="893"/>
      <c r="G47" s="559"/>
      <c r="H47" s="891">
        <v>0</v>
      </c>
      <c r="I47" s="892"/>
      <c r="J47" s="559"/>
      <c r="K47" s="1792">
        <v>97595450</v>
      </c>
      <c r="L47" s="892" t="s">
        <v>325</v>
      </c>
      <c r="M47" s="559"/>
      <c r="N47" s="894">
        <v>0</v>
      </c>
      <c r="O47" s="892"/>
      <c r="P47" s="883"/>
      <c r="Q47" s="1800">
        <v>82762796.200000003</v>
      </c>
      <c r="R47" s="559"/>
    </row>
    <row r="48" spans="1:18">
      <c r="A48" s="864" t="s">
        <v>687</v>
      </c>
      <c r="B48" s="863" t="s">
        <v>6</v>
      </c>
      <c r="C48" s="895">
        <v>2008</v>
      </c>
      <c r="E48" s="895">
        <v>2021</v>
      </c>
      <c r="F48" s="893"/>
      <c r="H48" s="896">
        <v>0</v>
      </c>
      <c r="I48" s="892"/>
      <c r="J48" s="559"/>
      <c r="K48" s="1793">
        <v>17672000</v>
      </c>
      <c r="L48" s="892" t="s">
        <v>325</v>
      </c>
      <c r="N48" s="897">
        <v>0</v>
      </c>
      <c r="O48" s="892"/>
      <c r="P48" s="863"/>
      <c r="Q48" s="1801">
        <v>7992060.7699999996</v>
      </c>
    </row>
    <row r="49" spans="1:18">
      <c r="A49" s="2121" t="s">
        <v>2635</v>
      </c>
      <c r="B49" s="863" t="s">
        <v>6</v>
      </c>
      <c r="C49" s="893"/>
      <c r="E49" s="895"/>
      <c r="F49" s="893"/>
      <c r="H49" s="884">
        <v>1450000000</v>
      </c>
      <c r="I49" s="892" t="s">
        <v>325</v>
      </c>
      <c r="K49" s="1789">
        <v>1350050214.95</v>
      </c>
      <c r="L49" s="892" t="s">
        <v>325</v>
      </c>
      <c r="N49" s="887">
        <f>ROUND(SUM(H49-K49),1)</f>
        <v>99949785.099999994</v>
      </c>
      <c r="O49" s="898" t="s">
        <v>325</v>
      </c>
      <c r="P49" s="863"/>
      <c r="Q49" s="1796">
        <v>1015262427.1600001</v>
      </c>
    </row>
    <row r="50" spans="1:18">
      <c r="A50" s="864" t="s">
        <v>657</v>
      </c>
      <c r="B50" s="863" t="s">
        <v>6</v>
      </c>
      <c r="C50" s="893">
        <v>2006</v>
      </c>
      <c r="E50" s="895">
        <v>2043</v>
      </c>
      <c r="F50" s="893"/>
      <c r="H50" s="884">
        <v>1450000000</v>
      </c>
      <c r="I50" s="879"/>
      <c r="K50" s="1795">
        <v>1064151648.23</v>
      </c>
      <c r="L50" s="892"/>
      <c r="N50" s="887">
        <f>ROUND(SUM(H50-K50),1)</f>
        <v>385848351.80000001</v>
      </c>
      <c r="O50" s="881"/>
      <c r="P50" s="863"/>
      <c r="Q50" s="1796">
        <v>877031335.38999999</v>
      </c>
    </row>
    <row r="51" spans="1:18">
      <c r="A51" s="872" t="s">
        <v>658</v>
      </c>
      <c r="C51" s="863"/>
      <c r="D51" s="882"/>
      <c r="E51" s="888"/>
      <c r="F51" s="882"/>
      <c r="G51" s="882"/>
      <c r="H51" s="889"/>
      <c r="I51" s="881"/>
      <c r="J51" s="885"/>
      <c r="K51" s="1791"/>
      <c r="L51" s="881"/>
      <c r="M51" s="881"/>
      <c r="N51" s="887" t="s">
        <v>6</v>
      </c>
      <c r="O51" s="881"/>
      <c r="P51" s="881"/>
      <c r="Q51" s="1798"/>
      <c r="R51" s="881"/>
    </row>
    <row r="52" spans="1:18">
      <c r="A52" s="864" t="s">
        <v>688</v>
      </c>
      <c r="B52" s="863" t="s">
        <v>6</v>
      </c>
      <c r="C52" s="875">
        <v>1984</v>
      </c>
      <c r="E52" s="876">
        <v>2025</v>
      </c>
      <c r="F52" s="875"/>
      <c r="H52" s="884">
        <v>1064000000</v>
      </c>
      <c r="I52" s="899" t="s">
        <v>327</v>
      </c>
      <c r="K52" s="1789">
        <v>1043500569.36</v>
      </c>
      <c r="L52" s="880"/>
      <c r="N52" s="887">
        <f t="shared" ref="N52:N59" si="1">ROUND(SUM(H52-K52),1)</f>
        <v>20499430.600000001</v>
      </c>
      <c r="O52" s="881"/>
      <c r="P52" s="863"/>
      <c r="Q52" s="1796">
        <v>1808681.4</v>
      </c>
    </row>
    <row r="53" spans="1:18">
      <c r="A53" s="864" t="s">
        <v>689</v>
      </c>
      <c r="B53" s="863" t="s">
        <v>6</v>
      </c>
      <c r="C53" s="875">
        <v>1984</v>
      </c>
      <c r="E53" s="876">
        <v>2013</v>
      </c>
      <c r="F53" s="875"/>
      <c r="H53" s="884">
        <v>49360000</v>
      </c>
      <c r="I53" s="879" t="s">
        <v>327</v>
      </c>
      <c r="K53" s="1789">
        <v>49360000</v>
      </c>
      <c r="L53" s="880"/>
      <c r="N53" s="887">
        <f t="shared" si="1"/>
        <v>0</v>
      </c>
      <c r="O53" s="881"/>
      <c r="P53" s="863"/>
      <c r="Q53" s="1796">
        <v>0</v>
      </c>
    </row>
    <row r="54" spans="1:18">
      <c r="A54" s="864" t="s">
        <v>690</v>
      </c>
      <c r="B54" s="863" t="s">
        <v>6</v>
      </c>
      <c r="C54" s="875">
        <v>1984</v>
      </c>
      <c r="E54" s="876">
        <v>2027</v>
      </c>
      <c r="F54" s="875"/>
      <c r="H54" s="884">
        <v>136640000</v>
      </c>
      <c r="I54" s="879" t="s">
        <v>327</v>
      </c>
      <c r="K54" s="1789">
        <v>136640000</v>
      </c>
      <c r="L54" s="880"/>
      <c r="N54" s="887">
        <f t="shared" si="1"/>
        <v>0</v>
      </c>
      <c r="O54" s="881"/>
      <c r="P54" s="863"/>
      <c r="Q54" s="1796">
        <v>7849619.1600000001</v>
      </c>
    </row>
    <row r="55" spans="1:18">
      <c r="A55" s="872" t="s">
        <v>2642</v>
      </c>
      <c r="B55" s="863" t="s">
        <v>6</v>
      </c>
      <c r="C55" s="875"/>
      <c r="E55" s="876"/>
      <c r="F55" s="875"/>
      <c r="H55" s="884">
        <v>2000000000</v>
      </c>
      <c r="I55" s="879"/>
      <c r="K55" s="1795">
        <v>0</v>
      </c>
      <c r="L55" s="880"/>
      <c r="N55" s="1796">
        <f>ROUND(SUM(H55-K55),1)</f>
        <v>2000000000</v>
      </c>
      <c r="O55" s="881"/>
      <c r="P55" s="863"/>
      <c r="Q55" s="1796">
        <v>0</v>
      </c>
    </row>
    <row r="56" spans="1:18">
      <c r="A56" s="872" t="s">
        <v>662</v>
      </c>
      <c r="C56" s="863"/>
      <c r="D56" s="882"/>
      <c r="E56" s="888"/>
      <c r="F56" s="882"/>
      <c r="G56" s="882"/>
      <c r="H56" s="889"/>
      <c r="I56" s="881"/>
      <c r="J56" s="885"/>
      <c r="K56" s="1791"/>
      <c r="L56" s="881"/>
      <c r="M56" s="881"/>
      <c r="N56" s="887" t="s">
        <v>6</v>
      </c>
      <c r="O56" s="881"/>
      <c r="P56" s="881"/>
      <c r="Q56" s="1796"/>
      <c r="R56" s="881"/>
    </row>
    <row r="57" spans="1:18">
      <c r="A57" s="864" t="s">
        <v>663</v>
      </c>
      <c r="B57" s="863" t="s">
        <v>6</v>
      </c>
      <c r="C57" s="875">
        <v>1971</v>
      </c>
      <c r="D57" s="892"/>
      <c r="E57" s="876">
        <v>2027</v>
      </c>
      <c r="F57" s="875"/>
      <c r="H57" s="884">
        <v>250000000</v>
      </c>
      <c r="I57" s="879"/>
      <c r="K57" s="1789">
        <v>250000000</v>
      </c>
      <c r="L57" s="880"/>
      <c r="N57" s="887">
        <f t="shared" si="1"/>
        <v>0</v>
      </c>
      <c r="O57" s="881"/>
      <c r="P57" s="863"/>
      <c r="Q57" s="1796">
        <v>9069490.5800000001</v>
      </c>
    </row>
    <row r="58" spans="1:18">
      <c r="A58" s="864" t="s">
        <v>664</v>
      </c>
      <c r="B58" s="863" t="s">
        <v>6</v>
      </c>
      <c r="C58" s="875">
        <v>1968</v>
      </c>
      <c r="D58" s="892"/>
      <c r="E58" s="876">
        <v>1998</v>
      </c>
      <c r="F58" s="875"/>
      <c r="H58" s="891">
        <v>1250000000</v>
      </c>
      <c r="I58" s="879"/>
      <c r="K58" s="1788">
        <v>1250000000</v>
      </c>
      <c r="L58" s="880"/>
      <c r="N58" s="887">
        <f t="shared" si="1"/>
        <v>0</v>
      </c>
      <c r="O58" s="881"/>
      <c r="P58" s="863"/>
      <c r="Q58" s="1796">
        <v>0</v>
      </c>
    </row>
    <row r="59" spans="1:18">
      <c r="A59" s="864" t="s">
        <v>691</v>
      </c>
      <c r="B59" s="863" t="s">
        <v>6</v>
      </c>
      <c r="C59" s="875">
        <v>1970</v>
      </c>
      <c r="D59" s="892"/>
      <c r="E59" s="876">
        <v>2017</v>
      </c>
      <c r="F59" s="875"/>
      <c r="H59" s="884">
        <v>1000000000</v>
      </c>
      <c r="I59" s="879"/>
      <c r="K59" s="1789">
        <v>1000000000</v>
      </c>
      <c r="L59" s="880"/>
      <c r="N59" s="887">
        <f t="shared" si="1"/>
        <v>0</v>
      </c>
      <c r="O59" s="881"/>
      <c r="P59" s="863"/>
      <c r="Q59" s="1796">
        <v>78383.649999999994</v>
      </c>
    </row>
    <row r="60" spans="1:18" ht="20.25" customHeight="1" thickBot="1">
      <c r="A60" s="900" t="s">
        <v>692</v>
      </c>
      <c r="B60" s="863" t="s">
        <v>6</v>
      </c>
      <c r="C60" s="863"/>
      <c r="D60" s="883"/>
      <c r="E60" s="873"/>
      <c r="G60" s="877"/>
      <c r="H60" s="901">
        <f>ROUND(SUM(H16:H59)-SUM(H44:H48),1)</f>
        <v>19435000000</v>
      </c>
      <c r="I60" s="879"/>
      <c r="J60" s="877"/>
      <c r="K60" s="901">
        <f>ROUND(SUM(K16:K59)-SUM(K44:K48),1)</f>
        <v>16687966415.700001</v>
      </c>
      <c r="L60" s="880"/>
      <c r="M60" s="877"/>
      <c r="N60" s="901">
        <f>ROUND(SUM(N16:N59)-SUM(N44:N48),1)</f>
        <v>2747033584.3000002</v>
      </c>
      <c r="O60" s="881"/>
      <c r="P60" s="877"/>
      <c r="Q60" s="1803">
        <v>3017749999.46</v>
      </c>
    </row>
    <row r="61" spans="1:18" ht="16" thickTop="1">
      <c r="A61" s="872"/>
      <c r="C61" s="863"/>
      <c r="D61" s="883"/>
      <c r="E61" s="873"/>
      <c r="H61" s="902"/>
      <c r="I61" s="879"/>
      <c r="K61" s="902"/>
      <c r="L61" s="880"/>
      <c r="N61" s="902" t="s">
        <v>6</v>
      </c>
      <c r="O61" s="881"/>
      <c r="Q61" s="902"/>
    </row>
    <row r="62" spans="1:18" ht="0.75" customHeight="1">
      <c r="A62" s="872"/>
      <c r="C62" s="863"/>
      <c r="D62" s="883"/>
      <c r="E62" s="873"/>
      <c r="H62" s="902"/>
      <c r="I62" s="879"/>
      <c r="K62" s="902"/>
      <c r="L62" s="880"/>
      <c r="N62" s="902"/>
      <c r="O62" s="881"/>
      <c r="Q62" s="902"/>
    </row>
    <row r="63" spans="1:18" ht="4.5" customHeight="1">
      <c r="C63" s="863"/>
      <c r="D63" s="883"/>
      <c r="E63" s="873"/>
      <c r="O63" s="863"/>
    </row>
    <row r="64" spans="1:18">
      <c r="A64" s="864" t="s">
        <v>693</v>
      </c>
      <c r="E64" s="873"/>
      <c r="O64" s="863"/>
    </row>
    <row r="65" spans="1:5">
      <c r="A65" s="2121" t="s">
        <v>2636</v>
      </c>
      <c r="E65" s="873"/>
    </row>
    <row r="66" spans="1:5">
      <c r="A66" s="903" t="s">
        <v>694</v>
      </c>
      <c r="E66" s="873"/>
    </row>
    <row r="67" spans="1:5">
      <c r="A67" s="864" t="s">
        <v>695</v>
      </c>
      <c r="E67" s="873"/>
    </row>
    <row r="68" spans="1:5">
      <c r="A68" s="864" t="s">
        <v>696</v>
      </c>
      <c r="E68" s="873"/>
    </row>
    <row r="69" spans="1:5">
      <c r="E69" s="873"/>
    </row>
    <row r="70" spans="1:5">
      <c r="A70" s="872"/>
      <c r="E70" s="873"/>
    </row>
    <row r="71" spans="1:5">
      <c r="E71" s="873"/>
    </row>
    <row r="72" spans="1:5">
      <c r="E72" s="873"/>
    </row>
    <row r="73" spans="1:5">
      <c r="E73" s="873"/>
    </row>
    <row r="74" spans="1:5">
      <c r="E74" s="873"/>
    </row>
    <row r="75" spans="1:5">
      <c r="E75" s="873"/>
    </row>
    <row r="76" spans="1:5">
      <c r="E76" s="873"/>
    </row>
    <row r="77" spans="1:5">
      <c r="E77" s="873"/>
    </row>
    <row r="78" spans="1:5">
      <c r="E78" s="873"/>
    </row>
    <row r="79" spans="1:5">
      <c r="E79" s="873"/>
    </row>
    <row r="80" spans="1:5">
      <c r="E80" s="873"/>
    </row>
    <row r="81" spans="5:5">
      <c r="E81" s="873"/>
    </row>
    <row r="82" spans="5:5">
      <c r="E82" s="873"/>
    </row>
    <row r="83" spans="5:5">
      <c r="E83" s="873"/>
    </row>
    <row r="84" spans="5:5">
      <c r="E84" s="873"/>
    </row>
    <row r="85" spans="5:5">
      <c r="E85" s="873"/>
    </row>
    <row r="86" spans="5:5">
      <c r="E86" s="873"/>
    </row>
    <row r="87" spans="5:5">
      <c r="E87" s="873"/>
    </row>
    <row r="88" spans="5:5">
      <c r="E88" s="873"/>
    </row>
    <row r="89" spans="5:5">
      <c r="E89" s="873"/>
    </row>
    <row r="90" spans="5:5">
      <c r="E90" s="873"/>
    </row>
    <row r="91" spans="5:5">
      <c r="E91" s="873"/>
    </row>
    <row r="92" spans="5:5">
      <c r="E92" s="873"/>
    </row>
    <row r="93" spans="5:5">
      <c r="E93" s="873"/>
    </row>
    <row r="94" spans="5:5">
      <c r="E94" s="873"/>
    </row>
    <row r="95" spans="5:5">
      <c r="E95" s="873"/>
    </row>
    <row r="96" spans="5:5">
      <c r="E96" s="873"/>
    </row>
    <row r="97" spans="5:5">
      <c r="E97" s="873"/>
    </row>
    <row r="98" spans="5:5">
      <c r="E98" s="873"/>
    </row>
    <row r="99" spans="5:5">
      <c r="E99" s="873"/>
    </row>
    <row r="100" spans="5:5">
      <c r="E100" s="873"/>
    </row>
    <row r="101" spans="5:5">
      <c r="E101" s="873"/>
    </row>
    <row r="102" spans="5:5">
      <c r="E102" s="873"/>
    </row>
    <row r="103" spans="5:5">
      <c r="E103" s="873"/>
    </row>
    <row r="104" spans="5:5">
      <c r="E104" s="873"/>
    </row>
    <row r="105" spans="5:5">
      <c r="E105" s="873"/>
    </row>
    <row r="106" spans="5:5">
      <c r="E106" s="873"/>
    </row>
    <row r="107" spans="5:5">
      <c r="E107" s="873"/>
    </row>
    <row r="108" spans="5:5">
      <c r="E108" s="873"/>
    </row>
    <row r="109" spans="5:5">
      <c r="E109" s="873"/>
    </row>
    <row r="110" spans="5:5">
      <c r="E110" s="873"/>
    </row>
  </sheetData>
  <printOptions horizontalCentered="1" verticalCentered="1"/>
  <pageMargins left="0.5" right="0.5" top="0.7" bottom="0.25" header="0" footer="0.25"/>
  <pageSetup scale="53" orientation="landscape"/>
  <headerFooter scaleWithDoc="0">
    <oddFooter>&amp;R&amp;8 93</oddFooter>
  </headerFooter>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ntry="1" enableFormatConditionsCalculation="0"/>
  <dimension ref="A1:N94"/>
  <sheetViews>
    <sheetView showGridLines="0" showOutlineSymbols="0" zoomScale="80" zoomScaleNormal="80" zoomScalePageLayoutView="80" workbookViewId="0"/>
  </sheetViews>
  <sheetFormatPr baseColWidth="10" defaultColWidth="8.85546875" defaultRowHeight="13" x14ac:dyDescent="0"/>
  <cols>
    <col min="1" max="1" width="2.7109375" style="4" customWidth="1"/>
    <col min="2" max="2" width="42.7109375" style="4" customWidth="1"/>
    <col min="3" max="4" width="1.7109375" style="4" customWidth="1"/>
    <col min="5" max="5" width="23.7109375" style="4" customWidth="1"/>
    <col min="6" max="6" width="1.7109375" style="4" customWidth="1"/>
    <col min="7" max="7" width="23.7109375" style="4" customWidth="1"/>
    <col min="8" max="8" width="1.7109375" style="4" customWidth="1"/>
    <col min="9" max="9" width="23.7109375" style="4" customWidth="1"/>
    <col min="10" max="10" width="1.7109375" style="4" customWidth="1"/>
    <col min="11" max="11" width="23.7109375" style="4" customWidth="1"/>
    <col min="12" max="12" width="23.28515625" style="4" customWidth="1"/>
    <col min="13" max="13" width="8.85546875" style="4"/>
    <col min="14" max="14" width="13.5703125" style="4" customWidth="1"/>
    <col min="15" max="254" width="8.85546875" style="4"/>
    <col min="255" max="255" width="2.7109375" style="4" customWidth="1"/>
    <col min="256" max="256" width="42.7109375" style="4" customWidth="1"/>
    <col min="257" max="257" width="1.85546875" style="4" customWidth="1"/>
    <col min="258" max="259" width="2.7109375" style="4" customWidth="1"/>
    <col min="260" max="260" width="23.7109375" style="4" customWidth="1"/>
    <col min="261" max="261" width="2.7109375" style="4" customWidth="1"/>
    <col min="262" max="262" width="22" style="4" customWidth="1"/>
    <col min="263" max="263" width="2.7109375" style="4" customWidth="1"/>
    <col min="264" max="264" width="1.7109375" style="4" customWidth="1"/>
    <col min="265" max="265" width="8.85546875" style="4" customWidth="1"/>
    <col min="266" max="266" width="23.42578125" style="4" customWidth="1"/>
    <col min="267" max="267" width="1.85546875" style="4" customWidth="1"/>
    <col min="268" max="268" width="23.28515625" style="4" customWidth="1"/>
    <col min="269" max="510" width="8.85546875" style="4"/>
    <col min="511" max="511" width="2.7109375" style="4" customWidth="1"/>
    <col min="512" max="512" width="42.7109375" style="4" customWidth="1"/>
    <col min="513" max="513" width="1.85546875" style="4" customWidth="1"/>
    <col min="514" max="515" width="2.7109375" style="4" customWidth="1"/>
    <col min="516" max="516" width="23.7109375" style="4" customWidth="1"/>
    <col min="517" max="517" width="2.7109375" style="4" customWidth="1"/>
    <col min="518" max="518" width="22" style="4" customWidth="1"/>
    <col min="519" max="519" width="2.7109375" style="4" customWidth="1"/>
    <col min="520" max="520" width="1.7109375" style="4" customWidth="1"/>
    <col min="521" max="521" width="8.85546875" style="4" customWidth="1"/>
    <col min="522" max="522" width="23.42578125" style="4" customWidth="1"/>
    <col min="523" max="523" width="1.85546875" style="4" customWidth="1"/>
    <col min="524" max="524" width="23.28515625" style="4" customWidth="1"/>
    <col min="525" max="766" width="8.85546875" style="4"/>
    <col min="767" max="767" width="2.7109375" style="4" customWidth="1"/>
    <col min="768" max="768" width="42.7109375" style="4" customWidth="1"/>
    <col min="769" max="769" width="1.85546875" style="4" customWidth="1"/>
    <col min="770" max="771" width="2.7109375" style="4" customWidth="1"/>
    <col min="772" max="772" width="23.7109375" style="4" customWidth="1"/>
    <col min="773" max="773" width="2.7109375" style="4" customWidth="1"/>
    <col min="774" max="774" width="22" style="4" customWidth="1"/>
    <col min="775" max="775" width="2.7109375" style="4" customWidth="1"/>
    <col min="776" max="776" width="1.7109375" style="4" customWidth="1"/>
    <col min="777" max="777" width="8.85546875" style="4" customWidth="1"/>
    <col min="778" max="778" width="23.42578125" style="4" customWidth="1"/>
    <col min="779" max="779" width="1.85546875" style="4" customWidth="1"/>
    <col min="780" max="780" width="23.28515625" style="4" customWidth="1"/>
    <col min="781" max="1022" width="8.85546875" style="4"/>
    <col min="1023" max="1023" width="2.7109375" style="4" customWidth="1"/>
    <col min="1024" max="1024" width="42.7109375" style="4" customWidth="1"/>
    <col min="1025" max="1025" width="1.85546875" style="4" customWidth="1"/>
    <col min="1026" max="1027" width="2.7109375" style="4" customWidth="1"/>
    <col min="1028" max="1028" width="23.7109375" style="4" customWidth="1"/>
    <col min="1029" max="1029" width="2.7109375" style="4" customWidth="1"/>
    <col min="1030" max="1030" width="22" style="4" customWidth="1"/>
    <col min="1031" max="1031" width="2.7109375" style="4" customWidth="1"/>
    <col min="1032" max="1032" width="1.7109375" style="4" customWidth="1"/>
    <col min="1033" max="1033" width="8.85546875" style="4" customWidth="1"/>
    <col min="1034" max="1034" width="23.42578125" style="4" customWidth="1"/>
    <col min="1035" max="1035" width="1.85546875" style="4" customWidth="1"/>
    <col min="1036" max="1036" width="23.28515625" style="4" customWidth="1"/>
    <col min="1037" max="1278" width="8.85546875" style="4"/>
    <col min="1279" max="1279" width="2.7109375" style="4" customWidth="1"/>
    <col min="1280" max="1280" width="42.7109375" style="4" customWidth="1"/>
    <col min="1281" max="1281" width="1.85546875" style="4" customWidth="1"/>
    <col min="1282" max="1283" width="2.7109375" style="4" customWidth="1"/>
    <col min="1284" max="1284" width="23.7109375" style="4" customWidth="1"/>
    <col min="1285" max="1285" width="2.7109375" style="4" customWidth="1"/>
    <col min="1286" max="1286" width="22" style="4" customWidth="1"/>
    <col min="1287" max="1287" width="2.7109375" style="4" customWidth="1"/>
    <col min="1288" max="1288" width="1.7109375" style="4" customWidth="1"/>
    <col min="1289" max="1289" width="8.85546875" style="4" customWidth="1"/>
    <col min="1290" max="1290" width="23.42578125" style="4" customWidth="1"/>
    <col min="1291" max="1291" width="1.85546875" style="4" customWidth="1"/>
    <col min="1292" max="1292" width="23.28515625" style="4" customWidth="1"/>
    <col min="1293" max="1534" width="8.85546875" style="4"/>
    <col min="1535" max="1535" width="2.7109375" style="4" customWidth="1"/>
    <col min="1536" max="1536" width="42.7109375" style="4" customWidth="1"/>
    <col min="1537" max="1537" width="1.85546875" style="4" customWidth="1"/>
    <col min="1538" max="1539" width="2.7109375" style="4" customWidth="1"/>
    <col min="1540" max="1540" width="23.7109375" style="4" customWidth="1"/>
    <col min="1541" max="1541" width="2.7109375" style="4" customWidth="1"/>
    <col min="1542" max="1542" width="22" style="4" customWidth="1"/>
    <col min="1543" max="1543" width="2.7109375" style="4" customWidth="1"/>
    <col min="1544" max="1544" width="1.7109375" style="4" customWidth="1"/>
    <col min="1545" max="1545" width="8.85546875" style="4" customWidth="1"/>
    <col min="1546" max="1546" width="23.42578125" style="4" customWidth="1"/>
    <col min="1547" max="1547" width="1.85546875" style="4" customWidth="1"/>
    <col min="1548" max="1548" width="23.28515625" style="4" customWidth="1"/>
    <col min="1549" max="1790" width="8.85546875" style="4"/>
    <col min="1791" max="1791" width="2.7109375" style="4" customWidth="1"/>
    <col min="1792" max="1792" width="42.7109375" style="4" customWidth="1"/>
    <col min="1793" max="1793" width="1.85546875" style="4" customWidth="1"/>
    <col min="1794" max="1795" width="2.7109375" style="4" customWidth="1"/>
    <col min="1796" max="1796" width="23.7109375" style="4" customWidth="1"/>
    <col min="1797" max="1797" width="2.7109375" style="4" customWidth="1"/>
    <col min="1798" max="1798" width="22" style="4" customWidth="1"/>
    <col min="1799" max="1799" width="2.7109375" style="4" customWidth="1"/>
    <col min="1800" max="1800" width="1.7109375" style="4" customWidth="1"/>
    <col min="1801" max="1801" width="8.85546875" style="4" customWidth="1"/>
    <col min="1802" max="1802" width="23.42578125" style="4" customWidth="1"/>
    <col min="1803" max="1803" width="1.85546875" style="4" customWidth="1"/>
    <col min="1804" max="1804" width="23.28515625" style="4" customWidth="1"/>
    <col min="1805" max="2046" width="8.85546875" style="4"/>
    <col min="2047" max="2047" width="2.7109375" style="4" customWidth="1"/>
    <col min="2048" max="2048" width="42.7109375" style="4" customWidth="1"/>
    <col min="2049" max="2049" width="1.85546875" style="4" customWidth="1"/>
    <col min="2050" max="2051" width="2.7109375" style="4" customWidth="1"/>
    <col min="2052" max="2052" width="23.7109375" style="4" customWidth="1"/>
    <col min="2053" max="2053" width="2.7109375" style="4" customWidth="1"/>
    <col min="2054" max="2054" width="22" style="4" customWidth="1"/>
    <col min="2055" max="2055" width="2.7109375" style="4" customWidth="1"/>
    <col min="2056" max="2056" width="1.7109375" style="4" customWidth="1"/>
    <col min="2057" max="2057" width="8.85546875" style="4" customWidth="1"/>
    <col min="2058" max="2058" width="23.42578125" style="4" customWidth="1"/>
    <col min="2059" max="2059" width="1.85546875" style="4" customWidth="1"/>
    <col min="2060" max="2060" width="23.28515625" style="4" customWidth="1"/>
    <col min="2061" max="2302" width="8.85546875" style="4"/>
    <col min="2303" max="2303" width="2.7109375" style="4" customWidth="1"/>
    <col min="2304" max="2304" width="42.7109375" style="4" customWidth="1"/>
    <col min="2305" max="2305" width="1.85546875" style="4" customWidth="1"/>
    <col min="2306" max="2307" width="2.7109375" style="4" customWidth="1"/>
    <col min="2308" max="2308" width="23.7109375" style="4" customWidth="1"/>
    <col min="2309" max="2309" width="2.7109375" style="4" customWidth="1"/>
    <col min="2310" max="2310" width="22" style="4" customWidth="1"/>
    <col min="2311" max="2311" width="2.7109375" style="4" customWidth="1"/>
    <col min="2312" max="2312" width="1.7109375" style="4" customWidth="1"/>
    <col min="2313" max="2313" width="8.85546875" style="4" customWidth="1"/>
    <col min="2314" max="2314" width="23.42578125" style="4" customWidth="1"/>
    <col min="2315" max="2315" width="1.85546875" style="4" customWidth="1"/>
    <col min="2316" max="2316" width="23.28515625" style="4" customWidth="1"/>
    <col min="2317" max="2558" width="8.85546875" style="4"/>
    <col min="2559" max="2559" width="2.7109375" style="4" customWidth="1"/>
    <col min="2560" max="2560" width="42.7109375" style="4" customWidth="1"/>
    <col min="2561" max="2561" width="1.85546875" style="4" customWidth="1"/>
    <col min="2562" max="2563" width="2.7109375" style="4" customWidth="1"/>
    <col min="2564" max="2564" width="23.7109375" style="4" customWidth="1"/>
    <col min="2565" max="2565" width="2.7109375" style="4" customWidth="1"/>
    <col min="2566" max="2566" width="22" style="4" customWidth="1"/>
    <col min="2567" max="2567" width="2.7109375" style="4" customWidth="1"/>
    <col min="2568" max="2568" width="1.7109375" style="4" customWidth="1"/>
    <col min="2569" max="2569" width="8.85546875" style="4" customWidth="1"/>
    <col min="2570" max="2570" width="23.42578125" style="4" customWidth="1"/>
    <col min="2571" max="2571" width="1.85546875" style="4" customWidth="1"/>
    <col min="2572" max="2572" width="23.28515625" style="4" customWidth="1"/>
    <col min="2573" max="2814" width="8.85546875" style="4"/>
    <col min="2815" max="2815" width="2.7109375" style="4" customWidth="1"/>
    <col min="2816" max="2816" width="42.7109375" style="4" customWidth="1"/>
    <col min="2817" max="2817" width="1.85546875" style="4" customWidth="1"/>
    <col min="2818" max="2819" width="2.7109375" style="4" customWidth="1"/>
    <col min="2820" max="2820" width="23.7109375" style="4" customWidth="1"/>
    <col min="2821" max="2821" width="2.7109375" style="4" customWidth="1"/>
    <col min="2822" max="2822" width="22" style="4" customWidth="1"/>
    <col min="2823" max="2823" width="2.7109375" style="4" customWidth="1"/>
    <col min="2824" max="2824" width="1.7109375" style="4" customWidth="1"/>
    <col min="2825" max="2825" width="8.85546875" style="4" customWidth="1"/>
    <col min="2826" max="2826" width="23.42578125" style="4" customWidth="1"/>
    <col min="2827" max="2827" width="1.85546875" style="4" customWidth="1"/>
    <col min="2828" max="2828" width="23.28515625" style="4" customWidth="1"/>
    <col min="2829" max="3070" width="8.85546875" style="4"/>
    <col min="3071" max="3071" width="2.7109375" style="4" customWidth="1"/>
    <col min="3072" max="3072" width="42.7109375" style="4" customWidth="1"/>
    <col min="3073" max="3073" width="1.85546875" style="4" customWidth="1"/>
    <col min="3074" max="3075" width="2.7109375" style="4" customWidth="1"/>
    <col min="3076" max="3076" width="23.7109375" style="4" customWidth="1"/>
    <col min="3077" max="3077" width="2.7109375" style="4" customWidth="1"/>
    <col min="3078" max="3078" width="22" style="4" customWidth="1"/>
    <col min="3079" max="3079" width="2.7109375" style="4" customWidth="1"/>
    <col min="3080" max="3080" width="1.7109375" style="4" customWidth="1"/>
    <col min="3081" max="3081" width="8.85546875" style="4" customWidth="1"/>
    <col min="3082" max="3082" width="23.42578125" style="4" customWidth="1"/>
    <col min="3083" max="3083" width="1.85546875" style="4" customWidth="1"/>
    <col min="3084" max="3084" width="23.28515625" style="4" customWidth="1"/>
    <col min="3085" max="3326" width="8.85546875" style="4"/>
    <col min="3327" max="3327" width="2.7109375" style="4" customWidth="1"/>
    <col min="3328" max="3328" width="42.7109375" style="4" customWidth="1"/>
    <col min="3329" max="3329" width="1.85546875" style="4" customWidth="1"/>
    <col min="3330" max="3331" width="2.7109375" style="4" customWidth="1"/>
    <col min="3332" max="3332" width="23.7109375" style="4" customWidth="1"/>
    <col min="3333" max="3333" width="2.7109375" style="4" customWidth="1"/>
    <col min="3334" max="3334" width="22" style="4" customWidth="1"/>
    <col min="3335" max="3335" width="2.7109375" style="4" customWidth="1"/>
    <col min="3336" max="3336" width="1.7109375" style="4" customWidth="1"/>
    <col min="3337" max="3337" width="8.85546875" style="4" customWidth="1"/>
    <col min="3338" max="3338" width="23.42578125" style="4" customWidth="1"/>
    <col min="3339" max="3339" width="1.85546875" style="4" customWidth="1"/>
    <col min="3340" max="3340" width="23.28515625" style="4" customWidth="1"/>
    <col min="3341" max="3582" width="8.85546875" style="4"/>
    <col min="3583" max="3583" width="2.7109375" style="4" customWidth="1"/>
    <col min="3584" max="3584" width="42.7109375" style="4" customWidth="1"/>
    <col min="3585" max="3585" width="1.85546875" style="4" customWidth="1"/>
    <col min="3586" max="3587" width="2.7109375" style="4" customWidth="1"/>
    <col min="3588" max="3588" width="23.7109375" style="4" customWidth="1"/>
    <col min="3589" max="3589" width="2.7109375" style="4" customWidth="1"/>
    <col min="3590" max="3590" width="22" style="4" customWidth="1"/>
    <col min="3591" max="3591" width="2.7109375" style="4" customWidth="1"/>
    <col min="3592" max="3592" width="1.7109375" style="4" customWidth="1"/>
    <col min="3593" max="3593" width="8.85546875" style="4" customWidth="1"/>
    <col min="3594" max="3594" width="23.42578125" style="4" customWidth="1"/>
    <col min="3595" max="3595" width="1.85546875" style="4" customWidth="1"/>
    <col min="3596" max="3596" width="23.28515625" style="4" customWidth="1"/>
    <col min="3597" max="3838" width="8.85546875" style="4"/>
    <col min="3839" max="3839" width="2.7109375" style="4" customWidth="1"/>
    <col min="3840" max="3840" width="42.7109375" style="4" customWidth="1"/>
    <col min="3841" max="3841" width="1.85546875" style="4" customWidth="1"/>
    <col min="3842" max="3843" width="2.7109375" style="4" customWidth="1"/>
    <col min="3844" max="3844" width="23.7109375" style="4" customWidth="1"/>
    <col min="3845" max="3845" width="2.7109375" style="4" customWidth="1"/>
    <col min="3846" max="3846" width="22" style="4" customWidth="1"/>
    <col min="3847" max="3847" width="2.7109375" style="4" customWidth="1"/>
    <col min="3848" max="3848" width="1.7109375" style="4" customWidth="1"/>
    <col min="3849" max="3849" width="8.85546875" style="4" customWidth="1"/>
    <col min="3850" max="3850" width="23.42578125" style="4" customWidth="1"/>
    <col min="3851" max="3851" width="1.85546875" style="4" customWidth="1"/>
    <col min="3852" max="3852" width="23.28515625" style="4" customWidth="1"/>
    <col min="3853" max="4094" width="8.85546875" style="4"/>
    <col min="4095" max="4095" width="2.7109375" style="4" customWidth="1"/>
    <col min="4096" max="4096" width="42.7109375" style="4" customWidth="1"/>
    <col min="4097" max="4097" width="1.85546875" style="4" customWidth="1"/>
    <col min="4098" max="4099" width="2.7109375" style="4" customWidth="1"/>
    <col min="4100" max="4100" width="23.7109375" style="4" customWidth="1"/>
    <col min="4101" max="4101" width="2.7109375" style="4" customWidth="1"/>
    <col min="4102" max="4102" width="22" style="4" customWidth="1"/>
    <col min="4103" max="4103" width="2.7109375" style="4" customWidth="1"/>
    <col min="4104" max="4104" width="1.7109375" style="4" customWidth="1"/>
    <col min="4105" max="4105" width="8.85546875" style="4" customWidth="1"/>
    <col min="4106" max="4106" width="23.42578125" style="4" customWidth="1"/>
    <col min="4107" max="4107" width="1.85546875" style="4" customWidth="1"/>
    <col min="4108" max="4108" width="23.28515625" style="4" customWidth="1"/>
    <col min="4109" max="4350" width="8.85546875" style="4"/>
    <col min="4351" max="4351" width="2.7109375" style="4" customWidth="1"/>
    <col min="4352" max="4352" width="42.7109375" style="4" customWidth="1"/>
    <col min="4353" max="4353" width="1.85546875" style="4" customWidth="1"/>
    <col min="4354" max="4355" width="2.7109375" style="4" customWidth="1"/>
    <col min="4356" max="4356" width="23.7109375" style="4" customWidth="1"/>
    <col min="4357" max="4357" width="2.7109375" style="4" customWidth="1"/>
    <col min="4358" max="4358" width="22" style="4" customWidth="1"/>
    <col min="4359" max="4359" width="2.7109375" style="4" customWidth="1"/>
    <col min="4360" max="4360" width="1.7109375" style="4" customWidth="1"/>
    <col min="4361" max="4361" width="8.85546875" style="4" customWidth="1"/>
    <col min="4362" max="4362" width="23.42578125" style="4" customWidth="1"/>
    <col min="4363" max="4363" width="1.85546875" style="4" customWidth="1"/>
    <col min="4364" max="4364" width="23.28515625" style="4" customWidth="1"/>
    <col min="4365" max="4606" width="8.85546875" style="4"/>
    <col min="4607" max="4607" width="2.7109375" style="4" customWidth="1"/>
    <col min="4608" max="4608" width="42.7109375" style="4" customWidth="1"/>
    <col min="4609" max="4609" width="1.85546875" style="4" customWidth="1"/>
    <col min="4610" max="4611" width="2.7109375" style="4" customWidth="1"/>
    <col min="4612" max="4612" width="23.7109375" style="4" customWidth="1"/>
    <col min="4613" max="4613" width="2.7109375" style="4" customWidth="1"/>
    <col min="4614" max="4614" width="22" style="4" customWidth="1"/>
    <col min="4615" max="4615" width="2.7109375" style="4" customWidth="1"/>
    <col min="4616" max="4616" width="1.7109375" style="4" customWidth="1"/>
    <col min="4617" max="4617" width="8.85546875" style="4" customWidth="1"/>
    <col min="4618" max="4618" width="23.42578125" style="4" customWidth="1"/>
    <col min="4619" max="4619" width="1.85546875" style="4" customWidth="1"/>
    <col min="4620" max="4620" width="23.28515625" style="4" customWidth="1"/>
    <col min="4621" max="4862" width="8.85546875" style="4"/>
    <col min="4863" max="4863" width="2.7109375" style="4" customWidth="1"/>
    <col min="4864" max="4864" width="42.7109375" style="4" customWidth="1"/>
    <col min="4865" max="4865" width="1.85546875" style="4" customWidth="1"/>
    <col min="4866" max="4867" width="2.7109375" style="4" customWidth="1"/>
    <col min="4868" max="4868" width="23.7109375" style="4" customWidth="1"/>
    <col min="4869" max="4869" width="2.7109375" style="4" customWidth="1"/>
    <col min="4870" max="4870" width="22" style="4" customWidth="1"/>
    <col min="4871" max="4871" width="2.7109375" style="4" customWidth="1"/>
    <col min="4872" max="4872" width="1.7109375" style="4" customWidth="1"/>
    <col min="4873" max="4873" width="8.85546875" style="4" customWidth="1"/>
    <col min="4874" max="4874" width="23.42578125" style="4" customWidth="1"/>
    <col min="4875" max="4875" width="1.85546875" style="4" customWidth="1"/>
    <col min="4876" max="4876" width="23.28515625" style="4" customWidth="1"/>
    <col min="4877" max="5118" width="8.85546875" style="4"/>
    <col min="5119" max="5119" width="2.7109375" style="4" customWidth="1"/>
    <col min="5120" max="5120" width="42.7109375" style="4" customWidth="1"/>
    <col min="5121" max="5121" width="1.85546875" style="4" customWidth="1"/>
    <col min="5122" max="5123" width="2.7109375" style="4" customWidth="1"/>
    <col min="5124" max="5124" width="23.7109375" style="4" customWidth="1"/>
    <col min="5125" max="5125" width="2.7109375" style="4" customWidth="1"/>
    <col min="5126" max="5126" width="22" style="4" customWidth="1"/>
    <col min="5127" max="5127" width="2.7109375" style="4" customWidth="1"/>
    <col min="5128" max="5128" width="1.7109375" style="4" customWidth="1"/>
    <col min="5129" max="5129" width="8.85546875" style="4" customWidth="1"/>
    <col min="5130" max="5130" width="23.42578125" style="4" customWidth="1"/>
    <col min="5131" max="5131" width="1.85546875" style="4" customWidth="1"/>
    <col min="5132" max="5132" width="23.28515625" style="4" customWidth="1"/>
    <col min="5133" max="5374" width="8.85546875" style="4"/>
    <col min="5375" max="5375" width="2.7109375" style="4" customWidth="1"/>
    <col min="5376" max="5376" width="42.7109375" style="4" customWidth="1"/>
    <col min="5377" max="5377" width="1.85546875" style="4" customWidth="1"/>
    <col min="5378" max="5379" width="2.7109375" style="4" customWidth="1"/>
    <col min="5380" max="5380" width="23.7109375" style="4" customWidth="1"/>
    <col min="5381" max="5381" width="2.7109375" style="4" customWidth="1"/>
    <col min="5382" max="5382" width="22" style="4" customWidth="1"/>
    <col min="5383" max="5383" width="2.7109375" style="4" customWidth="1"/>
    <col min="5384" max="5384" width="1.7109375" style="4" customWidth="1"/>
    <col min="5385" max="5385" width="8.85546875" style="4" customWidth="1"/>
    <col min="5386" max="5386" width="23.42578125" style="4" customWidth="1"/>
    <col min="5387" max="5387" width="1.85546875" style="4" customWidth="1"/>
    <col min="5388" max="5388" width="23.28515625" style="4" customWidth="1"/>
    <col min="5389" max="5630" width="8.85546875" style="4"/>
    <col min="5631" max="5631" width="2.7109375" style="4" customWidth="1"/>
    <col min="5632" max="5632" width="42.7109375" style="4" customWidth="1"/>
    <col min="5633" max="5633" width="1.85546875" style="4" customWidth="1"/>
    <col min="5634" max="5635" width="2.7109375" style="4" customWidth="1"/>
    <col min="5636" max="5636" width="23.7109375" style="4" customWidth="1"/>
    <col min="5637" max="5637" width="2.7109375" style="4" customWidth="1"/>
    <col min="5638" max="5638" width="22" style="4" customWidth="1"/>
    <col min="5639" max="5639" width="2.7109375" style="4" customWidth="1"/>
    <col min="5640" max="5640" width="1.7109375" style="4" customWidth="1"/>
    <col min="5641" max="5641" width="8.85546875" style="4" customWidth="1"/>
    <col min="5642" max="5642" width="23.42578125" style="4" customWidth="1"/>
    <col min="5643" max="5643" width="1.85546875" style="4" customWidth="1"/>
    <col min="5644" max="5644" width="23.28515625" style="4" customWidth="1"/>
    <col min="5645" max="5886" width="8.85546875" style="4"/>
    <col min="5887" max="5887" width="2.7109375" style="4" customWidth="1"/>
    <col min="5888" max="5888" width="42.7109375" style="4" customWidth="1"/>
    <col min="5889" max="5889" width="1.85546875" style="4" customWidth="1"/>
    <col min="5890" max="5891" width="2.7109375" style="4" customWidth="1"/>
    <col min="5892" max="5892" width="23.7109375" style="4" customWidth="1"/>
    <col min="5893" max="5893" width="2.7109375" style="4" customWidth="1"/>
    <col min="5894" max="5894" width="22" style="4" customWidth="1"/>
    <col min="5895" max="5895" width="2.7109375" style="4" customWidth="1"/>
    <col min="5896" max="5896" width="1.7109375" style="4" customWidth="1"/>
    <col min="5897" max="5897" width="8.85546875" style="4" customWidth="1"/>
    <col min="5898" max="5898" width="23.42578125" style="4" customWidth="1"/>
    <col min="5899" max="5899" width="1.85546875" style="4" customWidth="1"/>
    <col min="5900" max="5900" width="23.28515625" style="4" customWidth="1"/>
    <col min="5901" max="6142" width="8.85546875" style="4"/>
    <col min="6143" max="6143" width="2.7109375" style="4" customWidth="1"/>
    <col min="6144" max="6144" width="42.7109375" style="4" customWidth="1"/>
    <col min="6145" max="6145" width="1.85546875" style="4" customWidth="1"/>
    <col min="6146" max="6147" width="2.7109375" style="4" customWidth="1"/>
    <col min="6148" max="6148" width="23.7109375" style="4" customWidth="1"/>
    <col min="6149" max="6149" width="2.7109375" style="4" customWidth="1"/>
    <col min="6150" max="6150" width="22" style="4" customWidth="1"/>
    <col min="6151" max="6151" width="2.7109375" style="4" customWidth="1"/>
    <col min="6152" max="6152" width="1.7109375" style="4" customWidth="1"/>
    <col min="6153" max="6153" width="8.85546875" style="4" customWidth="1"/>
    <col min="6154" max="6154" width="23.42578125" style="4" customWidth="1"/>
    <col min="6155" max="6155" width="1.85546875" style="4" customWidth="1"/>
    <col min="6156" max="6156" width="23.28515625" style="4" customWidth="1"/>
    <col min="6157" max="6398" width="8.85546875" style="4"/>
    <col min="6399" max="6399" width="2.7109375" style="4" customWidth="1"/>
    <col min="6400" max="6400" width="42.7109375" style="4" customWidth="1"/>
    <col min="6401" max="6401" width="1.85546875" style="4" customWidth="1"/>
    <col min="6402" max="6403" width="2.7109375" style="4" customWidth="1"/>
    <col min="6404" max="6404" width="23.7109375" style="4" customWidth="1"/>
    <col min="6405" max="6405" width="2.7109375" style="4" customWidth="1"/>
    <col min="6406" max="6406" width="22" style="4" customWidth="1"/>
    <col min="6407" max="6407" width="2.7109375" style="4" customWidth="1"/>
    <col min="6408" max="6408" width="1.7109375" style="4" customWidth="1"/>
    <col min="6409" max="6409" width="8.85546875" style="4" customWidth="1"/>
    <col min="6410" max="6410" width="23.42578125" style="4" customWidth="1"/>
    <col min="6411" max="6411" width="1.85546875" style="4" customWidth="1"/>
    <col min="6412" max="6412" width="23.28515625" style="4" customWidth="1"/>
    <col min="6413" max="6654" width="8.85546875" style="4"/>
    <col min="6655" max="6655" width="2.7109375" style="4" customWidth="1"/>
    <col min="6656" max="6656" width="42.7109375" style="4" customWidth="1"/>
    <col min="6657" max="6657" width="1.85546875" style="4" customWidth="1"/>
    <col min="6658" max="6659" width="2.7109375" style="4" customWidth="1"/>
    <col min="6660" max="6660" width="23.7109375" style="4" customWidth="1"/>
    <col min="6661" max="6661" width="2.7109375" style="4" customWidth="1"/>
    <col min="6662" max="6662" width="22" style="4" customWidth="1"/>
    <col min="6663" max="6663" width="2.7109375" style="4" customWidth="1"/>
    <col min="6664" max="6664" width="1.7109375" style="4" customWidth="1"/>
    <col min="6665" max="6665" width="8.85546875" style="4" customWidth="1"/>
    <col min="6666" max="6666" width="23.42578125" style="4" customWidth="1"/>
    <col min="6667" max="6667" width="1.85546875" style="4" customWidth="1"/>
    <col min="6668" max="6668" width="23.28515625" style="4" customWidth="1"/>
    <col min="6669" max="6910" width="8.85546875" style="4"/>
    <col min="6911" max="6911" width="2.7109375" style="4" customWidth="1"/>
    <col min="6912" max="6912" width="42.7109375" style="4" customWidth="1"/>
    <col min="6913" max="6913" width="1.85546875" style="4" customWidth="1"/>
    <col min="6914" max="6915" width="2.7109375" style="4" customWidth="1"/>
    <col min="6916" max="6916" width="23.7109375" style="4" customWidth="1"/>
    <col min="6917" max="6917" width="2.7109375" style="4" customWidth="1"/>
    <col min="6918" max="6918" width="22" style="4" customWidth="1"/>
    <col min="6919" max="6919" width="2.7109375" style="4" customWidth="1"/>
    <col min="6920" max="6920" width="1.7109375" style="4" customWidth="1"/>
    <col min="6921" max="6921" width="8.85546875" style="4" customWidth="1"/>
    <col min="6922" max="6922" width="23.42578125" style="4" customWidth="1"/>
    <col min="6923" max="6923" width="1.85546875" style="4" customWidth="1"/>
    <col min="6924" max="6924" width="23.28515625" style="4" customWidth="1"/>
    <col min="6925" max="7166" width="8.85546875" style="4"/>
    <col min="7167" max="7167" width="2.7109375" style="4" customWidth="1"/>
    <col min="7168" max="7168" width="42.7109375" style="4" customWidth="1"/>
    <col min="7169" max="7169" width="1.85546875" style="4" customWidth="1"/>
    <col min="7170" max="7171" width="2.7109375" style="4" customWidth="1"/>
    <col min="7172" max="7172" width="23.7109375" style="4" customWidth="1"/>
    <col min="7173" max="7173" width="2.7109375" style="4" customWidth="1"/>
    <col min="7174" max="7174" width="22" style="4" customWidth="1"/>
    <col min="7175" max="7175" width="2.7109375" style="4" customWidth="1"/>
    <col min="7176" max="7176" width="1.7109375" style="4" customWidth="1"/>
    <col min="7177" max="7177" width="8.85546875" style="4" customWidth="1"/>
    <col min="7178" max="7178" width="23.42578125" style="4" customWidth="1"/>
    <col min="7179" max="7179" width="1.85546875" style="4" customWidth="1"/>
    <col min="7180" max="7180" width="23.28515625" style="4" customWidth="1"/>
    <col min="7181" max="7422" width="8.85546875" style="4"/>
    <col min="7423" max="7423" width="2.7109375" style="4" customWidth="1"/>
    <col min="7424" max="7424" width="42.7109375" style="4" customWidth="1"/>
    <col min="7425" max="7425" width="1.85546875" style="4" customWidth="1"/>
    <col min="7426" max="7427" width="2.7109375" style="4" customWidth="1"/>
    <col min="7428" max="7428" width="23.7109375" style="4" customWidth="1"/>
    <col min="7429" max="7429" width="2.7109375" style="4" customWidth="1"/>
    <col min="7430" max="7430" width="22" style="4" customWidth="1"/>
    <col min="7431" max="7431" width="2.7109375" style="4" customWidth="1"/>
    <col min="7432" max="7432" width="1.7109375" style="4" customWidth="1"/>
    <col min="7433" max="7433" width="8.85546875" style="4" customWidth="1"/>
    <col min="7434" max="7434" width="23.42578125" style="4" customWidth="1"/>
    <col min="7435" max="7435" width="1.85546875" style="4" customWidth="1"/>
    <col min="7436" max="7436" width="23.28515625" style="4" customWidth="1"/>
    <col min="7437" max="7678" width="8.85546875" style="4"/>
    <col min="7679" max="7679" width="2.7109375" style="4" customWidth="1"/>
    <col min="7680" max="7680" width="42.7109375" style="4" customWidth="1"/>
    <col min="7681" max="7681" width="1.85546875" style="4" customWidth="1"/>
    <col min="7682" max="7683" width="2.7109375" style="4" customWidth="1"/>
    <col min="7684" max="7684" width="23.7109375" style="4" customWidth="1"/>
    <col min="7685" max="7685" width="2.7109375" style="4" customWidth="1"/>
    <col min="7686" max="7686" width="22" style="4" customWidth="1"/>
    <col min="7687" max="7687" width="2.7109375" style="4" customWidth="1"/>
    <col min="7688" max="7688" width="1.7109375" style="4" customWidth="1"/>
    <col min="7689" max="7689" width="8.85546875" style="4" customWidth="1"/>
    <col min="7690" max="7690" width="23.42578125" style="4" customWidth="1"/>
    <col min="7691" max="7691" width="1.85546875" style="4" customWidth="1"/>
    <col min="7692" max="7692" width="23.28515625" style="4" customWidth="1"/>
    <col min="7693" max="7934" width="8.85546875" style="4"/>
    <col min="7935" max="7935" width="2.7109375" style="4" customWidth="1"/>
    <col min="7936" max="7936" width="42.7109375" style="4" customWidth="1"/>
    <col min="7937" max="7937" width="1.85546875" style="4" customWidth="1"/>
    <col min="7938" max="7939" width="2.7109375" style="4" customWidth="1"/>
    <col min="7940" max="7940" width="23.7109375" style="4" customWidth="1"/>
    <col min="7941" max="7941" width="2.7109375" style="4" customWidth="1"/>
    <col min="7942" max="7942" width="22" style="4" customWidth="1"/>
    <col min="7943" max="7943" width="2.7109375" style="4" customWidth="1"/>
    <col min="7944" max="7944" width="1.7109375" style="4" customWidth="1"/>
    <col min="7945" max="7945" width="8.85546875" style="4" customWidth="1"/>
    <col min="7946" max="7946" width="23.42578125" style="4" customWidth="1"/>
    <col min="7947" max="7947" width="1.85546875" style="4" customWidth="1"/>
    <col min="7948" max="7948" width="23.28515625" style="4" customWidth="1"/>
    <col min="7949" max="8190" width="8.85546875" style="4"/>
    <col min="8191" max="8191" width="2.7109375" style="4" customWidth="1"/>
    <col min="8192" max="8192" width="42.7109375" style="4" customWidth="1"/>
    <col min="8193" max="8193" width="1.85546875" style="4" customWidth="1"/>
    <col min="8194" max="8195" width="2.7109375" style="4" customWidth="1"/>
    <col min="8196" max="8196" width="23.7109375" style="4" customWidth="1"/>
    <col min="8197" max="8197" width="2.7109375" style="4" customWidth="1"/>
    <col min="8198" max="8198" width="22" style="4" customWidth="1"/>
    <col min="8199" max="8199" width="2.7109375" style="4" customWidth="1"/>
    <col min="8200" max="8200" width="1.7109375" style="4" customWidth="1"/>
    <col min="8201" max="8201" width="8.85546875" style="4" customWidth="1"/>
    <col min="8202" max="8202" width="23.42578125" style="4" customWidth="1"/>
    <col min="8203" max="8203" width="1.85546875" style="4" customWidth="1"/>
    <col min="8204" max="8204" width="23.28515625" style="4" customWidth="1"/>
    <col min="8205" max="8446" width="8.85546875" style="4"/>
    <col min="8447" max="8447" width="2.7109375" style="4" customWidth="1"/>
    <col min="8448" max="8448" width="42.7109375" style="4" customWidth="1"/>
    <col min="8449" max="8449" width="1.85546875" style="4" customWidth="1"/>
    <col min="8450" max="8451" width="2.7109375" style="4" customWidth="1"/>
    <col min="8452" max="8452" width="23.7109375" style="4" customWidth="1"/>
    <col min="8453" max="8453" width="2.7109375" style="4" customWidth="1"/>
    <col min="8454" max="8454" width="22" style="4" customWidth="1"/>
    <col min="8455" max="8455" width="2.7109375" style="4" customWidth="1"/>
    <col min="8456" max="8456" width="1.7109375" style="4" customWidth="1"/>
    <col min="8457" max="8457" width="8.85546875" style="4" customWidth="1"/>
    <col min="8458" max="8458" width="23.42578125" style="4" customWidth="1"/>
    <col min="8459" max="8459" width="1.85546875" style="4" customWidth="1"/>
    <col min="8460" max="8460" width="23.28515625" style="4" customWidth="1"/>
    <col min="8461" max="8702" width="8.85546875" style="4"/>
    <col min="8703" max="8703" width="2.7109375" style="4" customWidth="1"/>
    <col min="8704" max="8704" width="42.7109375" style="4" customWidth="1"/>
    <col min="8705" max="8705" width="1.85546875" style="4" customWidth="1"/>
    <col min="8706" max="8707" width="2.7109375" style="4" customWidth="1"/>
    <col min="8708" max="8708" width="23.7109375" style="4" customWidth="1"/>
    <col min="8709" max="8709" width="2.7109375" style="4" customWidth="1"/>
    <col min="8710" max="8710" width="22" style="4" customWidth="1"/>
    <col min="8711" max="8711" width="2.7109375" style="4" customWidth="1"/>
    <col min="8712" max="8712" width="1.7109375" style="4" customWidth="1"/>
    <col min="8713" max="8713" width="8.85546875" style="4" customWidth="1"/>
    <col min="8714" max="8714" width="23.42578125" style="4" customWidth="1"/>
    <col min="8715" max="8715" width="1.85546875" style="4" customWidth="1"/>
    <col min="8716" max="8716" width="23.28515625" style="4" customWidth="1"/>
    <col min="8717" max="8958" width="8.85546875" style="4"/>
    <col min="8959" max="8959" width="2.7109375" style="4" customWidth="1"/>
    <col min="8960" max="8960" width="42.7109375" style="4" customWidth="1"/>
    <col min="8961" max="8961" width="1.85546875" style="4" customWidth="1"/>
    <col min="8962" max="8963" width="2.7109375" style="4" customWidth="1"/>
    <col min="8964" max="8964" width="23.7109375" style="4" customWidth="1"/>
    <col min="8965" max="8965" width="2.7109375" style="4" customWidth="1"/>
    <col min="8966" max="8966" width="22" style="4" customWidth="1"/>
    <col min="8967" max="8967" width="2.7109375" style="4" customWidth="1"/>
    <col min="8968" max="8968" width="1.7109375" style="4" customWidth="1"/>
    <col min="8969" max="8969" width="8.85546875" style="4" customWidth="1"/>
    <col min="8970" max="8970" width="23.42578125" style="4" customWidth="1"/>
    <col min="8971" max="8971" width="1.85546875" style="4" customWidth="1"/>
    <col min="8972" max="8972" width="23.28515625" style="4" customWidth="1"/>
    <col min="8973" max="9214" width="8.85546875" style="4"/>
    <col min="9215" max="9215" width="2.7109375" style="4" customWidth="1"/>
    <col min="9216" max="9216" width="42.7109375" style="4" customWidth="1"/>
    <col min="9217" max="9217" width="1.85546875" style="4" customWidth="1"/>
    <col min="9218" max="9219" width="2.7109375" style="4" customWidth="1"/>
    <col min="9220" max="9220" width="23.7109375" style="4" customWidth="1"/>
    <col min="9221" max="9221" width="2.7109375" style="4" customWidth="1"/>
    <col min="9222" max="9222" width="22" style="4" customWidth="1"/>
    <col min="9223" max="9223" width="2.7109375" style="4" customWidth="1"/>
    <col min="9224" max="9224" width="1.7109375" style="4" customWidth="1"/>
    <col min="9225" max="9225" width="8.85546875" style="4" customWidth="1"/>
    <col min="9226" max="9226" width="23.42578125" style="4" customWidth="1"/>
    <col min="9227" max="9227" width="1.85546875" style="4" customWidth="1"/>
    <col min="9228" max="9228" width="23.28515625" style="4" customWidth="1"/>
    <col min="9229" max="9470" width="8.85546875" style="4"/>
    <col min="9471" max="9471" width="2.7109375" style="4" customWidth="1"/>
    <col min="9472" max="9472" width="42.7109375" style="4" customWidth="1"/>
    <col min="9473" max="9473" width="1.85546875" style="4" customWidth="1"/>
    <col min="9474" max="9475" width="2.7109375" style="4" customWidth="1"/>
    <col min="9476" max="9476" width="23.7109375" style="4" customWidth="1"/>
    <col min="9477" max="9477" width="2.7109375" style="4" customWidth="1"/>
    <col min="9478" max="9478" width="22" style="4" customWidth="1"/>
    <col min="9479" max="9479" width="2.7109375" style="4" customWidth="1"/>
    <col min="9480" max="9480" width="1.7109375" style="4" customWidth="1"/>
    <col min="9481" max="9481" width="8.85546875" style="4" customWidth="1"/>
    <col min="9482" max="9482" width="23.42578125" style="4" customWidth="1"/>
    <col min="9483" max="9483" width="1.85546875" style="4" customWidth="1"/>
    <col min="9484" max="9484" width="23.28515625" style="4" customWidth="1"/>
    <col min="9485" max="9726" width="8.85546875" style="4"/>
    <col min="9727" max="9727" width="2.7109375" style="4" customWidth="1"/>
    <col min="9728" max="9728" width="42.7109375" style="4" customWidth="1"/>
    <col min="9729" max="9729" width="1.85546875" style="4" customWidth="1"/>
    <col min="9730" max="9731" width="2.7109375" style="4" customWidth="1"/>
    <col min="9732" max="9732" width="23.7109375" style="4" customWidth="1"/>
    <col min="9733" max="9733" width="2.7109375" style="4" customWidth="1"/>
    <col min="9734" max="9734" width="22" style="4" customWidth="1"/>
    <col min="9735" max="9735" width="2.7109375" style="4" customWidth="1"/>
    <col min="9736" max="9736" width="1.7109375" style="4" customWidth="1"/>
    <col min="9737" max="9737" width="8.85546875" style="4" customWidth="1"/>
    <col min="9738" max="9738" width="23.42578125" style="4" customWidth="1"/>
    <col min="9739" max="9739" width="1.85546875" style="4" customWidth="1"/>
    <col min="9740" max="9740" width="23.28515625" style="4" customWidth="1"/>
    <col min="9741" max="9982" width="8.85546875" style="4"/>
    <col min="9983" max="9983" width="2.7109375" style="4" customWidth="1"/>
    <col min="9984" max="9984" width="42.7109375" style="4" customWidth="1"/>
    <col min="9985" max="9985" width="1.85546875" style="4" customWidth="1"/>
    <col min="9986" max="9987" width="2.7109375" style="4" customWidth="1"/>
    <col min="9988" max="9988" width="23.7109375" style="4" customWidth="1"/>
    <col min="9989" max="9989" width="2.7109375" style="4" customWidth="1"/>
    <col min="9990" max="9990" width="22" style="4" customWidth="1"/>
    <col min="9991" max="9991" width="2.7109375" style="4" customWidth="1"/>
    <col min="9992" max="9992" width="1.7109375" style="4" customWidth="1"/>
    <col min="9993" max="9993" width="8.85546875" style="4" customWidth="1"/>
    <col min="9994" max="9994" width="23.42578125" style="4" customWidth="1"/>
    <col min="9995" max="9995" width="1.85546875" style="4" customWidth="1"/>
    <col min="9996" max="9996" width="23.28515625" style="4" customWidth="1"/>
    <col min="9997" max="10238" width="8.85546875" style="4"/>
    <col min="10239" max="10239" width="2.7109375" style="4" customWidth="1"/>
    <col min="10240" max="10240" width="42.7109375" style="4" customWidth="1"/>
    <col min="10241" max="10241" width="1.85546875" style="4" customWidth="1"/>
    <col min="10242" max="10243" width="2.7109375" style="4" customWidth="1"/>
    <col min="10244" max="10244" width="23.7109375" style="4" customWidth="1"/>
    <col min="10245" max="10245" width="2.7109375" style="4" customWidth="1"/>
    <col min="10246" max="10246" width="22" style="4" customWidth="1"/>
    <col min="10247" max="10247" width="2.7109375" style="4" customWidth="1"/>
    <col min="10248" max="10248" width="1.7109375" style="4" customWidth="1"/>
    <col min="10249" max="10249" width="8.85546875" style="4" customWidth="1"/>
    <col min="10250" max="10250" width="23.42578125" style="4" customWidth="1"/>
    <col min="10251" max="10251" width="1.85546875" style="4" customWidth="1"/>
    <col min="10252" max="10252" width="23.28515625" style="4" customWidth="1"/>
    <col min="10253" max="10494" width="8.85546875" style="4"/>
    <col min="10495" max="10495" width="2.7109375" style="4" customWidth="1"/>
    <col min="10496" max="10496" width="42.7109375" style="4" customWidth="1"/>
    <col min="10497" max="10497" width="1.85546875" style="4" customWidth="1"/>
    <col min="10498" max="10499" width="2.7109375" style="4" customWidth="1"/>
    <col min="10500" max="10500" width="23.7109375" style="4" customWidth="1"/>
    <col min="10501" max="10501" width="2.7109375" style="4" customWidth="1"/>
    <col min="10502" max="10502" width="22" style="4" customWidth="1"/>
    <col min="10503" max="10503" width="2.7109375" style="4" customWidth="1"/>
    <col min="10504" max="10504" width="1.7109375" style="4" customWidth="1"/>
    <col min="10505" max="10505" width="8.85546875" style="4" customWidth="1"/>
    <col min="10506" max="10506" width="23.42578125" style="4" customWidth="1"/>
    <col min="10507" max="10507" width="1.85546875" style="4" customWidth="1"/>
    <col min="10508" max="10508" width="23.28515625" style="4" customWidth="1"/>
    <col min="10509" max="10750" width="8.85546875" style="4"/>
    <col min="10751" max="10751" width="2.7109375" style="4" customWidth="1"/>
    <col min="10752" max="10752" width="42.7109375" style="4" customWidth="1"/>
    <col min="10753" max="10753" width="1.85546875" style="4" customWidth="1"/>
    <col min="10754" max="10755" width="2.7109375" style="4" customWidth="1"/>
    <col min="10756" max="10756" width="23.7109375" style="4" customWidth="1"/>
    <col min="10757" max="10757" width="2.7109375" style="4" customWidth="1"/>
    <col min="10758" max="10758" width="22" style="4" customWidth="1"/>
    <col min="10759" max="10759" width="2.7109375" style="4" customWidth="1"/>
    <col min="10760" max="10760" width="1.7109375" style="4" customWidth="1"/>
    <col min="10761" max="10761" width="8.85546875" style="4" customWidth="1"/>
    <col min="10762" max="10762" width="23.42578125" style="4" customWidth="1"/>
    <col min="10763" max="10763" width="1.85546875" style="4" customWidth="1"/>
    <col min="10764" max="10764" width="23.28515625" style="4" customWidth="1"/>
    <col min="10765" max="11006" width="8.85546875" style="4"/>
    <col min="11007" max="11007" width="2.7109375" style="4" customWidth="1"/>
    <col min="11008" max="11008" width="42.7109375" style="4" customWidth="1"/>
    <col min="11009" max="11009" width="1.85546875" style="4" customWidth="1"/>
    <col min="11010" max="11011" width="2.7109375" style="4" customWidth="1"/>
    <col min="11012" max="11012" width="23.7109375" style="4" customWidth="1"/>
    <col min="11013" max="11013" width="2.7109375" style="4" customWidth="1"/>
    <col min="11014" max="11014" width="22" style="4" customWidth="1"/>
    <col min="11015" max="11015" width="2.7109375" style="4" customWidth="1"/>
    <col min="11016" max="11016" width="1.7109375" style="4" customWidth="1"/>
    <col min="11017" max="11017" width="8.85546875" style="4" customWidth="1"/>
    <col min="11018" max="11018" width="23.42578125" style="4" customWidth="1"/>
    <col min="11019" max="11019" width="1.85546875" style="4" customWidth="1"/>
    <col min="11020" max="11020" width="23.28515625" style="4" customWidth="1"/>
    <col min="11021" max="11262" width="8.85546875" style="4"/>
    <col min="11263" max="11263" width="2.7109375" style="4" customWidth="1"/>
    <col min="11264" max="11264" width="42.7109375" style="4" customWidth="1"/>
    <col min="11265" max="11265" width="1.85546875" style="4" customWidth="1"/>
    <col min="11266" max="11267" width="2.7109375" style="4" customWidth="1"/>
    <col min="11268" max="11268" width="23.7109375" style="4" customWidth="1"/>
    <col min="11269" max="11269" width="2.7109375" style="4" customWidth="1"/>
    <col min="11270" max="11270" width="22" style="4" customWidth="1"/>
    <col min="11271" max="11271" width="2.7109375" style="4" customWidth="1"/>
    <col min="11272" max="11272" width="1.7109375" style="4" customWidth="1"/>
    <col min="11273" max="11273" width="8.85546875" style="4" customWidth="1"/>
    <col min="11274" max="11274" width="23.42578125" style="4" customWidth="1"/>
    <col min="11275" max="11275" width="1.85546875" style="4" customWidth="1"/>
    <col min="11276" max="11276" width="23.28515625" style="4" customWidth="1"/>
    <col min="11277" max="11518" width="8.85546875" style="4"/>
    <col min="11519" max="11519" width="2.7109375" style="4" customWidth="1"/>
    <col min="11520" max="11520" width="42.7109375" style="4" customWidth="1"/>
    <col min="11521" max="11521" width="1.85546875" style="4" customWidth="1"/>
    <col min="11522" max="11523" width="2.7109375" style="4" customWidth="1"/>
    <col min="11524" max="11524" width="23.7109375" style="4" customWidth="1"/>
    <col min="11525" max="11525" width="2.7109375" style="4" customWidth="1"/>
    <col min="11526" max="11526" width="22" style="4" customWidth="1"/>
    <col min="11527" max="11527" width="2.7109375" style="4" customWidth="1"/>
    <col min="11528" max="11528" width="1.7109375" style="4" customWidth="1"/>
    <col min="11529" max="11529" width="8.85546875" style="4" customWidth="1"/>
    <col min="11530" max="11530" width="23.42578125" style="4" customWidth="1"/>
    <col min="11531" max="11531" width="1.85546875" style="4" customWidth="1"/>
    <col min="11532" max="11532" width="23.28515625" style="4" customWidth="1"/>
    <col min="11533" max="11774" width="8.85546875" style="4"/>
    <col min="11775" max="11775" width="2.7109375" style="4" customWidth="1"/>
    <col min="11776" max="11776" width="42.7109375" style="4" customWidth="1"/>
    <col min="11777" max="11777" width="1.85546875" style="4" customWidth="1"/>
    <col min="11778" max="11779" width="2.7109375" style="4" customWidth="1"/>
    <col min="11780" max="11780" width="23.7109375" style="4" customWidth="1"/>
    <col min="11781" max="11781" width="2.7109375" style="4" customWidth="1"/>
    <col min="11782" max="11782" width="22" style="4" customWidth="1"/>
    <col min="11783" max="11783" width="2.7109375" style="4" customWidth="1"/>
    <col min="11784" max="11784" width="1.7109375" style="4" customWidth="1"/>
    <col min="11785" max="11785" width="8.85546875" style="4" customWidth="1"/>
    <col min="11786" max="11786" width="23.42578125" style="4" customWidth="1"/>
    <col min="11787" max="11787" width="1.85546875" style="4" customWidth="1"/>
    <col min="11788" max="11788" width="23.28515625" style="4" customWidth="1"/>
    <col min="11789" max="12030" width="8.85546875" style="4"/>
    <col min="12031" max="12031" width="2.7109375" style="4" customWidth="1"/>
    <col min="12032" max="12032" width="42.7109375" style="4" customWidth="1"/>
    <col min="12033" max="12033" width="1.85546875" style="4" customWidth="1"/>
    <col min="12034" max="12035" width="2.7109375" style="4" customWidth="1"/>
    <col min="12036" max="12036" width="23.7109375" style="4" customWidth="1"/>
    <col min="12037" max="12037" width="2.7109375" style="4" customWidth="1"/>
    <col min="12038" max="12038" width="22" style="4" customWidth="1"/>
    <col min="12039" max="12039" width="2.7109375" style="4" customWidth="1"/>
    <col min="12040" max="12040" width="1.7109375" style="4" customWidth="1"/>
    <col min="12041" max="12041" width="8.85546875" style="4" customWidth="1"/>
    <col min="12042" max="12042" width="23.42578125" style="4" customWidth="1"/>
    <col min="12043" max="12043" width="1.85546875" style="4" customWidth="1"/>
    <col min="12044" max="12044" width="23.28515625" style="4" customWidth="1"/>
    <col min="12045" max="12286" width="8.85546875" style="4"/>
    <col min="12287" max="12287" width="2.7109375" style="4" customWidth="1"/>
    <col min="12288" max="12288" width="42.7109375" style="4" customWidth="1"/>
    <col min="12289" max="12289" width="1.85546875" style="4" customWidth="1"/>
    <col min="12290" max="12291" width="2.7109375" style="4" customWidth="1"/>
    <col min="12292" max="12292" width="23.7109375" style="4" customWidth="1"/>
    <col min="12293" max="12293" width="2.7109375" style="4" customWidth="1"/>
    <col min="12294" max="12294" width="22" style="4" customWidth="1"/>
    <col min="12295" max="12295" width="2.7109375" style="4" customWidth="1"/>
    <col min="12296" max="12296" width="1.7109375" style="4" customWidth="1"/>
    <col min="12297" max="12297" width="8.85546875" style="4" customWidth="1"/>
    <col min="12298" max="12298" width="23.42578125" style="4" customWidth="1"/>
    <col min="12299" max="12299" width="1.85546875" style="4" customWidth="1"/>
    <col min="12300" max="12300" width="23.28515625" style="4" customWidth="1"/>
    <col min="12301" max="12542" width="8.85546875" style="4"/>
    <col min="12543" max="12543" width="2.7109375" style="4" customWidth="1"/>
    <col min="12544" max="12544" width="42.7109375" style="4" customWidth="1"/>
    <col min="12545" max="12545" width="1.85546875" style="4" customWidth="1"/>
    <col min="12546" max="12547" width="2.7109375" style="4" customWidth="1"/>
    <col min="12548" max="12548" width="23.7109375" style="4" customWidth="1"/>
    <col min="12549" max="12549" width="2.7109375" style="4" customWidth="1"/>
    <col min="12550" max="12550" width="22" style="4" customWidth="1"/>
    <col min="12551" max="12551" width="2.7109375" style="4" customWidth="1"/>
    <col min="12552" max="12552" width="1.7109375" style="4" customWidth="1"/>
    <col min="12553" max="12553" width="8.85546875" style="4" customWidth="1"/>
    <col min="12554" max="12554" width="23.42578125" style="4" customWidth="1"/>
    <col min="12555" max="12555" width="1.85546875" style="4" customWidth="1"/>
    <col min="12556" max="12556" width="23.28515625" style="4" customWidth="1"/>
    <col min="12557" max="12798" width="8.85546875" style="4"/>
    <col min="12799" max="12799" width="2.7109375" style="4" customWidth="1"/>
    <col min="12800" max="12800" width="42.7109375" style="4" customWidth="1"/>
    <col min="12801" max="12801" width="1.85546875" style="4" customWidth="1"/>
    <col min="12802" max="12803" width="2.7109375" style="4" customWidth="1"/>
    <col min="12804" max="12804" width="23.7109375" style="4" customWidth="1"/>
    <col min="12805" max="12805" width="2.7109375" style="4" customWidth="1"/>
    <col min="12806" max="12806" width="22" style="4" customWidth="1"/>
    <col min="12807" max="12807" width="2.7109375" style="4" customWidth="1"/>
    <col min="12808" max="12808" width="1.7109375" style="4" customWidth="1"/>
    <col min="12809" max="12809" width="8.85546875" style="4" customWidth="1"/>
    <col min="12810" max="12810" width="23.42578125" style="4" customWidth="1"/>
    <col min="12811" max="12811" width="1.85546875" style="4" customWidth="1"/>
    <col min="12812" max="12812" width="23.28515625" style="4" customWidth="1"/>
    <col min="12813" max="13054" width="8.85546875" style="4"/>
    <col min="13055" max="13055" width="2.7109375" style="4" customWidth="1"/>
    <col min="13056" max="13056" width="42.7109375" style="4" customWidth="1"/>
    <col min="13057" max="13057" width="1.85546875" style="4" customWidth="1"/>
    <col min="13058" max="13059" width="2.7109375" style="4" customWidth="1"/>
    <col min="13060" max="13060" width="23.7109375" style="4" customWidth="1"/>
    <col min="13061" max="13061" width="2.7109375" style="4" customWidth="1"/>
    <col min="13062" max="13062" width="22" style="4" customWidth="1"/>
    <col min="13063" max="13063" width="2.7109375" style="4" customWidth="1"/>
    <col min="13064" max="13064" width="1.7109375" style="4" customWidth="1"/>
    <col min="13065" max="13065" width="8.85546875" style="4" customWidth="1"/>
    <col min="13066" max="13066" width="23.42578125" style="4" customWidth="1"/>
    <col min="13067" max="13067" width="1.85546875" style="4" customWidth="1"/>
    <col min="13068" max="13068" width="23.28515625" style="4" customWidth="1"/>
    <col min="13069" max="13310" width="8.85546875" style="4"/>
    <col min="13311" max="13311" width="2.7109375" style="4" customWidth="1"/>
    <col min="13312" max="13312" width="42.7109375" style="4" customWidth="1"/>
    <col min="13313" max="13313" width="1.85546875" style="4" customWidth="1"/>
    <col min="13314" max="13315" width="2.7109375" style="4" customWidth="1"/>
    <col min="13316" max="13316" width="23.7109375" style="4" customWidth="1"/>
    <col min="13317" max="13317" width="2.7109375" style="4" customWidth="1"/>
    <col min="13318" max="13318" width="22" style="4" customWidth="1"/>
    <col min="13319" max="13319" width="2.7109375" style="4" customWidth="1"/>
    <col min="13320" max="13320" width="1.7109375" style="4" customWidth="1"/>
    <col min="13321" max="13321" width="8.85546875" style="4" customWidth="1"/>
    <col min="13322" max="13322" width="23.42578125" style="4" customWidth="1"/>
    <col min="13323" max="13323" width="1.85546875" style="4" customWidth="1"/>
    <col min="13324" max="13324" width="23.28515625" style="4" customWidth="1"/>
    <col min="13325" max="13566" width="8.85546875" style="4"/>
    <col min="13567" max="13567" width="2.7109375" style="4" customWidth="1"/>
    <col min="13568" max="13568" width="42.7109375" style="4" customWidth="1"/>
    <col min="13569" max="13569" width="1.85546875" style="4" customWidth="1"/>
    <col min="13570" max="13571" width="2.7109375" style="4" customWidth="1"/>
    <col min="13572" max="13572" width="23.7109375" style="4" customWidth="1"/>
    <col min="13573" max="13573" width="2.7109375" style="4" customWidth="1"/>
    <col min="13574" max="13574" width="22" style="4" customWidth="1"/>
    <col min="13575" max="13575" width="2.7109375" style="4" customWidth="1"/>
    <col min="13576" max="13576" width="1.7109375" style="4" customWidth="1"/>
    <col min="13577" max="13577" width="8.85546875" style="4" customWidth="1"/>
    <col min="13578" max="13578" width="23.42578125" style="4" customWidth="1"/>
    <col min="13579" max="13579" width="1.85546875" style="4" customWidth="1"/>
    <col min="13580" max="13580" width="23.28515625" style="4" customWidth="1"/>
    <col min="13581" max="13822" width="8.85546875" style="4"/>
    <col min="13823" max="13823" width="2.7109375" style="4" customWidth="1"/>
    <col min="13824" max="13824" width="42.7109375" style="4" customWidth="1"/>
    <col min="13825" max="13825" width="1.85546875" style="4" customWidth="1"/>
    <col min="13826" max="13827" width="2.7109375" style="4" customWidth="1"/>
    <col min="13828" max="13828" width="23.7109375" style="4" customWidth="1"/>
    <col min="13829" max="13829" width="2.7109375" style="4" customWidth="1"/>
    <col min="13830" max="13830" width="22" style="4" customWidth="1"/>
    <col min="13831" max="13831" width="2.7109375" style="4" customWidth="1"/>
    <col min="13832" max="13832" width="1.7109375" style="4" customWidth="1"/>
    <col min="13833" max="13833" width="8.85546875" style="4" customWidth="1"/>
    <col min="13834" max="13834" width="23.42578125" style="4" customWidth="1"/>
    <col min="13835" max="13835" width="1.85546875" style="4" customWidth="1"/>
    <col min="13836" max="13836" width="23.28515625" style="4" customWidth="1"/>
    <col min="13837" max="14078" width="8.85546875" style="4"/>
    <col min="14079" max="14079" width="2.7109375" style="4" customWidth="1"/>
    <col min="14080" max="14080" width="42.7109375" style="4" customWidth="1"/>
    <col min="14081" max="14081" width="1.85546875" style="4" customWidth="1"/>
    <col min="14082" max="14083" width="2.7109375" style="4" customWidth="1"/>
    <col min="14084" max="14084" width="23.7109375" style="4" customWidth="1"/>
    <col min="14085" max="14085" width="2.7109375" style="4" customWidth="1"/>
    <col min="14086" max="14086" width="22" style="4" customWidth="1"/>
    <col min="14087" max="14087" width="2.7109375" style="4" customWidth="1"/>
    <col min="14088" max="14088" width="1.7109375" style="4" customWidth="1"/>
    <col min="14089" max="14089" width="8.85546875" style="4" customWidth="1"/>
    <col min="14090" max="14090" width="23.42578125" style="4" customWidth="1"/>
    <col min="14091" max="14091" width="1.85546875" style="4" customWidth="1"/>
    <col min="14092" max="14092" width="23.28515625" style="4" customWidth="1"/>
    <col min="14093" max="14334" width="8.85546875" style="4"/>
    <col min="14335" max="14335" width="2.7109375" style="4" customWidth="1"/>
    <col min="14336" max="14336" width="42.7109375" style="4" customWidth="1"/>
    <col min="14337" max="14337" width="1.85546875" style="4" customWidth="1"/>
    <col min="14338" max="14339" width="2.7109375" style="4" customWidth="1"/>
    <col min="14340" max="14340" width="23.7109375" style="4" customWidth="1"/>
    <col min="14341" max="14341" width="2.7109375" style="4" customWidth="1"/>
    <col min="14342" max="14342" width="22" style="4" customWidth="1"/>
    <col min="14343" max="14343" width="2.7109375" style="4" customWidth="1"/>
    <col min="14344" max="14344" width="1.7109375" style="4" customWidth="1"/>
    <col min="14345" max="14345" width="8.85546875" style="4" customWidth="1"/>
    <col min="14346" max="14346" width="23.42578125" style="4" customWidth="1"/>
    <col min="14347" max="14347" width="1.85546875" style="4" customWidth="1"/>
    <col min="14348" max="14348" width="23.28515625" style="4" customWidth="1"/>
    <col min="14349" max="14590" width="8.85546875" style="4"/>
    <col min="14591" max="14591" width="2.7109375" style="4" customWidth="1"/>
    <col min="14592" max="14592" width="42.7109375" style="4" customWidth="1"/>
    <col min="14593" max="14593" width="1.85546875" style="4" customWidth="1"/>
    <col min="14594" max="14595" width="2.7109375" style="4" customWidth="1"/>
    <col min="14596" max="14596" width="23.7109375" style="4" customWidth="1"/>
    <col min="14597" max="14597" width="2.7109375" style="4" customWidth="1"/>
    <col min="14598" max="14598" width="22" style="4" customWidth="1"/>
    <col min="14599" max="14599" width="2.7109375" style="4" customWidth="1"/>
    <col min="14600" max="14600" width="1.7109375" style="4" customWidth="1"/>
    <col min="14601" max="14601" width="8.85546875" style="4" customWidth="1"/>
    <col min="14602" max="14602" width="23.42578125" style="4" customWidth="1"/>
    <col min="14603" max="14603" width="1.85546875" style="4" customWidth="1"/>
    <col min="14604" max="14604" width="23.28515625" style="4" customWidth="1"/>
    <col min="14605" max="14846" width="8.85546875" style="4"/>
    <col min="14847" max="14847" width="2.7109375" style="4" customWidth="1"/>
    <col min="14848" max="14848" width="42.7109375" style="4" customWidth="1"/>
    <col min="14849" max="14849" width="1.85546875" style="4" customWidth="1"/>
    <col min="14850" max="14851" width="2.7109375" style="4" customWidth="1"/>
    <col min="14852" max="14852" width="23.7109375" style="4" customWidth="1"/>
    <col min="14853" max="14853" width="2.7109375" style="4" customWidth="1"/>
    <col min="14854" max="14854" width="22" style="4" customWidth="1"/>
    <col min="14855" max="14855" width="2.7109375" style="4" customWidth="1"/>
    <col min="14856" max="14856" width="1.7109375" style="4" customWidth="1"/>
    <col min="14857" max="14857" width="8.85546875" style="4" customWidth="1"/>
    <col min="14858" max="14858" width="23.42578125" style="4" customWidth="1"/>
    <col min="14859" max="14859" width="1.85546875" style="4" customWidth="1"/>
    <col min="14860" max="14860" width="23.28515625" style="4" customWidth="1"/>
    <col min="14861" max="15102" width="8.85546875" style="4"/>
    <col min="15103" max="15103" width="2.7109375" style="4" customWidth="1"/>
    <col min="15104" max="15104" width="42.7109375" style="4" customWidth="1"/>
    <col min="15105" max="15105" width="1.85546875" style="4" customWidth="1"/>
    <col min="15106" max="15107" width="2.7109375" style="4" customWidth="1"/>
    <col min="15108" max="15108" width="23.7109375" style="4" customWidth="1"/>
    <col min="15109" max="15109" width="2.7109375" style="4" customWidth="1"/>
    <col min="15110" max="15110" width="22" style="4" customWidth="1"/>
    <col min="15111" max="15111" width="2.7109375" style="4" customWidth="1"/>
    <col min="15112" max="15112" width="1.7109375" style="4" customWidth="1"/>
    <col min="15113" max="15113" width="8.85546875" style="4" customWidth="1"/>
    <col min="15114" max="15114" width="23.42578125" style="4" customWidth="1"/>
    <col min="15115" max="15115" width="1.85546875" style="4" customWidth="1"/>
    <col min="15116" max="15116" width="23.28515625" style="4" customWidth="1"/>
    <col min="15117" max="15358" width="8.85546875" style="4"/>
    <col min="15359" max="15359" width="2.7109375" style="4" customWidth="1"/>
    <col min="15360" max="15360" width="42.7109375" style="4" customWidth="1"/>
    <col min="15361" max="15361" width="1.85546875" style="4" customWidth="1"/>
    <col min="15362" max="15363" width="2.7109375" style="4" customWidth="1"/>
    <col min="15364" max="15364" width="23.7109375" style="4" customWidth="1"/>
    <col min="15365" max="15365" width="2.7109375" style="4" customWidth="1"/>
    <col min="15366" max="15366" width="22" style="4" customWidth="1"/>
    <col min="15367" max="15367" width="2.7109375" style="4" customWidth="1"/>
    <col min="15368" max="15368" width="1.7109375" style="4" customWidth="1"/>
    <col min="15369" max="15369" width="8.85546875" style="4" customWidth="1"/>
    <col min="15370" max="15370" width="23.42578125" style="4" customWidth="1"/>
    <col min="15371" max="15371" width="1.85546875" style="4" customWidth="1"/>
    <col min="15372" max="15372" width="23.28515625" style="4" customWidth="1"/>
    <col min="15373" max="15614" width="8.85546875" style="4"/>
    <col min="15615" max="15615" width="2.7109375" style="4" customWidth="1"/>
    <col min="15616" max="15616" width="42.7109375" style="4" customWidth="1"/>
    <col min="15617" max="15617" width="1.85546875" style="4" customWidth="1"/>
    <col min="15618" max="15619" width="2.7109375" style="4" customWidth="1"/>
    <col min="15620" max="15620" width="23.7109375" style="4" customWidth="1"/>
    <col min="15621" max="15621" width="2.7109375" style="4" customWidth="1"/>
    <col min="15622" max="15622" width="22" style="4" customWidth="1"/>
    <col min="15623" max="15623" width="2.7109375" style="4" customWidth="1"/>
    <col min="15624" max="15624" width="1.7109375" style="4" customWidth="1"/>
    <col min="15625" max="15625" width="8.85546875" style="4" customWidth="1"/>
    <col min="15626" max="15626" width="23.42578125" style="4" customWidth="1"/>
    <col min="15627" max="15627" width="1.85546875" style="4" customWidth="1"/>
    <col min="15628" max="15628" width="23.28515625" style="4" customWidth="1"/>
    <col min="15629" max="15870" width="8.85546875" style="4"/>
    <col min="15871" max="15871" width="2.7109375" style="4" customWidth="1"/>
    <col min="15872" max="15872" width="42.7109375" style="4" customWidth="1"/>
    <col min="15873" max="15873" width="1.85546875" style="4" customWidth="1"/>
    <col min="15874" max="15875" width="2.7109375" style="4" customWidth="1"/>
    <col min="15876" max="15876" width="23.7109375" style="4" customWidth="1"/>
    <col min="15877" max="15877" width="2.7109375" style="4" customWidth="1"/>
    <col min="15878" max="15878" width="22" style="4" customWidth="1"/>
    <col min="15879" max="15879" width="2.7109375" style="4" customWidth="1"/>
    <col min="15880" max="15880" width="1.7109375" style="4" customWidth="1"/>
    <col min="15881" max="15881" width="8.85546875" style="4" customWidth="1"/>
    <col min="15882" max="15882" width="23.42578125" style="4" customWidth="1"/>
    <col min="15883" max="15883" width="1.85546875" style="4" customWidth="1"/>
    <col min="15884" max="15884" width="23.28515625" style="4" customWidth="1"/>
    <col min="15885" max="16126" width="8.85546875" style="4"/>
    <col min="16127" max="16127" width="2.7109375" style="4" customWidth="1"/>
    <col min="16128" max="16128" width="42.7109375" style="4" customWidth="1"/>
    <col min="16129" max="16129" width="1.85546875" style="4" customWidth="1"/>
    <col min="16130" max="16131" width="2.7109375" style="4" customWidth="1"/>
    <col min="16132" max="16132" width="23.7109375" style="4" customWidth="1"/>
    <col min="16133" max="16133" width="2.7109375" style="4" customWidth="1"/>
    <col min="16134" max="16134" width="22" style="4" customWidth="1"/>
    <col min="16135" max="16135" width="2.7109375" style="4" customWidth="1"/>
    <col min="16136" max="16136" width="1.7109375" style="4" customWidth="1"/>
    <col min="16137" max="16137" width="8.85546875" style="4" customWidth="1"/>
    <col min="16138" max="16138" width="23.42578125" style="4" customWidth="1"/>
    <col min="16139" max="16139" width="1.85546875" style="4" customWidth="1"/>
    <col min="16140" max="16140" width="23.28515625" style="4" customWidth="1"/>
    <col min="16141" max="16384" width="8.85546875" style="4"/>
  </cols>
  <sheetData>
    <row r="1" spans="1:14" s="3" customFormat="1" ht="15" customHeight="1">
      <c r="A1" s="1667" t="s">
        <v>1491</v>
      </c>
    </row>
    <row r="3" spans="1:14" ht="18">
      <c r="A3" s="1" t="s">
        <v>0</v>
      </c>
      <c r="B3" s="2"/>
      <c r="C3" s="2"/>
      <c r="D3" s="3"/>
      <c r="E3" s="3"/>
      <c r="F3" s="3"/>
      <c r="G3" s="3"/>
      <c r="H3" s="3"/>
      <c r="I3" s="3"/>
      <c r="J3" s="3"/>
    </row>
    <row r="4" spans="1:14" ht="18">
      <c r="A4" s="5" t="s">
        <v>1</v>
      </c>
      <c r="B4" s="2"/>
      <c r="C4" s="2"/>
      <c r="D4" s="3"/>
      <c r="E4" s="3"/>
      <c r="F4" s="3"/>
      <c r="G4" s="3"/>
      <c r="H4" s="3"/>
      <c r="I4" s="3"/>
      <c r="J4" s="3"/>
    </row>
    <row r="5" spans="1:14" ht="18">
      <c r="A5" s="1" t="s">
        <v>2</v>
      </c>
      <c r="B5" s="2"/>
      <c r="C5" s="2"/>
      <c r="D5" s="3"/>
      <c r="E5" s="3"/>
      <c r="F5" s="3"/>
      <c r="G5" s="3"/>
      <c r="H5" s="3"/>
      <c r="K5" s="6" t="s">
        <v>3</v>
      </c>
    </row>
    <row r="6" spans="1:14" ht="18">
      <c r="A6" s="5" t="s">
        <v>1966</v>
      </c>
      <c r="B6" s="2"/>
      <c r="C6" s="2"/>
      <c r="D6" s="3"/>
      <c r="E6" s="3"/>
      <c r="F6" s="3"/>
      <c r="G6" s="3"/>
      <c r="H6" s="3"/>
      <c r="I6" s="3"/>
      <c r="J6" s="3"/>
    </row>
    <row r="7" spans="1:14" ht="16" customHeight="1">
      <c r="A7" s="7" t="s">
        <v>4</v>
      </c>
      <c r="B7" s="3"/>
      <c r="C7" s="3"/>
      <c r="D7" s="3"/>
      <c r="E7" s="3"/>
      <c r="F7" s="3"/>
      <c r="G7" s="3"/>
      <c r="H7" s="3"/>
      <c r="I7" s="3"/>
      <c r="J7" s="3"/>
    </row>
    <row r="8" spans="1:14" ht="17">
      <c r="A8" s="3"/>
      <c r="B8" s="3"/>
      <c r="C8" s="3"/>
      <c r="D8" s="3"/>
      <c r="E8" s="8"/>
      <c r="F8" s="8"/>
      <c r="G8" s="8"/>
      <c r="H8" s="8"/>
      <c r="I8" s="8"/>
      <c r="J8" s="8"/>
      <c r="M8" s="9"/>
      <c r="N8" s="9"/>
    </row>
    <row r="9" spans="1:14" ht="17">
      <c r="A9" s="3"/>
      <c r="B9" s="3"/>
      <c r="C9" s="3"/>
      <c r="D9" s="3"/>
      <c r="E9" s="10"/>
      <c r="F9" s="8"/>
      <c r="G9" s="10"/>
      <c r="H9" s="8"/>
      <c r="I9" s="2351" t="s">
        <v>5</v>
      </c>
      <c r="J9" s="2351"/>
      <c r="K9" s="2351"/>
      <c r="M9" s="11"/>
      <c r="N9" s="11"/>
    </row>
    <row r="10" spans="1:14" ht="17">
      <c r="A10" s="3"/>
      <c r="B10" s="3" t="s">
        <v>6</v>
      </c>
      <c r="C10" s="3"/>
      <c r="D10" s="3"/>
      <c r="E10" s="10" t="s">
        <v>7</v>
      </c>
      <c r="F10" s="8"/>
      <c r="G10" s="10" t="s">
        <v>8</v>
      </c>
      <c r="H10" s="8"/>
      <c r="I10" s="12" t="s">
        <v>1977</v>
      </c>
      <c r="J10" s="13" t="s">
        <v>6</v>
      </c>
      <c r="K10" s="12" t="s">
        <v>9</v>
      </c>
    </row>
    <row r="11" spans="1:14" ht="16" customHeight="1">
      <c r="A11" s="3"/>
      <c r="B11" s="3"/>
      <c r="C11" s="3"/>
      <c r="D11" s="3"/>
      <c r="E11" s="14"/>
      <c r="F11" s="15"/>
      <c r="G11" s="14"/>
      <c r="H11" s="15"/>
      <c r="I11" s="16"/>
      <c r="J11" s="16"/>
      <c r="K11" s="14"/>
    </row>
    <row r="12" spans="1:14" s="25" customFormat="1" ht="17" customHeight="1">
      <c r="A12" s="2195" t="s">
        <v>11</v>
      </c>
      <c r="B12" s="17"/>
      <c r="C12" s="18"/>
      <c r="D12" s="19" t="s">
        <v>6</v>
      </c>
      <c r="E12" s="20">
        <f>ROUND(SUM(G12+I12),0)</f>
        <v>51657517</v>
      </c>
      <c r="F12" s="19"/>
      <c r="G12" s="21">
        <v>7947684</v>
      </c>
      <c r="H12" s="19"/>
      <c r="I12" s="22">
        <v>43709833</v>
      </c>
      <c r="J12" s="23"/>
      <c r="K12" s="24">
        <v>42960775</v>
      </c>
    </row>
    <row r="13" spans="1:14" ht="14" customHeight="1">
      <c r="A13" s="8"/>
      <c r="B13" s="15"/>
      <c r="C13" s="15"/>
      <c r="D13" s="15"/>
      <c r="E13" s="26"/>
      <c r="F13" s="27"/>
      <c r="G13" s="26"/>
      <c r="H13" s="27"/>
      <c r="I13" s="26"/>
      <c r="J13" s="28"/>
      <c r="K13" s="26"/>
    </row>
    <row r="14" spans="1:14" ht="14" customHeight="1">
      <c r="A14" s="8"/>
      <c r="B14" s="15"/>
      <c r="C14" s="29" t="s">
        <v>12</v>
      </c>
      <c r="D14" s="15"/>
      <c r="E14" s="27" t="s">
        <v>6</v>
      </c>
      <c r="F14" s="27"/>
      <c r="G14" s="27"/>
      <c r="H14" s="27"/>
      <c r="I14" s="27"/>
      <c r="J14" s="27"/>
      <c r="K14" s="27"/>
    </row>
    <row r="15" spans="1:14" ht="17" customHeight="1">
      <c r="A15" s="30" t="s">
        <v>13</v>
      </c>
      <c r="B15" s="15"/>
      <c r="C15" s="29" t="s">
        <v>12</v>
      </c>
      <c r="D15" s="29"/>
      <c r="E15" s="27" t="s">
        <v>6</v>
      </c>
      <c r="F15" s="27"/>
      <c r="G15" s="27"/>
      <c r="H15" s="27"/>
      <c r="I15" s="27" t="s">
        <v>6</v>
      </c>
      <c r="J15" s="27"/>
      <c r="K15" s="27" t="s">
        <v>6</v>
      </c>
    </row>
    <row r="16" spans="1:14" ht="17" customHeight="1">
      <c r="A16" s="8"/>
      <c r="B16" s="29" t="s">
        <v>14</v>
      </c>
      <c r="C16" s="31"/>
      <c r="D16" s="29" t="s">
        <v>6</v>
      </c>
      <c r="E16" s="27">
        <f>ROUND(SUM(G16+I16),0)</f>
        <v>13130386</v>
      </c>
      <c r="F16" s="27"/>
      <c r="G16" s="32">
        <v>138730</v>
      </c>
      <c r="H16" s="27"/>
      <c r="I16" s="1350">
        <v>12991656</v>
      </c>
      <c r="J16" s="33"/>
      <c r="K16" s="33">
        <v>12587660</v>
      </c>
      <c r="M16" s="34"/>
      <c r="N16" s="34"/>
    </row>
    <row r="17" spans="1:14" ht="17" customHeight="1">
      <c r="A17" s="8"/>
      <c r="B17" s="29" t="s">
        <v>15</v>
      </c>
      <c r="C17" s="31"/>
      <c r="D17" s="15" t="s">
        <v>6</v>
      </c>
      <c r="E17" s="27">
        <f t="shared" ref="E17:E22" si="0">ROUND(SUM(G17+I17),0)</f>
        <v>119093</v>
      </c>
      <c r="F17" s="27"/>
      <c r="G17" s="35">
        <v>0</v>
      </c>
      <c r="H17" s="27"/>
      <c r="I17" s="33">
        <v>119093</v>
      </c>
      <c r="J17" s="33"/>
      <c r="K17" s="33">
        <v>113979</v>
      </c>
      <c r="M17" s="34"/>
      <c r="N17" s="34"/>
    </row>
    <row r="18" spans="1:14" ht="17" customHeight="1">
      <c r="A18" s="8"/>
      <c r="B18" s="29" t="s">
        <v>16</v>
      </c>
      <c r="C18" s="31"/>
      <c r="D18" s="29" t="s">
        <v>6</v>
      </c>
      <c r="E18" s="27">
        <f t="shared" si="0"/>
        <v>1313758</v>
      </c>
      <c r="F18" s="27"/>
      <c r="G18" s="32">
        <v>0</v>
      </c>
      <c r="H18" s="27"/>
      <c r="I18" s="33">
        <v>1313758</v>
      </c>
      <c r="J18" s="33"/>
      <c r="K18" s="33">
        <v>1453351</v>
      </c>
      <c r="M18" s="34"/>
      <c r="N18" s="34"/>
    </row>
    <row r="19" spans="1:14" ht="17" customHeight="1">
      <c r="A19" s="8"/>
      <c r="B19" s="29" t="s">
        <v>17</v>
      </c>
      <c r="C19" s="31"/>
      <c r="D19" s="29" t="s">
        <v>6</v>
      </c>
      <c r="E19" s="27">
        <f t="shared" si="0"/>
        <v>578315</v>
      </c>
      <c r="F19" s="27"/>
      <c r="G19" s="36">
        <v>91360</v>
      </c>
      <c r="H19" s="27"/>
      <c r="I19" s="33">
        <v>486955</v>
      </c>
      <c r="J19" s="33"/>
      <c r="K19" s="33">
        <v>473156</v>
      </c>
      <c r="M19" s="34"/>
      <c r="N19" s="34"/>
    </row>
    <row r="20" spans="1:14" ht="17" customHeight="1">
      <c r="A20" s="8"/>
      <c r="B20" s="29" t="s">
        <v>18</v>
      </c>
      <c r="C20" s="31"/>
      <c r="D20" s="29" t="s">
        <v>6</v>
      </c>
      <c r="E20" s="27">
        <f t="shared" si="0"/>
        <v>250871</v>
      </c>
      <c r="F20" s="27"/>
      <c r="G20" s="36">
        <v>12</v>
      </c>
      <c r="H20" s="27"/>
      <c r="I20" s="33">
        <v>250859</v>
      </c>
      <c r="J20" s="33"/>
      <c r="K20" s="33">
        <v>250306</v>
      </c>
      <c r="M20" s="34"/>
      <c r="N20" s="34"/>
    </row>
    <row r="21" spans="1:14" ht="17" customHeight="1">
      <c r="A21" s="8"/>
      <c r="B21" s="37" t="s">
        <v>19</v>
      </c>
      <c r="C21" s="31"/>
      <c r="D21" s="15" t="s">
        <v>6</v>
      </c>
      <c r="E21" s="27">
        <f t="shared" si="0"/>
        <v>141531</v>
      </c>
      <c r="F21" s="27"/>
      <c r="G21" s="36">
        <v>1131</v>
      </c>
      <c r="H21" s="27"/>
      <c r="I21" s="33">
        <v>140400</v>
      </c>
      <c r="J21" s="33"/>
      <c r="K21" s="33">
        <v>136223</v>
      </c>
      <c r="M21" s="34"/>
      <c r="N21" s="34"/>
    </row>
    <row r="22" spans="1:14" ht="17" customHeight="1">
      <c r="A22" s="8"/>
      <c r="B22" s="38" t="s">
        <v>20</v>
      </c>
      <c r="C22" s="31"/>
      <c r="D22" s="29" t="s">
        <v>6</v>
      </c>
      <c r="E22" s="27">
        <f t="shared" si="0"/>
        <v>82293</v>
      </c>
      <c r="F22" s="27"/>
      <c r="G22" s="39">
        <v>30</v>
      </c>
      <c r="H22" s="27"/>
      <c r="I22" s="33">
        <v>82263</v>
      </c>
      <c r="J22" s="40"/>
      <c r="K22" s="33">
        <v>85190</v>
      </c>
      <c r="M22" s="34"/>
      <c r="N22" s="34"/>
    </row>
    <row r="23" spans="1:14" ht="20" customHeight="1">
      <c r="A23" s="8"/>
      <c r="B23" s="30" t="s">
        <v>21</v>
      </c>
      <c r="C23" s="41"/>
      <c r="D23" s="29" t="s">
        <v>6</v>
      </c>
      <c r="E23" s="42">
        <f>ROUND(SUM(E16:E22),0)</f>
        <v>15616247</v>
      </c>
      <c r="F23" s="43"/>
      <c r="G23" s="42">
        <f>ROUND(SUM(G16:G22),0)</f>
        <v>231263</v>
      </c>
      <c r="H23" s="43"/>
      <c r="I23" s="42">
        <f>ROUND(SUM(I16:I22),0)</f>
        <v>15384984</v>
      </c>
      <c r="J23" s="44"/>
      <c r="K23" s="42">
        <f>ROUND(SUM(K16:K22),0)</f>
        <v>15099865</v>
      </c>
    </row>
    <row r="24" spans="1:14" ht="9.75" customHeight="1">
      <c r="A24" s="8"/>
      <c r="B24" s="15"/>
      <c r="C24" s="15"/>
      <c r="D24" s="15"/>
      <c r="E24" s="26"/>
      <c r="F24" s="27"/>
      <c r="G24" s="26"/>
      <c r="H24" s="27"/>
      <c r="I24" s="26"/>
      <c r="J24" s="28"/>
      <c r="K24" s="26"/>
    </row>
    <row r="25" spans="1:14" ht="14" customHeight="1">
      <c r="A25" s="8"/>
      <c r="B25" s="15"/>
      <c r="C25" s="29" t="s">
        <v>12</v>
      </c>
      <c r="D25" s="15"/>
      <c r="E25" s="27"/>
      <c r="F25" s="27"/>
      <c r="G25" s="27"/>
      <c r="H25" s="27"/>
      <c r="I25" s="27" t="s">
        <v>6</v>
      </c>
      <c r="J25" s="27"/>
      <c r="K25" s="27" t="s">
        <v>6</v>
      </c>
    </row>
    <row r="26" spans="1:14" ht="17" customHeight="1">
      <c r="A26" s="30" t="s">
        <v>22</v>
      </c>
      <c r="B26" s="15"/>
      <c r="C26" s="29" t="s">
        <v>12</v>
      </c>
      <c r="D26" s="29"/>
      <c r="E26" s="27"/>
      <c r="F26" s="27"/>
      <c r="G26" s="27"/>
      <c r="H26" s="27"/>
      <c r="I26" s="27"/>
      <c r="J26" s="27"/>
      <c r="K26" s="27"/>
    </row>
    <row r="27" spans="1:14" ht="17" customHeight="1">
      <c r="A27" s="8"/>
      <c r="B27" s="29" t="s">
        <v>23</v>
      </c>
      <c r="C27" s="31"/>
      <c r="D27" s="29" t="s">
        <v>6</v>
      </c>
      <c r="E27" s="27">
        <f>ROUND(SUM(G27+I27),0)</f>
        <v>4456290</v>
      </c>
      <c r="F27" s="27"/>
      <c r="G27" s="32">
        <v>908298</v>
      </c>
      <c r="H27" s="27"/>
      <c r="I27" s="33">
        <v>3547992</v>
      </c>
      <c r="J27" s="33"/>
      <c r="K27" s="33">
        <v>3811628</v>
      </c>
      <c r="M27" s="34"/>
      <c r="N27" s="34"/>
    </row>
    <row r="28" spans="1:14" ht="17" customHeight="1">
      <c r="A28" s="8"/>
      <c r="B28" s="29" t="s">
        <v>24</v>
      </c>
      <c r="C28" s="31"/>
      <c r="D28" s="29" t="s">
        <v>6</v>
      </c>
      <c r="E28" s="27">
        <f t="shared" ref="E28:E32" si="1">ROUND(SUM(G28+I28),0)</f>
        <v>741227</v>
      </c>
      <c r="F28" s="27"/>
      <c r="G28" s="32">
        <v>13933</v>
      </c>
      <c r="H28" s="27"/>
      <c r="I28" s="33">
        <v>727294</v>
      </c>
      <c r="J28" s="33"/>
      <c r="K28" s="33">
        <v>797293</v>
      </c>
      <c r="M28" s="34"/>
      <c r="N28" s="34"/>
    </row>
    <row r="29" spans="1:14" ht="17" customHeight="1">
      <c r="A29" s="8"/>
      <c r="B29" s="29" t="s">
        <v>25</v>
      </c>
      <c r="C29" s="31"/>
      <c r="D29" s="29" t="s">
        <v>6</v>
      </c>
      <c r="E29" s="27">
        <f t="shared" si="1"/>
        <v>1548466</v>
      </c>
      <c r="F29" s="27"/>
      <c r="G29" s="32">
        <v>15634</v>
      </c>
      <c r="H29" s="27"/>
      <c r="I29" s="33">
        <v>1532832</v>
      </c>
      <c r="J29" s="33"/>
      <c r="K29" s="33">
        <v>1444398</v>
      </c>
      <c r="M29" s="34"/>
      <c r="N29" s="34"/>
    </row>
    <row r="30" spans="1:14" ht="17" customHeight="1">
      <c r="A30" s="8"/>
      <c r="B30" s="29" t="s">
        <v>26</v>
      </c>
      <c r="C30" s="31"/>
      <c r="D30" s="29" t="s">
        <v>6</v>
      </c>
      <c r="E30" s="27">
        <f t="shared" si="1"/>
        <v>1735867</v>
      </c>
      <c r="F30" s="27"/>
      <c r="G30" s="32">
        <v>199673</v>
      </c>
      <c r="H30" s="27"/>
      <c r="I30" s="33">
        <v>1536194</v>
      </c>
      <c r="J30" s="33"/>
      <c r="K30" s="33">
        <v>1050058</v>
      </c>
      <c r="M30" s="34"/>
      <c r="N30" s="34"/>
    </row>
    <row r="31" spans="1:14" ht="17" customHeight="1">
      <c r="A31" s="8"/>
      <c r="B31" s="29" t="s">
        <v>27</v>
      </c>
      <c r="C31" s="31"/>
      <c r="D31" s="29" t="s">
        <v>6</v>
      </c>
      <c r="E31" s="27">
        <f t="shared" si="1"/>
        <v>1218855</v>
      </c>
      <c r="F31" s="27"/>
      <c r="G31" s="36">
        <v>60523</v>
      </c>
      <c r="H31" s="27"/>
      <c r="I31" s="33">
        <v>1158332</v>
      </c>
      <c r="J31" s="33"/>
      <c r="K31" s="33">
        <v>1154510</v>
      </c>
      <c r="M31" s="34"/>
      <c r="N31" s="34"/>
    </row>
    <row r="32" spans="1:14" ht="17" customHeight="1">
      <c r="A32" s="8"/>
      <c r="B32" s="29" t="s">
        <v>28</v>
      </c>
      <c r="C32" s="31"/>
      <c r="D32" s="15" t="s">
        <v>6</v>
      </c>
      <c r="E32" s="27">
        <f t="shared" si="1"/>
        <v>1</v>
      </c>
      <c r="F32" s="27"/>
      <c r="G32" s="35">
        <v>0</v>
      </c>
      <c r="H32" s="27"/>
      <c r="I32" s="33">
        <v>1</v>
      </c>
      <c r="J32" s="40"/>
      <c r="K32" s="45">
        <v>1</v>
      </c>
      <c r="M32" s="34"/>
      <c r="N32" s="34"/>
    </row>
    <row r="33" spans="1:14" ht="20" customHeight="1">
      <c r="A33" s="8"/>
      <c r="B33" s="30" t="s">
        <v>29</v>
      </c>
      <c r="C33" s="41"/>
      <c r="D33" s="29" t="s">
        <v>6</v>
      </c>
      <c r="E33" s="42">
        <f>ROUND(SUM(E27:E32),0)</f>
        <v>9700706</v>
      </c>
      <c r="F33" s="43"/>
      <c r="G33" s="42">
        <f>ROUND(SUM(G27:G32),0)</f>
        <v>1198061</v>
      </c>
      <c r="H33" s="43"/>
      <c r="I33" s="42">
        <f>ROUND(SUM(I26:I32),0)</f>
        <v>8502645</v>
      </c>
      <c r="J33" s="44"/>
      <c r="K33" s="42">
        <f>ROUND(SUM(K27:K32),0)</f>
        <v>8257888</v>
      </c>
    </row>
    <row r="34" spans="1:14" ht="9.75" customHeight="1">
      <c r="A34" s="8"/>
      <c r="B34" s="15"/>
      <c r="C34" s="29" t="s">
        <v>12</v>
      </c>
      <c r="D34" s="15"/>
      <c r="E34" s="26"/>
      <c r="F34" s="27"/>
      <c r="G34" s="26"/>
      <c r="H34" s="27"/>
      <c r="I34" s="26"/>
      <c r="J34" s="28"/>
      <c r="K34" s="26"/>
    </row>
    <row r="35" spans="1:14" ht="14" customHeight="1">
      <c r="A35" s="8"/>
      <c r="B35" s="15"/>
      <c r="C35" s="29" t="s">
        <v>12</v>
      </c>
      <c r="D35" s="29"/>
      <c r="E35" s="27"/>
      <c r="F35" s="27"/>
      <c r="G35" s="27"/>
      <c r="H35" s="27"/>
      <c r="I35" s="27"/>
      <c r="J35" s="27"/>
      <c r="K35" s="27"/>
    </row>
    <row r="36" spans="1:14" ht="17" customHeight="1">
      <c r="A36" s="30" t="s">
        <v>30</v>
      </c>
      <c r="B36" s="15"/>
      <c r="C36" s="29" t="s">
        <v>12</v>
      </c>
      <c r="D36" s="15"/>
      <c r="E36" s="27"/>
      <c r="F36" s="27"/>
      <c r="G36" s="27"/>
      <c r="H36" s="27"/>
      <c r="I36" s="27"/>
      <c r="J36" s="27"/>
      <c r="K36" s="27"/>
    </row>
    <row r="37" spans="1:14" ht="17" customHeight="1">
      <c r="A37" s="8"/>
      <c r="B37" s="29" t="s">
        <v>31</v>
      </c>
      <c r="C37" s="31"/>
      <c r="D37" s="29" t="s">
        <v>6</v>
      </c>
      <c r="E37" s="27">
        <f>ROUND(SUM(G37+I37),0)</f>
        <v>39</v>
      </c>
      <c r="F37" s="27"/>
      <c r="G37" s="32">
        <v>0</v>
      </c>
      <c r="H37" s="27"/>
      <c r="I37" s="33">
        <v>39</v>
      </c>
      <c r="J37" s="40"/>
      <c r="K37" s="45">
        <v>-159</v>
      </c>
      <c r="M37" s="34"/>
      <c r="N37" s="46"/>
    </row>
    <row r="38" spans="1:14" ht="17" customHeight="1">
      <c r="A38" s="8"/>
      <c r="B38" s="29" t="s">
        <v>32</v>
      </c>
      <c r="C38" s="31"/>
      <c r="D38" s="29" t="s">
        <v>6</v>
      </c>
      <c r="E38" s="27">
        <f t="shared" ref="E38:E42" si="2">ROUND(SUM(G38+I38),0)</f>
        <v>1178533</v>
      </c>
      <c r="F38" s="27"/>
      <c r="G38" s="32">
        <v>70003</v>
      </c>
      <c r="H38" s="27"/>
      <c r="I38" s="33">
        <v>1108530</v>
      </c>
      <c r="J38" s="33"/>
      <c r="K38" s="33">
        <v>1238321</v>
      </c>
      <c r="M38" s="34"/>
      <c r="N38" s="46"/>
    </row>
    <row r="39" spans="1:14" ht="16.5" customHeight="1">
      <c r="A39" s="8"/>
      <c r="B39" s="29" t="s">
        <v>33</v>
      </c>
      <c r="C39" s="31"/>
      <c r="D39" s="29" t="s">
        <v>6</v>
      </c>
      <c r="E39" s="27">
        <f t="shared" si="2"/>
        <v>18038</v>
      </c>
      <c r="F39" s="27"/>
      <c r="G39" s="32">
        <v>0</v>
      </c>
      <c r="H39" s="27"/>
      <c r="I39" s="33">
        <v>18038</v>
      </c>
      <c r="J39" s="33"/>
      <c r="K39" s="33">
        <v>16821</v>
      </c>
      <c r="M39" s="34"/>
      <c r="N39" s="46"/>
    </row>
    <row r="40" spans="1:14" ht="17" customHeight="1">
      <c r="A40" s="8"/>
      <c r="B40" s="37" t="s">
        <v>34</v>
      </c>
      <c r="C40" s="31"/>
      <c r="D40" s="29" t="s">
        <v>6</v>
      </c>
      <c r="E40" s="27">
        <f t="shared" si="2"/>
        <v>1038056</v>
      </c>
      <c r="F40" s="27"/>
      <c r="G40" s="32">
        <v>176</v>
      </c>
      <c r="H40" s="27"/>
      <c r="I40" s="33">
        <v>1037880</v>
      </c>
      <c r="J40" s="33"/>
      <c r="K40" s="33">
        <v>911352</v>
      </c>
      <c r="M40" s="34"/>
      <c r="N40" s="46"/>
    </row>
    <row r="41" spans="1:14" ht="17" customHeight="1">
      <c r="A41" s="8"/>
      <c r="B41" s="29" t="s">
        <v>2626</v>
      </c>
      <c r="C41" s="31"/>
      <c r="D41" s="29" t="s">
        <v>6</v>
      </c>
      <c r="E41" s="27">
        <f t="shared" si="2"/>
        <v>1128</v>
      </c>
      <c r="F41" s="27"/>
      <c r="G41" s="32">
        <v>0</v>
      </c>
      <c r="H41" s="27"/>
      <c r="I41" s="33">
        <v>1128</v>
      </c>
      <c r="J41" s="40"/>
      <c r="K41" s="33">
        <v>995</v>
      </c>
      <c r="L41" s="47"/>
      <c r="M41" s="34"/>
      <c r="N41" s="46"/>
    </row>
    <row r="42" spans="1:14" ht="17" customHeight="1">
      <c r="A42" s="8"/>
      <c r="B42" s="29" t="s">
        <v>35</v>
      </c>
      <c r="C42" s="31"/>
      <c r="D42" s="29" t="s">
        <v>6</v>
      </c>
      <c r="E42" s="27">
        <f t="shared" si="2"/>
        <v>1291895</v>
      </c>
      <c r="F42" s="27"/>
      <c r="G42" s="32">
        <v>20592</v>
      </c>
      <c r="H42" s="27"/>
      <c r="I42" s="33">
        <v>1271303</v>
      </c>
      <c r="J42" s="40"/>
      <c r="K42" s="33">
        <v>1204147</v>
      </c>
      <c r="L42" s="47"/>
      <c r="M42" s="34"/>
      <c r="N42" s="46"/>
    </row>
    <row r="43" spans="1:14" ht="20" customHeight="1">
      <c r="A43" s="8"/>
      <c r="B43" s="30" t="s">
        <v>36</v>
      </c>
      <c r="C43" s="41"/>
      <c r="D43" s="29" t="s">
        <v>6</v>
      </c>
      <c r="E43" s="42">
        <f>ROUND(SUM(E37:E42),0)</f>
        <v>3527689</v>
      </c>
      <c r="F43" s="43"/>
      <c r="G43" s="42">
        <f>ROUND(SUM(G37:G42),0)</f>
        <v>90771</v>
      </c>
      <c r="H43" s="43"/>
      <c r="I43" s="42">
        <f>ROUND(SUM(I37:I42),0)</f>
        <v>3436918</v>
      </c>
      <c r="J43" s="44"/>
      <c r="K43" s="42">
        <f>ROUND(SUM(K37:K42),0)</f>
        <v>3371477</v>
      </c>
    </row>
    <row r="44" spans="1:14" s="48" customFormat="1" ht="27" customHeight="1" thickBot="1">
      <c r="A44" s="2195" t="s">
        <v>37</v>
      </c>
      <c r="C44" s="49"/>
      <c r="D44" s="50" t="s">
        <v>6</v>
      </c>
      <c r="E44" s="51">
        <f>ROUND(SUM(E12)+SUM(E23)+SUM(E33)+SUM(E43),0)</f>
        <v>80502159</v>
      </c>
      <c r="F44" s="19"/>
      <c r="G44" s="51">
        <f>ROUND(SUM(G12)+SUM(G23)+SUM(G33)+SUM(G43),0)</f>
        <v>9467779</v>
      </c>
      <c r="H44" s="19"/>
      <c r="I44" s="51">
        <f>ROUND(SUM(I12)+SUM(I23)+SUM(I33)+SUM(I43),0)</f>
        <v>71034380</v>
      </c>
      <c r="J44" s="23"/>
      <c r="K44" s="51">
        <f>ROUND(SUM(K12)+SUM(K23)+SUM(K33)+SUM(K43),0)</f>
        <v>69690005</v>
      </c>
    </row>
    <row r="45" spans="1:14" ht="17" customHeight="1" thickTop="1">
      <c r="A45" s="52"/>
      <c r="B45" s="53"/>
      <c r="C45" s="53"/>
      <c r="D45" s="53"/>
      <c r="E45" s="54"/>
      <c r="F45" s="53"/>
      <c r="G45" s="54"/>
      <c r="H45" s="53"/>
      <c r="I45" s="54"/>
      <c r="J45" s="55"/>
      <c r="K45" s="54"/>
    </row>
    <row r="46" spans="1:14" s="60" customFormat="1" ht="16.5" customHeight="1">
      <c r="A46" s="56"/>
      <c r="B46" s="57"/>
      <c r="C46" s="58"/>
      <c r="D46" s="58"/>
      <c r="E46" s="58"/>
      <c r="F46" s="58"/>
      <c r="G46" s="58"/>
      <c r="H46" s="58"/>
      <c r="I46" s="58"/>
      <c r="J46" s="58"/>
      <c r="K46" s="59"/>
    </row>
    <row r="47" spans="1:14" s="60" customFormat="1" ht="15" customHeight="1">
      <c r="A47" s="61"/>
      <c r="B47" s="57"/>
      <c r="C47" s="58"/>
      <c r="D47" s="58"/>
      <c r="E47" s="58"/>
      <c r="F47" s="58"/>
      <c r="G47" s="58"/>
      <c r="H47" s="58"/>
      <c r="I47" s="62"/>
      <c r="J47" s="62"/>
    </row>
    <row r="48" spans="1:14" ht="17" customHeight="1">
      <c r="A48" s="52"/>
      <c r="B48" s="53"/>
      <c r="C48" s="53"/>
      <c r="D48" s="53"/>
      <c r="E48" s="53"/>
      <c r="F48" s="53"/>
      <c r="G48" s="53"/>
      <c r="H48" s="53"/>
      <c r="I48" s="55"/>
      <c r="J48" s="55"/>
    </row>
    <row r="49" spans="1:10" ht="17" customHeight="1">
      <c r="A49" s="52"/>
      <c r="B49" s="52"/>
      <c r="C49" s="52"/>
      <c r="D49" s="52"/>
      <c r="E49" s="52"/>
      <c r="F49" s="52"/>
      <c r="G49" s="63"/>
      <c r="H49" s="63"/>
      <c r="I49" s="63"/>
      <c r="J49" s="63"/>
    </row>
    <row r="50" spans="1:10" ht="17" customHeight="1">
      <c r="A50" s="52"/>
      <c r="B50" s="52"/>
      <c r="C50" s="52"/>
      <c r="D50" s="52"/>
      <c r="E50" s="52"/>
      <c r="F50" s="52"/>
      <c r="G50" s="63"/>
      <c r="H50" s="63"/>
      <c r="I50" s="63"/>
      <c r="J50" s="63"/>
    </row>
    <row r="51" spans="1:10" ht="17" customHeight="1">
      <c r="A51" s="52"/>
      <c r="B51" s="52"/>
      <c r="C51" s="52"/>
      <c r="D51" s="52"/>
      <c r="E51" s="52"/>
      <c r="F51" s="52"/>
      <c r="G51" s="63"/>
      <c r="H51" s="63"/>
      <c r="I51" s="63"/>
      <c r="J51" s="63"/>
    </row>
    <row r="52" spans="1:10" ht="18">
      <c r="A52" s="52"/>
      <c r="B52" s="52"/>
      <c r="C52" s="52"/>
      <c r="D52" s="52"/>
      <c r="E52" s="52"/>
      <c r="F52" s="52"/>
      <c r="G52" s="52"/>
      <c r="H52" s="52"/>
      <c r="I52" s="52"/>
      <c r="J52" s="52"/>
    </row>
    <row r="53" spans="1:10" ht="18">
      <c r="A53" s="52"/>
      <c r="B53" s="52"/>
      <c r="C53" s="52"/>
      <c r="D53" s="52"/>
      <c r="E53" s="52"/>
      <c r="F53" s="52"/>
      <c r="G53" s="52"/>
      <c r="H53" s="52"/>
      <c r="I53" s="52"/>
      <c r="J53" s="52"/>
    </row>
    <row r="54" spans="1:10" ht="18">
      <c r="A54" s="52"/>
      <c r="B54" s="52"/>
      <c r="C54" s="52"/>
      <c r="D54" s="52"/>
      <c r="E54" s="53"/>
      <c r="F54" s="53"/>
      <c r="G54" s="53"/>
      <c r="H54" s="53"/>
      <c r="I54" s="53"/>
      <c r="J54" s="53"/>
    </row>
    <row r="55" spans="1:10" ht="18">
      <c r="A55" s="52"/>
      <c r="E55" s="64"/>
      <c r="F55" s="64"/>
      <c r="G55" s="64"/>
      <c r="H55" s="64"/>
      <c r="I55" s="64"/>
      <c r="J55" s="64"/>
    </row>
    <row r="56" spans="1:10" ht="18">
      <c r="A56" s="52"/>
      <c r="E56" s="64"/>
      <c r="F56" s="64"/>
      <c r="G56" s="64"/>
      <c r="H56" s="64"/>
      <c r="I56" s="64"/>
      <c r="J56" s="64"/>
    </row>
    <row r="57" spans="1:10" ht="18">
      <c r="A57" s="52"/>
      <c r="E57" s="65"/>
      <c r="G57" s="65"/>
      <c r="I57" s="65"/>
      <c r="J57" s="65"/>
    </row>
    <row r="58" spans="1:10" ht="18">
      <c r="A58" s="52"/>
      <c r="E58" s="65"/>
      <c r="G58" s="65"/>
      <c r="I58" s="65"/>
      <c r="J58" s="65"/>
    </row>
    <row r="59" spans="1:10" ht="18">
      <c r="A59" s="52"/>
      <c r="E59" s="65"/>
      <c r="G59" s="65"/>
    </row>
    <row r="60" spans="1:10" ht="18">
      <c r="A60" s="52"/>
      <c r="E60" s="65"/>
      <c r="G60" s="65"/>
    </row>
    <row r="61" spans="1:10" ht="18">
      <c r="A61" s="52"/>
      <c r="E61" s="65"/>
      <c r="G61" s="65"/>
    </row>
    <row r="62" spans="1:10">
      <c r="E62" s="65"/>
      <c r="G62" s="65"/>
    </row>
    <row r="63" spans="1:10">
      <c r="E63" s="65"/>
      <c r="G63" s="65"/>
    </row>
    <row r="65" spans="5:7">
      <c r="E65" s="65"/>
      <c r="G65" s="65"/>
    </row>
    <row r="66" spans="5:7">
      <c r="E66" s="65"/>
      <c r="G66" s="65"/>
    </row>
    <row r="67" spans="5:7">
      <c r="E67" s="65"/>
      <c r="G67" s="65"/>
    </row>
    <row r="68" spans="5:7">
      <c r="E68" s="65"/>
      <c r="G68" s="65"/>
    </row>
    <row r="69" spans="5:7">
      <c r="E69" s="65"/>
      <c r="G69" s="65"/>
    </row>
    <row r="70" spans="5:7">
      <c r="E70" s="65"/>
      <c r="G70" s="65"/>
    </row>
    <row r="71" spans="5:7">
      <c r="E71" s="65"/>
      <c r="G71" s="65"/>
    </row>
    <row r="72" spans="5:7">
      <c r="E72" s="65"/>
      <c r="G72" s="65"/>
    </row>
    <row r="73" spans="5:7">
      <c r="E73" s="65"/>
      <c r="G73" s="65"/>
    </row>
    <row r="74" spans="5:7">
      <c r="E74" s="65"/>
      <c r="G74" s="65"/>
    </row>
    <row r="75" spans="5:7">
      <c r="E75" s="65"/>
      <c r="G75" s="65"/>
    </row>
    <row r="76" spans="5:7">
      <c r="E76" s="65"/>
      <c r="G76" s="65"/>
    </row>
    <row r="77" spans="5:7">
      <c r="E77" s="65"/>
      <c r="G77" s="65"/>
    </row>
    <row r="78" spans="5:7">
      <c r="E78" s="65"/>
      <c r="G78" s="65"/>
    </row>
    <row r="79" spans="5:7">
      <c r="E79" s="65"/>
      <c r="G79" s="65"/>
    </row>
    <row r="80" spans="5:7">
      <c r="E80" s="65"/>
      <c r="G80" s="65"/>
    </row>
    <row r="81" spans="5:7">
      <c r="E81" s="65"/>
      <c r="G81" s="65"/>
    </row>
    <row r="82" spans="5:7">
      <c r="E82" s="65"/>
      <c r="G82" s="65"/>
    </row>
    <row r="83" spans="5:7">
      <c r="E83" s="65"/>
      <c r="G83" s="65"/>
    </row>
    <row r="84" spans="5:7">
      <c r="E84" s="65"/>
      <c r="G84" s="65"/>
    </row>
    <row r="85" spans="5:7">
      <c r="E85" s="65"/>
      <c r="G85" s="65"/>
    </row>
    <row r="86" spans="5:7">
      <c r="E86" s="65"/>
      <c r="G86" s="65"/>
    </row>
    <row r="87" spans="5:7">
      <c r="E87" s="65"/>
      <c r="G87" s="65"/>
    </row>
    <row r="88" spans="5:7">
      <c r="E88" s="65"/>
      <c r="G88" s="65"/>
    </row>
    <row r="89" spans="5:7">
      <c r="E89" s="65"/>
      <c r="G89" s="65"/>
    </row>
    <row r="90" spans="5:7">
      <c r="E90" s="65"/>
      <c r="G90" s="65"/>
    </row>
    <row r="91" spans="5:7">
      <c r="E91" s="65"/>
      <c r="G91" s="65"/>
    </row>
    <row r="92" spans="5:7">
      <c r="E92" s="65"/>
      <c r="G92" s="65"/>
    </row>
    <row r="93" spans="5:7">
      <c r="E93" s="65"/>
      <c r="G93" s="65"/>
    </row>
    <row r="94" spans="5:7">
      <c r="E94" s="65"/>
      <c r="G94" s="65"/>
    </row>
  </sheetData>
  <mergeCells count="1">
    <mergeCell ref="I9:K9"/>
  </mergeCells>
  <pageMargins left="0.6" right="0.5" top="1" bottom="0.25" header="0" footer="0.25"/>
  <pageSetup scale="63" orientation="landscape"/>
  <headerFooter scaleWithDoc="0">
    <oddFooter>&amp;R&amp;8 64</oddFooter>
  </headerFooter>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56"/>
  <sheetViews>
    <sheetView showGridLines="0" zoomScale="80" zoomScaleNormal="80" zoomScalePageLayoutView="80" workbookViewId="0"/>
  </sheetViews>
  <sheetFormatPr baseColWidth="10" defaultColWidth="8.7109375" defaultRowHeight="15" x14ac:dyDescent="0"/>
  <cols>
    <col min="1" max="1" width="49.7109375" style="1463" customWidth="1"/>
    <col min="2" max="2" width="2.140625" style="1463" customWidth="1"/>
    <col min="3" max="3" width="9.85546875" style="1463" customWidth="1"/>
    <col min="4" max="4" width="2.7109375" style="1464" customWidth="1"/>
    <col min="5" max="5" width="9.28515625" style="1463" customWidth="1"/>
    <col min="6" max="6" width="2.7109375" style="1463" customWidth="1"/>
    <col min="7" max="7" width="13.5703125" style="1463" customWidth="1"/>
    <col min="8" max="8" width="2.7109375" style="1463" customWidth="1"/>
    <col min="9" max="9" width="13.5703125" style="1463" customWidth="1"/>
    <col min="10" max="10" width="2.140625" style="1463" customWidth="1"/>
    <col min="11" max="11" width="13.5703125" style="1463" customWidth="1"/>
    <col min="12" max="12" width="2.7109375" style="1463" customWidth="1"/>
    <col min="13" max="13" width="13.5703125" style="1463" customWidth="1"/>
    <col min="14" max="14" width="2.7109375" style="1463" customWidth="1"/>
    <col min="15" max="15" width="13.5703125" style="1463" customWidth="1"/>
    <col min="16" max="16" width="2.7109375" style="1463" customWidth="1"/>
    <col min="17" max="17" width="13.5703125" style="1463" customWidth="1"/>
    <col min="18" max="18" width="2.7109375" style="1463" customWidth="1"/>
    <col min="19" max="19" width="13.5703125" style="1463" customWidth="1"/>
    <col min="20" max="20" width="2.140625" style="1463" customWidth="1"/>
    <col min="21" max="21" width="13.5703125" style="1463" customWidth="1"/>
    <col min="22" max="22" width="2.7109375" style="1463" customWidth="1"/>
    <col min="23" max="23" width="13.5703125" style="1463" customWidth="1"/>
    <col min="24" max="24" width="2.7109375" style="1463" customWidth="1"/>
    <col min="25" max="25" width="13.5703125" style="1463" customWidth="1"/>
    <col min="26" max="26" width="2.7109375" style="1463" customWidth="1"/>
    <col min="27" max="27" width="13.5703125" style="1463" customWidth="1"/>
    <col min="28" max="28" width="2.7109375" style="1463" customWidth="1"/>
    <col min="29" max="29" width="13.5703125" style="1463" customWidth="1"/>
    <col min="30" max="30" width="2.28515625" style="1463" customWidth="1"/>
    <col min="31" max="31" width="12.85546875" style="1463" customWidth="1"/>
    <col min="32" max="32" width="2.28515625" style="1463" customWidth="1"/>
    <col min="33" max="33" width="12.85546875" style="1463" customWidth="1"/>
    <col min="34" max="34" width="2.28515625" style="1463" customWidth="1"/>
    <col min="35" max="35" width="12.85546875" style="1463" customWidth="1"/>
    <col min="36" max="36" width="2.28515625" style="1463" customWidth="1"/>
    <col min="37" max="37" width="12.85546875" style="1463" customWidth="1"/>
    <col min="38" max="38" width="2.28515625" style="1463" customWidth="1"/>
    <col min="39" max="39" width="12.85546875" style="1463" customWidth="1"/>
    <col min="40" max="40" width="2.28515625" style="1463" customWidth="1"/>
    <col min="41" max="41" width="12.85546875" style="1463" customWidth="1"/>
    <col min="42" max="42" width="2.28515625" style="1463" customWidth="1"/>
    <col min="43" max="43" width="12.85546875" style="1463" customWidth="1"/>
    <col min="44" max="44" width="2.28515625" style="1463" customWidth="1"/>
    <col min="45" max="45" width="12.85546875" style="1463" customWidth="1"/>
    <col min="46" max="16384" width="8.7109375" style="1463"/>
  </cols>
  <sheetData>
    <row r="1" spans="1:45">
      <c r="A1" s="1667" t="s">
        <v>1491</v>
      </c>
    </row>
    <row r="3" spans="1:45" ht="17">
      <c r="A3" s="1462" t="s">
        <v>0</v>
      </c>
      <c r="S3" s="905"/>
      <c r="T3" s="905"/>
      <c r="U3" s="905"/>
      <c r="V3" s="905"/>
      <c r="W3" s="905"/>
      <c r="X3" s="905"/>
      <c r="Y3" s="905"/>
      <c r="Z3" s="905"/>
      <c r="AA3" s="905"/>
      <c r="AB3" s="905"/>
      <c r="AC3" s="905"/>
      <c r="AE3" s="905"/>
      <c r="AF3" s="905"/>
      <c r="AG3" s="905"/>
      <c r="AH3" s="905"/>
      <c r="AI3" s="864"/>
      <c r="AJ3" s="864"/>
      <c r="AK3" s="864"/>
      <c r="AL3" s="905"/>
      <c r="AM3" s="905"/>
      <c r="AN3" s="905"/>
      <c r="AO3" s="905"/>
      <c r="AP3" s="905"/>
      <c r="AQ3" s="905"/>
      <c r="AR3" s="905"/>
      <c r="AS3" s="905"/>
    </row>
    <row r="4" spans="1:45" ht="17">
      <c r="A4" s="1462" t="s">
        <v>668</v>
      </c>
      <c r="Q4" s="1465" t="s">
        <v>1345</v>
      </c>
      <c r="S4" s="905"/>
      <c r="T4" s="905"/>
      <c r="U4" s="905"/>
      <c r="V4" s="905"/>
      <c r="W4" s="905"/>
      <c r="X4" s="905"/>
      <c r="Y4" s="905"/>
      <c r="Z4" s="905"/>
      <c r="AA4" s="905"/>
      <c r="AB4" s="905"/>
      <c r="AC4" s="908" t="s">
        <v>1345</v>
      </c>
      <c r="AE4" s="905"/>
      <c r="AF4" s="905"/>
      <c r="AG4" s="905"/>
      <c r="AH4" s="905"/>
      <c r="AI4" s="864"/>
      <c r="AJ4" s="864"/>
      <c r="AK4" s="864"/>
      <c r="AL4" s="905"/>
      <c r="AM4" s="905"/>
      <c r="AN4" s="905"/>
      <c r="AO4" s="908"/>
      <c r="AP4" s="905"/>
      <c r="AQ4" s="905"/>
      <c r="AR4" s="905"/>
      <c r="AS4" s="908" t="s">
        <v>1345</v>
      </c>
    </row>
    <row r="5" spans="1:45" ht="17">
      <c r="A5" s="1462" t="s">
        <v>1346</v>
      </c>
      <c r="S5" s="905"/>
      <c r="T5" s="905"/>
      <c r="U5" s="905"/>
      <c r="V5" s="905"/>
      <c r="W5" s="905"/>
      <c r="X5" s="905"/>
      <c r="Y5" s="905"/>
      <c r="Z5" s="905"/>
      <c r="AA5" s="905"/>
      <c r="AB5" s="905"/>
      <c r="AC5" s="908" t="s">
        <v>135</v>
      </c>
      <c r="AE5" s="905"/>
      <c r="AF5" s="905"/>
      <c r="AG5" s="905"/>
      <c r="AH5" s="905"/>
      <c r="AI5" s="864"/>
      <c r="AJ5" s="864"/>
      <c r="AK5" s="864"/>
      <c r="AL5" s="905"/>
      <c r="AM5" s="905"/>
      <c r="AN5" s="905"/>
      <c r="AO5" s="905"/>
      <c r="AP5" s="905"/>
      <c r="AQ5" s="905"/>
      <c r="AR5" s="905"/>
      <c r="AS5" s="908" t="s">
        <v>135</v>
      </c>
    </row>
    <row r="6" spans="1:45" ht="17">
      <c r="A6" s="1462" t="s">
        <v>1980</v>
      </c>
      <c r="S6" s="905"/>
      <c r="T6" s="905"/>
      <c r="U6" s="905"/>
      <c r="V6" s="905"/>
      <c r="W6" s="905"/>
      <c r="X6" s="905"/>
      <c r="Y6" s="905"/>
      <c r="Z6" s="905"/>
      <c r="AA6" s="905"/>
      <c r="AB6" s="905"/>
      <c r="AC6" s="905"/>
      <c r="AE6" s="905"/>
      <c r="AF6" s="905"/>
      <c r="AG6" s="905"/>
      <c r="AH6" s="905"/>
      <c r="AI6" s="864"/>
      <c r="AJ6" s="864"/>
      <c r="AK6" s="864"/>
      <c r="AL6" s="905"/>
      <c r="AM6" s="905"/>
      <c r="AN6" s="905"/>
      <c r="AO6" s="905"/>
      <c r="AP6" s="905"/>
      <c r="AQ6" s="905"/>
      <c r="AR6" s="905"/>
      <c r="AS6" s="905"/>
    </row>
    <row r="7" spans="1:45" ht="17">
      <c r="A7" s="1462"/>
      <c r="S7" s="905"/>
      <c r="T7" s="905"/>
      <c r="U7" s="905"/>
      <c r="V7" s="905"/>
      <c r="W7" s="905"/>
      <c r="X7" s="905"/>
      <c r="Y7" s="905"/>
      <c r="Z7" s="905"/>
      <c r="AA7" s="905"/>
      <c r="AB7" s="905"/>
      <c r="AC7" s="905"/>
      <c r="AE7" s="905"/>
      <c r="AF7" s="905"/>
      <c r="AG7" s="905"/>
      <c r="AH7" s="905"/>
      <c r="AI7" s="864"/>
      <c r="AJ7" s="864"/>
      <c r="AK7" s="864"/>
      <c r="AL7" s="905"/>
      <c r="AM7" s="905"/>
      <c r="AN7" s="905"/>
      <c r="AO7" s="905"/>
      <c r="AP7" s="905"/>
      <c r="AQ7" s="905"/>
      <c r="AR7" s="905"/>
      <c r="AS7" s="905"/>
    </row>
    <row r="8" spans="1:45">
      <c r="C8" s="1466" t="s">
        <v>671</v>
      </c>
      <c r="D8" s="1467"/>
      <c r="E8" s="1466" t="s">
        <v>671</v>
      </c>
      <c r="S8" s="905"/>
      <c r="T8" s="905"/>
      <c r="U8" s="905"/>
      <c r="V8" s="905"/>
      <c r="W8" s="905"/>
      <c r="X8" s="905"/>
      <c r="Y8" s="905"/>
      <c r="Z8" s="905"/>
      <c r="AA8" s="905"/>
      <c r="AB8" s="905"/>
      <c r="AC8" s="905"/>
      <c r="AE8" s="905"/>
      <c r="AF8" s="905"/>
      <c r="AG8" s="905"/>
      <c r="AH8" s="905"/>
      <c r="AI8" s="864"/>
      <c r="AJ8" s="864"/>
      <c r="AK8" s="864"/>
      <c r="AL8" s="905"/>
      <c r="AM8" s="905"/>
      <c r="AN8" s="905"/>
      <c r="AO8" s="905"/>
      <c r="AP8" s="905"/>
      <c r="AQ8" s="905"/>
      <c r="AR8" s="905"/>
      <c r="AS8" s="905"/>
    </row>
    <row r="9" spans="1:45">
      <c r="C9" s="1466" t="s">
        <v>674</v>
      </c>
      <c r="D9" s="1467"/>
      <c r="E9" s="1466" t="s">
        <v>675</v>
      </c>
      <c r="G9" s="2380">
        <v>38807</v>
      </c>
      <c r="H9" s="2380"/>
      <c r="I9" s="2380"/>
      <c r="K9" s="2380">
        <v>39172</v>
      </c>
      <c r="L9" s="2380"/>
      <c r="M9" s="2380"/>
      <c r="O9" s="2380">
        <v>39538</v>
      </c>
      <c r="P9" s="2380"/>
      <c r="Q9" s="2380"/>
      <c r="S9" s="2379">
        <v>39903</v>
      </c>
      <c r="T9" s="2379"/>
      <c r="U9" s="2379"/>
      <c r="V9" s="905"/>
      <c r="W9" s="2379">
        <v>40268</v>
      </c>
      <c r="X9" s="2379"/>
      <c r="Y9" s="2379"/>
      <c r="Z9" s="905"/>
      <c r="AA9" s="2379">
        <v>40633</v>
      </c>
      <c r="AB9" s="2379"/>
      <c r="AC9" s="2379"/>
      <c r="AE9" s="2379">
        <v>40999</v>
      </c>
      <c r="AF9" s="2379"/>
      <c r="AG9" s="2379"/>
      <c r="AH9" s="905"/>
      <c r="AI9" s="2379">
        <v>41364</v>
      </c>
      <c r="AJ9" s="2379"/>
      <c r="AK9" s="2379"/>
      <c r="AL9" s="905"/>
      <c r="AM9" s="2379">
        <v>41729</v>
      </c>
      <c r="AN9" s="2379"/>
      <c r="AO9" s="2379"/>
      <c r="AP9" s="905"/>
      <c r="AQ9" s="2379">
        <v>42094</v>
      </c>
      <c r="AR9" s="2379"/>
      <c r="AS9" s="2379"/>
    </row>
    <row r="10" spans="1:45">
      <c r="A10" s="1468" t="s">
        <v>621</v>
      </c>
      <c r="C10" s="1468" t="s">
        <v>623</v>
      </c>
      <c r="D10" s="1467"/>
      <c r="E10" s="1468" t="s">
        <v>678</v>
      </c>
      <c r="G10" s="1468" t="s">
        <v>617</v>
      </c>
      <c r="I10" s="1468" t="s">
        <v>1347</v>
      </c>
      <c r="K10" s="1468" t="s">
        <v>617</v>
      </c>
      <c r="M10" s="1468" t="s">
        <v>1347</v>
      </c>
      <c r="O10" s="1468" t="s">
        <v>617</v>
      </c>
      <c r="Q10" s="1468" t="s">
        <v>1347</v>
      </c>
      <c r="S10" s="871" t="s">
        <v>617</v>
      </c>
      <c r="T10" s="864"/>
      <c r="U10" s="871" t="s">
        <v>1347</v>
      </c>
      <c r="V10" s="905"/>
      <c r="W10" s="1480" t="s">
        <v>617</v>
      </c>
      <c r="X10" s="905"/>
      <c r="Y10" s="1480" t="s">
        <v>1347</v>
      </c>
      <c r="Z10" s="905"/>
      <c r="AA10" s="1480" t="s">
        <v>617</v>
      </c>
      <c r="AB10" s="905"/>
      <c r="AC10" s="1480" t="s">
        <v>1347</v>
      </c>
      <c r="AE10" s="1480" t="s">
        <v>617</v>
      </c>
      <c r="AF10" s="905"/>
      <c r="AG10" s="1480" t="s">
        <v>1347</v>
      </c>
      <c r="AH10" s="905"/>
      <c r="AI10" s="1480" t="s">
        <v>617</v>
      </c>
      <c r="AJ10" s="905"/>
      <c r="AK10" s="1480" t="s">
        <v>1347</v>
      </c>
      <c r="AL10" s="905"/>
      <c r="AM10" s="1480" t="s">
        <v>617</v>
      </c>
      <c r="AN10" s="905"/>
      <c r="AO10" s="1480" t="s">
        <v>1347</v>
      </c>
      <c r="AP10" s="905"/>
      <c r="AQ10" s="1480" t="s">
        <v>617</v>
      </c>
      <c r="AR10" s="905"/>
      <c r="AS10" s="1480" t="s">
        <v>1347</v>
      </c>
    </row>
    <row r="11" spans="1:45">
      <c r="S11" s="864"/>
      <c r="T11" s="864"/>
      <c r="U11" s="864"/>
      <c r="V11" s="905"/>
      <c r="W11" s="905"/>
      <c r="X11" s="905"/>
      <c r="Y11" s="905"/>
      <c r="Z11" s="905"/>
      <c r="AA11" s="905"/>
      <c r="AB11" s="905"/>
      <c r="AC11" s="905"/>
      <c r="AE11" s="905"/>
      <c r="AF11" s="905"/>
      <c r="AG11" s="905"/>
      <c r="AH11" s="905"/>
      <c r="AI11" s="905"/>
      <c r="AJ11" s="905"/>
      <c r="AK11" s="905"/>
      <c r="AL11" s="905"/>
      <c r="AM11" s="905"/>
      <c r="AN11" s="905"/>
      <c r="AO11" s="905"/>
      <c r="AP11" s="905"/>
      <c r="AQ11" s="905"/>
      <c r="AR11" s="905"/>
      <c r="AS11" s="905"/>
    </row>
    <row r="12" spans="1:45">
      <c r="A12" s="1469" t="s">
        <v>625</v>
      </c>
      <c r="S12" s="864"/>
      <c r="T12" s="864"/>
      <c r="U12" s="864"/>
      <c r="V12" s="905"/>
      <c r="W12" s="905"/>
      <c r="X12" s="905"/>
      <c r="Y12" s="905"/>
      <c r="Z12" s="905"/>
      <c r="AA12" s="905"/>
      <c r="AB12" s="905"/>
      <c r="AC12" s="905"/>
      <c r="AE12" s="905"/>
      <c r="AF12" s="905"/>
      <c r="AG12" s="905"/>
      <c r="AH12" s="905"/>
      <c r="AI12" s="905"/>
      <c r="AJ12" s="905"/>
      <c r="AK12" s="905"/>
      <c r="AL12" s="905"/>
      <c r="AM12" s="905"/>
      <c r="AN12" s="905"/>
      <c r="AO12" s="905"/>
      <c r="AP12" s="905"/>
      <c r="AQ12" s="905"/>
      <c r="AR12" s="905"/>
      <c r="AS12" s="905"/>
    </row>
    <row r="13" spans="1:45">
      <c r="A13" s="1470" t="s">
        <v>1348</v>
      </c>
      <c r="B13" s="1463" t="s">
        <v>6</v>
      </c>
      <c r="C13" s="1471">
        <v>1989</v>
      </c>
      <c r="E13" s="1471">
        <v>2031</v>
      </c>
      <c r="F13" s="1472"/>
      <c r="G13" s="1473">
        <v>93804403</v>
      </c>
      <c r="H13" s="1474"/>
      <c r="I13" s="1473">
        <v>40594117</v>
      </c>
      <c r="J13" s="1474"/>
      <c r="K13" s="1473">
        <v>91537401</v>
      </c>
      <c r="L13" s="1474"/>
      <c r="M13" s="1473">
        <v>40397354</v>
      </c>
      <c r="O13" s="1159">
        <v>90972643.689999998</v>
      </c>
      <c r="P13" s="1745"/>
      <c r="Q13" s="1159">
        <v>36316410.57</v>
      </c>
      <c r="R13" s="1745"/>
      <c r="S13" s="1159">
        <v>92815636</v>
      </c>
      <c r="T13" s="1745"/>
      <c r="U13" s="1159">
        <v>32361946</v>
      </c>
      <c r="V13" s="1745"/>
      <c r="W13" s="1159">
        <v>93970062.049999997</v>
      </c>
      <c r="X13" s="1745"/>
      <c r="Y13" s="1159">
        <v>27349526.5</v>
      </c>
      <c r="AA13" s="1159">
        <v>92979557</v>
      </c>
      <c r="AB13" s="1745"/>
      <c r="AC13" s="1159">
        <v>24007853</v>
      </c>
      <c r="AD13" s="1745"/>
      <c r="AE13" s="1159">
        <v>88086857</v>
      </c>
      <c r="AF13" s="1745"/>
      <c r="AG13" s="1159">
        <v>18490218</v>
      </c>
      <c r="AH13" s="1745"/>
      <c r="AI13" s="1159">
        <v>80150520</v>
      </c>
      <c r="AJ13" s="1745"/>
      <c r="AK13" s="1159">
        <v>15514645</v>
      </c>
      <c r="AL13" s="1745"/>
      <c r="AM13" s="1159">
        <v>59239005</v>
      </c>
      <c r="AN13" s="1745"/>
      <c r="AO13" s="1159">
        <v>11324805</v>
      </c>
      <c r="AP13" s="1459"/>
      <c r="AQ13" s="1159">
        <v>73050730</v>
      </c>
      <c r="AR13" s="1459"/>
      <c r="AS13" s="1159">
        <v>9150971</v>
      </c>
    </row>
    <row r="14" spans="1:45">
      <c r="A14" s="1469" t="s">
        <v>626</v>
      </c>
      <c r="C14" s="1471"/>
      <c r="E14" s="1471"/>
      <c r="G14" s="1475"/>
      <c r="H14" s="1475"/>
      <c r="I14" s="1475"/>
      <c r="J14" s="1475"/>
      <c r="K14" s="1475"/>
      <c r="L14" s="1475"/>
      <c r="M14" s="1475"/>
      <c r="O14" s="1481"/>
      <c r="P14" s="1481"/>
      <c r="Q14" s="1481"/>
      <c r="R14" s="1481"/>
      <c r="S14" s="1481"/>
      <c r="T14" s="1481"/>
      <c r="U14" s="1481"/>
      <c r="V14" s="1481"/>
      <c r="W14" s="1481"/>
      <c r="X14" s="1481"/>
      <c r="Y14" s="1481"/>
      <c r="AA14" s="1481"/>
      <c r="AB14" s="1481"/>
      <c r="AC14" s="1481"/>
      <c r="AD14" s="1481"/>
      <c r="AE14" s="1481"/>
      <c r="AF14" s="1481"/>
      <c r="AG14" s="1481"/>
      <c r="AH14" s="1481"/>
      <c r="AI14" s="1481"/>
      <c r="AJ14" s="1481"/>
      <c r="AK14" s="1481"/>
      <c r="AL14" s="1481"/>
      <c r="AM14" s="1481"/>
      <c r="AN14" s="1481"/>
      <c r="AO14" s="1481"/>
      <c r="AP14" s="1481"/>
      <c r="AQ14" s="1481"/>
      <c r="AR14" s="1481"/>
      <c r="AS14" s="1481"/>
    </row>
    <row r="15" spans="1:45">
      <c r="A15" s="1463" t="s">
        <v>627</v>
      </c>
      <c r="B15" s="1463" t="s">
        <v>6</v>
      </c>
      <c r="C15" s="1471">
        <v>1997</v>
      </c>
      <c r="E15" s="1471">
        <v>2022</v>
      </c>
      <c r="G15" s="1475">
        <v>13458998</v>
      </c>
      <c r="H15" s="1475"/>
      <c r="I15" s="1475">
        <v>4683561</v>
      </c>
      <c r="J15" s="1475"/>
      <c r="K15" s="1475">
        <v>14402246</v>
      </c>
      <c r="L15" s="1475"/>
      <c r="M15" s="1475">
        <v>5363270</v>
      </c>
      <c r="O15" s="1481">
        <v>15882789.58</v>
      </c>
      <c r="P15" s="1481"/>
      <c r="Q15" s="1481">
        <v>4955949.63</v>
      </c>
      <c r="R15" s="1481"/>
      <c r="S15" s="1481">
        <v>15996664</v>
      </c>
      <c r="T15" s="1481"/>
      <c r="U15" s="1481">
        <v>4057198</v>
      </c>
      <c r="V15" s="1481"/>
      <c r="W15" s="1481">
        <v>14887861.050000001</v>
      </c>
      <c r="X15" s="1481"/>
      <c r="Y15" s="1481">
        <v>3143766.02</v>
      </c>
      <c r="AA15" s="1481">
        <v>14508714</v>
      </c>
      <c r="AB15" s="1481"/>
      <c r="AC15" s="1481">
        <v>2525816</v>
      </c>
      <c r="AD15" s="1481"/>
      <c r="AE15" s="1481">
        <v>14736251</v>
      </c>
      <c r="AF15" s="1481"/>
      <c r="AG15" s="1481">
        <v>2047370</v>
      </c>
      <c r="AH15" s="1481"/>
      <c r="AI15" s="1481">
        <v>12643037</v>
      </c>
      <c r="AJ15" s="1481"/>
      <c r="AK15" s="1481">
        <v>1592780</v>
      </c>
      <c r="AL15" s="1481"/>
      <c r="AM15" s="1481">
        <v>12211777</v>
      </c>
      <c r="AN15" s="1481"/>
      <c r="AO15" s="1481">
        <v>1102502</v>
      </c>
      <c r="AP15" s="1481"/>
      <c r="AQ15" s="1481">
        <v>10440575</v>
      </c>
      <c r="AR15" s="1481"/>
      <c r="AS15" s="1481">
        <v>656918</v>
      </c>
    </row>
    <row r="16" spans="1:45">
      <c r="A16" s="1463" t="s">
        <v>628</v>
      </c>
      <c r="B16" s="1463" t="s">
        <v>6</v>
      </c>
      <c r="C16" s="1471">
        <v>1998</v>
      </c>
      <c r="E16" s="1471">
        <v>2015</v>
      </c>
      <c r="G16" s="1475">
        <v>35676739</v>
      </c>
      <c r="H16" s="1475"/>
      <c r="I16" s="1475">
        <v>10649078</v>
      </c>
      <c r="J16" s="1475"/>
      <c r="K16" s="1475">
        <v>37576637</v>
      </c>
      <c r="L16" s="1475"/>
      <c r="M16" s="1475">
        <v>9253559</v>
      </c>
      <c r="O16" s="1481">
        <v>39614549.310000002</v>
      </c>
      <c r="P16" s="1481"/>
      <c r="Q16" s="1481">
        <v>7238956.3499999996</v>
      </c>
      <c r="R16" s="1481"/>
      <c r="S16" s="1481">
        <v>33540365</v>
      </c>
      <c r="T16" s="1481"/>
      <c r="U16" s="1481">
        <v>4758315</v>
      </c>
      <c r="V16" s="1481"/>
      <c r="W16" s="1481">
        <v>26522788.550000001</v>
      </c>
      <c r="X16" s="1481"/>
      <c r="Y16" s="1481">
        <v>2803834.94</v>
      </c>
      <c r="AA16" s="1481">
        <v>20904914</v>
      </c>
      <c r="AB16" s="1481"/>
      <c r="AC16" s="1481">
        <v>1780093</v>
      </c>
      <c r="AD16" s="1481"/>
      <c r="AE16" s="1481">
        <v>15195455</v>
      </c>
      <c r="AF16" s="1481"/>
      <c r="AG16" s="1481">
        <v>982335</v>
      </c>
      <c r="AH16" s="1481"/>
      <c r="AI16" s="1481">
        <v>9109125</v>
      </c>
      <c r="AJ16" s="1481"/>
      <c r="AK16" s="1481">
        <v>436578</v>
      </c>
      <c r="AL16" s="1481"/>
      <c r="AM16" s="1481">
        <v>3447572</v>
      </c>
      <c r="AN16" s="1481"/>
      <c r="AO16" s="1481">
        <v>64376</v>
      </c>
      <c r="AP16" s="1481"/>
      <c r="AQ16" s="1481">
        <v>7932</v>
      </c>
      <c r="AR16" s="1481"/>
      <c r="AS16" s="1481">
        <v>377</v>
      </c>
    </row>
    <row r="17" spans="1:45">
      <c r="A17" s="1463" t="s">
        <v>629</v>
      </c>
      <c r="B17" s="1463" t="s">
        <v>6</v>
      </c>
      <c r="C17" s="1471">
        <v>1997</v>
      </c>
      <c r="E17" s="1471">
        <v>2045</v>
      </c>
      <c r="G17" s="1475">
        <v>16048427</v>
      </c>
      <c r="H17" s="1475"/>
      <c r="I17" s="1475">
        <v>13694336</v>
      </c>
      <c r="J17" s="1475"/>
      <c r="K17" s="1475">
        <v>17763638</v>
      </c>
      <c r="L17" s="1475"/>
      <c r="M17" s="1475">
        <v>18596717</v>
      </c>
      <c r="O17" s="1481">
        <v>19054376.920000002</v>
      </c>
      <c r="P17" s="1481"/>
      <c r="Q17" s="1481">
        <v>18737795.949999999</v>
      </c>
      <c r="R17" s="1481"/>
      <c r="S17" s="1481">
        <v>21276439</v>
      </c>
      <c r="T17" s="1481"/>
      <c r="U17" s="1481">
        <v>18478671</v>
      </c>
      <c r="V17" s="1481"/>
      <c r="W17" s="1481">
        <v>23574084.07</v>
      </c>
      <c r="X17" s="1481"/>
      <c r="Y17" s="1481">
        <v>15642941.34</v>
      </c>
      <c r="AA17" s="1481">
        <v>27515255</v>
      </c>
      <c r="AB17" s="1481"/>
      <c r="AC17" s="1481">
        <v>17843809</v>
      </c>
      <c r="AD17" s="1481"/>
      <c r="AE17" s="1481">
        <v>25584706</v>
      </c>
      <c r="AF17" s="1481"/>
      <c r="AG17" s="1481">
        <v>17694260</v>
      </c>
      <c r="AH17" s="1481"/>
      <c r="AI17" s="1481">
        <v>27069670</v>
      </c>
      <c r="AJ17" s="1481"/>
      <c r="AK17" s="1481">
        <v>17361198</v>
      </c>
      <c r="AL17" s="1481"/>
      <c r="AM17" s="1481">
        <v>28732807</v>
      </c>
      <c r="AN17" s="1481"/>
      <c r="AO17" s="1481">
        <v>16353261</v>
      </c>
      <c r="AP17" s="1481"/>
      <c r="AQ17" s="1481">
        <v>25355095</v>
      </c>
      <c r="AR17" s="1481"/>
      <c r="AS17" s="1481">
        <v>16532868</v>
      </c>
    </row>
    <row r="18" spans="1:45">
      <c r="A18" s="1463" t="s">
        <v>630</v>
      </c>
      <c r="B18" s="1463" t="s">
        <v>6</v>
      </c>
      <c r="C18" s="1471">
        <v>1999</v>
      </c>
      <c r="E18" s="1471">
        <v>2040</v>
      </c>
      <c r="G18" s="1475">
        <v>10192323</v>
      </c>
      <c r="H18" s="1475"/>
      <c r="I18" s="1475">
        <v>3857509</v>
      </c>
      <c r="J18" s="1475"/>
      <c r="K18" s="1475">
        <v>10304809</v>
      </c>
      <c r="L18" s="1475"/>
      <c r="M18" s="1475">
        <v>4385363</v>
      </c>
      <c r="O18" s="1481">
        <v>10989822.859999999</v>
      </c>
      <c r="P18" s="1481"/>
      <c r="Q18" s="1481">
        <v>4316189.8</v>
      </c>
      <c r="R18" s="1481"/>
      <c r="S18" s="1481">
        <v>11443816</v>
      </c>
      <c r="T18" s="1481"/>
      <c r="U18" s="1481">
        <v>3483526</v>
      </c>
      <c r="V18" s="1481"/>
      <c r="W18" s="1481">
        <v>12425758.050000001</v>
      </c>
      <c r="X18" s="1481"/>
      <c r="Y18" s="1481">
        <v>2387168.56</v>
      </c>
      <c r="AA18" s="1481">
        <v>13092695</v>
      </c>
      <c r="AB18" s="1481"/>
      <c r="AC18" s="1481">
        <v>2245038</v>
      </c>
      <c r="AD18" s="1481"/>
      <c r="AE18" s="1481">
        <v>11780361</v>
      </c>
      <c r="AF18" s="1481"/>
      <c r="AG18" s="1481">
        <v>1919064</v>
      </c>
      <c r="AH18" s="1481"/>
      <c r="AI18" s="1481">
        <v>11039456</v>
      </c>
      <c r="AJ18" s="1481"/>
      <c r="AK18" s="1481">
        <v>1629009</v>
      </c>
      <c r="AL18" s="1481"/>
      <c r="AM18" s="1481">
        <v>9416589</v>
      </c>
      <c r="AN18" s="1481"/>
      <c r="AO18" s="1481">
        <v>1263579</v>
      </c>
      <c r="AP18" s="1481"/>
      <c r="AQ18" s="1481">
        <v>5417017</v>
      </c>
      <c r="AR18" s="1481"/>
      <c r="AS18" s="1481">
        <v>1063746</v>
      </c>
    </row>
    <row r="19" spans="1:45">
      <c r="A19" s="1463" t="s">
        <v>631</v>
      </c>
      <c r="B19" s="1463" t="s">
        <v>6</v>
      </c>
      <c r="C19" s="1471">
        <v>1998</v>
      </c>
      <c r="E19" s="1471">
        <v>2035</v>
      </c>
      <c r="G19" s="1475">
        <v>2281778</v>
      </c>
      <c r="H19" s="1475"/>
      <c r="I19" s="1475">
        <v>876826</v>
      </c>
      <c r="J19" s="1475"/>
      <c r="K19" s="1475">
        <v>2817978</v>
      </c>
      <c r="L19" s="1475"/>
      <c r="M19" s="1475">
        <v>1260124</v>
      </c>
      <c r="O19" s="1481">
        <v>4153956.23</v>
      </c>
      <c r="P19" s="1481"/>
      <c r="Q19" s="1481">
        <v>1817309.69</v>
      </c>
      <c r="R19" s="1481"/>
      <c r="S19" s="1481">
        <v>5341624</v>
      </c>
      <c r="T19" s="1481"/>
      <c r="U19" s="1481">
        <v>2088664</v>
      </c>
      <c r="V19" s="1481"/>
      <c r="W19" s="1481">
        <v>7749049.1600000001</v>
      </c>
      <c r="X19" s="1481"/>
      <c r="Y19" s="1481">
        <v>3109730.87</v>
      </c>
      <c r="AA19" s="1481">
        <v>8886205</v>
      </c>
      <c r="AB19" s="1481"/>
      <c r="AC19" s="1481">
        <v>3577987</v>
      </c>
      <c r="AD19" s="1481"/>
      <c r="AE19" s="1481">
        <v>10127430</v>
      </c>
      <c r="AF19" s="1481"/>
      <c r="AG19" s="1481">
        <v>3683712</v>
      </c>
      <c r="AH19" s="1481"/>
      <c r="AI19" s="1481">
        <v>11350173</v>
      </c>
      <c r="AJ19" s="1481"/>
      <c r="AK19" s="1481">
        <v>4010003</v>
      </c>
      <c r="AL19" s="1481"/>
      <c r="AM19" s="1481">
        <v>11328773</v>
      </c>
      <c r="AN19" s="1481"/>
      <c r="AO19" s="1481">
        <v>3724766</v>
      </c>
      <c r="AP19" s="1481"/>
      <c r="AQ19" s="1481">
        <v>11780068</v>
      </c>
      <c r="AR19" s="1481"/>
      <c r="AS19" s="1481">
        <v>3352018</v>
      </c>
    </row>
    <row r="20" spans="1:45">
      <c r="A20" s="1469" t="s">
        <v>632</v>
      </c>
      <c r="C20" s="1471"/>
      <c r="E20" s="1471"/>
      <c r="G20" s="1475"/>
      <c r="H20" s="1475"/>
      <c r="I20" s="1475"/>
      <c r="J20" s="1475"/>
      <c r="K20" s="1475"/>
      <c r="L20" s="1475"/>
      <c r="M20" s="1475"/>
      <c r="O20" s="1481"/>
      <c r="P20" s="1481"/>
      <c r="Q20" s="1481"/>
      <c r="R20" s="1481"/>
      <c r="S20" s="1481"/>
      <c r="T20" s="1481"/>
      <c r="U20" s="1481"/>
      <c r="V20" s="1481"/>
      <c r="W20" s="1481"/>
      <c r="X20" s="1481"/>
      <c r="Y20" s="1481"/>
      <c r="AA20" s="1481"/>
      <c r="AB20" s="1481"/>
      <c r="AC20" s="1481"/>
      <c r="AD20" s="1481"/>
      <c r="AE20" s="1481"/>
      <c r="AF20" s="1481"/>
      <c r="AG20" s="1481"/>
      <c r="AH20" s="1481"/>
      <c r="AI20" s="1481"/>
      <c r="AJ20" s="1481"/>
      <c r="AK20" s="1481"/>
      <c r="AL20" s="1481"/>
      <c r="AM20" s="1481"/>
      <c r="AN20" s="1481"/>
      <c r="AO20" s="1481"/>
      <c r="AP20" s="1481"/>
      <c r="AQ20" s="1481"/>
      <c r="AR20" s="1481"/>
      <c r="AS20" s="1481"/>
    </row>
    <row r="21" spans="1:45">
      <c r="A21" s="1463" t="s">
        <v>633</v>
      </c>
      <c r="B21" s="1463" t="s">
        <v>6</v>
      </c>
      <c r="C21" s="1471">
        <v>1981</v>
      </c>
      <c r="E21" s="1471">
        <v>1995</v>
      </c>
      <c r="G21" s="1476">
        <v>0</v>
      </c>
      <c r="H21" s="1475"/>
      <c r="I21" s="1476">
        <v>0</v>
      </c>
      <c r="J21" s="1475"/>
      <c r="K21" s="1476">
        <v>0</v>
      </c>
      <c r="L21" s="1475"/>
      <c r="M21" s="1476">
        <v>0</v>
      </c>
      <c r="O21" s="1482">
        <v>0</v>
      </c>
      <c r="P21" s="1481"/>
      <c r="Q21" s="1482">
        <v>0</v>
      </c>
      <c r="R21" s="1481"/>
      <c r="S21" s="1482">
        <v>0</v>
      </c>
      <c r="T21" s="1481"/>
      <c r="U21" s="1482">
        <v>0</v>
      </c>
      <c r="V21" s="1481"/>
      <c r="W21" s="1482">
        <v>0</v>
      </c>
      <c r="X21" s="1481"/>
      <c r="Y21" s="1482">
        <v>0</v>
      </c>
      <c r="AA21" s="1482">
        <v>0</v>
      </c>
      <c r="AB21" s="1481"/>
      <c r="AC21" s="1482">
        <v>0</v>
      </c>
      <c r="AD21" s="1481"/>
      <c r="AE21" s="1482">
        <v>0</v>
      </c>
      <c r="AF21" s="1481"/>
      <c r="AG21" s="1482">
        <v>0</v>
      </c>
      <c r="AH21" s="1481"/>
      <c r="AI21" s="1482">
        <v>0</v>
      </c>
      <c r="AJ21" s="1481"/>
      <c r="AK21" s="1482">
        <v>0</v>
      </c>
      <c r="AL21" s="1481"/>
      <c r="AM21" s="1482">
        <v>0</v>
      </c>
      <c r="AN21" s="1481"/>
      <c r="AO21" s="1482">
        <v>0</v>
      </c>
      <c r="AP21" s="1481"/>
      <c r="AQ21" s="1482">
        <v>0</v>
      </c>
      <c r="AR21" s="1481"/>
      <c r="AS21" s="1482">
        <v>0</v>
      </c>
    </row>
    <row r="22" spans="1:45">
      <c r="A22" s="1463" t="s">
        <v>634</v>
      </c>
      <c r="B22" s="1463" t="s">
        <v>6</v>
      </c>
      <c r="C22" s="1471">
        <v>1981</v>
      </c>
      <c r="E22" s="1471">
        <v>2033</v>
      </c>
      <c r="G22" s="1475">
        <v>4558707</v>
      </c>
      <c r="H22" s="1475"/>
      <c r="I22" s="1475">
        <v>2084878</v>
      </c>
      <c r="J22" s="1475"/>
      <c r="K22" s="1475">
        <v>4653002</v>
      </c>
      <c r="L22" s="1475"/>
      <c r="M22" s="1475">
        <v>1721880</v>
      </c>
      <c r="O22" s="1481">
        <v>4461421.6900000004</v>
      </c>
      <c r="P22" s="1481"/>
      <c r="Q22" s="1481">
        <v>1612855.24</v>
      </c>
      <c r="R22" s="1481"/>
      <c r="S22" s="1481">
        <v>4388022</v>
      </c>
      <c r="T22" s="1481"/>
      <c r="U22" s="1481">
        <v>1384635</v>
      </c>
      <c r="V22" s="1481"/>
      <c r="W22" s="1481">
        <v>3812513.3</v>
      </c>
      <c r="X22" s="1481"/>
      <c r="Y22" s="1481">
        <v>1165853.98</v>
      </c>
      <c r="AA22" s="1481">
        <v>4757324</v>
      </c>
      <c r="AB22" s="1481"/>
      <c r="AC22" s="1481">
        <v>942002</v>
      </c>
      <c r="AD22" s="1481"/>
      <c r="AE22" s="1481">
        <v>3703162</v>
      </c>
      <c r="AF22" s="1481"/>
      <c r="AG22" s="1481">
        <v>526891</v>
      </c>
      <c r="AH22" s="1481"/>
      <c r="AI22" s="1481">
        <v>3498079</v>
      </c>
      <c r="AJ22" s="1481"/>
      <c r="AK22" s="1481">
        <v>399450</v>
      </c>
      <c r="AL22" s="1481"/>
      <c r="AM22" s="1481">
        <v>3290514</v>
      </c>
      <c r="AN22" s="1481"/>
      <c r="AO22" s="1481">
        <v>295223</v>
      </c>
      <c r="AP22" s="1481"/>
      <c r="AQ22" s="1481">
        <v>1273923</v>
      </c>
      <c r="AR22" s="1481"/>
      <c r="AS22" s="1481">
        <v>273740</v>
      </c>
    </row>
    <row r="23" spans="1:45">
      <c r="A23" s="1469" t="s">
        <v>635</v>
      </c>
      <c r="C23" s="1471"/>
      <c r="E23" s="1471"/>
      <c r="G23" s="1475"/>
      <c r="H23" s="1475"/>
      <c r="I23" s="1475"/>
      <c r="J23" s="1475"/>
      <c r="K23" s="1475"/>
      <c r="L23" s="1475"/>
      <c r="M23" s="1475"/>
      <c r="O23" s="1481"/>
      <c r="P23" s="1481"/>
      <c r="Q23" s="1481"/>
      <c r="R23" s="1481"/>
      <c r="S23" s="1481"/>
      <c r="T23" s="1481"/>
      <c r="U23" s="1481"/>
      <c r="V23" s="1481"/>
      <c r="W23" s="1481"/>
      <c r="X23" s="1481"/>
      <c r="Y23" s="1481"/>
      <c r="AA23" s="1481"/>
      <c r="AB23" s="1481"/>
      <c r="AC23" s="1481"/>
      <c r="AD23" s="1481"/>
      <c r="AE23" s="1481"/>
      <c r="AF23" s="1481"/>
      <c r="AG23" s="1481"/>
      <c r="AH23" s="1481"/>
      <c r="AI23" s="1481"/>
      <c r="AJ23" s="1481"/>
      <c r="AK23" s="1481"/>
      <c r="AL23" s="1481"/>
      <c r="AM23" s="1481"/>
      <c r="AN23" s="1481"/>
      <c r="AO23" s="1481"/>
      <c r="AP23" s="1481"/>
      <c r="AQ23" s="1481"/>
      <c r="AR23" s="1481"/>
      <c r="AS23" s="1481"/>
    </row>
    <row r="24" spans="1:45">
      <c r="A24" s="1463" t="s">
        <v>636</v>
      </c>
      <c r="B24" s="1463" t="s">
        <v>6</v>
      </c>
      <c r="C24" s="1471">
        <v>1977</v>
      </c>
      <c r="E24" s="1471">
        <v>2021</v>
      </c>
      <c r="G24" s="1475">
        <v>4527703</v>
      </c>
      <c r="H24" s="1475"/>
      <c r="I24" s="1475">
        <v>1347191</v>
      </c>
      <c r="J24" s="1475"/>
      <c r="K24" s="1475">
        <v>3652497</v>
      </c>
      <c r="L24" s="1475"/>
      <c r="M24" s="1475">
        <v>1382759</v>
      </c>
      <c r="O24" s="1481">
        <v>3607154.48</v>
      </c>
      <c r="P24" s="1481"/>
      <c r="Q24" s="1481">
        <v>1228184.3</v>
      </c>
      <c r="R24" s="1481"/>
      <c r="S24" s="1481">
        <v>3775156</v>
      </c>
      <c r="T24" s="1481"/>
      <c r="U24" s="1481">
        <v>1031090</v>
      </c>
      <c r="V24" s="1481"/>
      <c r="W24" s="1481">
        <v>3333164.51</v>
      </c>
      <c r="X24" s="1481"/>
      <c r="Y24" s="1481">
        <v>832198.09</v>
      </c>
      <c r="AA24" s="1481">
        <v>3476088</v>
      </c>
      <c r="AB24" s="1481"/>
      <c r="AC24" s="1481">
        <v>697123</v>
      </c>
      <c r="AD24" s="1481"/>
      <c r="AE24" s="1481">
        <v>3633186</v>
      </c>
      <c r="AF24" s="1481"/>
      <c r="AG24" s="1481">
        <v>561329</v>
      </c>
      <c r="AH24" s="1481"/>
      <c r="AI24" s="1481">
        <v>3140960</v>
      </c>
      <c r="AJ24" s="1481"/>
      <c r="AK24" s="1481">
        <v>438407</v>
      </c>
      <c r="AL24" s="1481"/>
      <c r="AM24" s="1481">
        <v>3100735</v>
      </c>
      <c r="AN24" s="1481"/>
      <c r="AO24" s="1481">
        <v>297401</v>
      </c>
      <c r="AP24" s="1481"/>
      <c r="AQ24" s="1481">
        <v>1797336</v>
      </c>
      <c r="AR24" s="1481"/>
      <c r="AS24" s="1481">
        <v>194137</v>
      </c>
    </row>
    <row r="25" spans="1:45">
      <c r="A25" s="1463" t="s">
        <v>637</v>
      </c>
      <c r="B25" s="1463" t="s">
        <v>6</v>
      </c>
      <c r="C25" s="1471">
        <v>1976</v>
      </c>
      <c r="E25" s="1471">
        <v>2029</v>
      </c>
      <c r="G25" s="1475">
        <v>10402984</v>
      </c>
      <c r="H25" s="1475"/>
      <c r="I25" s="1475">
        <v>3768022</v>
      </c>
      <c r="J25" s="1475"/>
      <c r="K25" s="1475">
        <v>10844049</v>
      </c>
      <c r="L25" s="1475"/>
      <c r="M25" s="1475">
        <v>2889246</v>
      </c>
      <c r="O25" s="1481">
        <v>9021260.2699999996</v>
      </c>
      <c r="P25" s="1481"/>
      <c r="Q25" s="1481">
        <v>2826161.64</v>
      </c>
      <c r="R25" s="1481"/>
      <c r="S25" s="1481">
        <v>9073796</v>
      </c>
      <c r="T25" s="1481"/>
      <c r="U25" s="1481">
        <v>2413490</v>
      </c>
      <c r="V25" s="1481"/>
      <c r="W25" s="1481">
        <v>7447113.75</v>
      </c>
      <c r="X25" s="1481"/>
      <c r="Y25" s="1481">
        <v>1981065.52</v>
      </c>
      <c r="AA25" s="1481">
        <v>8197214</v>
      </c>
      <c r="AB25" s="1481"/>
      <c r="AC25" s="1481">
        <v>1669435</v>
      </c>
      <c r="AD25" s="1481"/>
      <c r="AE25" s="1481">
        <v>7121195</v>
      </c>
      <c r="AF25" s="1481"/>
      <c r="AG25" s="1481">
        <v>1236074</v>
      </c>
      <c r="AH25" s="1481"/>
      <c r="AI25" s="1481">
        <v>7015543</v>
      </c>
      <c r="AJ25" s="1481"/>
      <c r="AK25" s="1481">
        <v>977624</v>
      </c>
      <c r="AL25" s="1481"/>
      <c r="AM25" s="1481">
        <v>6559377</v>
      </c>
      <c r="AN25" s="1481"/>
      <c r="AO25" s="1481">
        <v>702250</v>
      </c>
      <c r="AP25" s="1481"/>
      <c r="AQ25" s="1481">
        <v>3437109</v>
      </c>
      <c r="AR25" s="1481"/>
      <c r="AS25" s="1481">
        <v>489754</v>
      </c>
    </row>
    <row r="26" spans="1:45">
      <c r="A26" s="1463" t="s">
        <v>638</v>
      </c>
      <c r="B26" s="1463" t="s">
        <v>6</v>
      </c>
      <c r="C26" s="1471">
        <v>1976</v>
      </c>
      <c r="E26" s="1471">
        <v>2043</v>
      </c>
      <c r="G26" s="1475">
        <v>17130834</v>
      </c>
      <c r="H26" s="1475"/>
      <c r="I26" s="1475">
        <v>10040573</v>
      </c>
      <c r="J26" s="1475"/>
      <c r="K26" s="1475">
        <v>18143043</v>
      </c>
      <c r="L26" s="1475"/>
      <c r="M26" s="1475">
        <v>7656629</v>
      </c>
      <c r="O26" s="1481">
        <v>17236299.809999999</v>
      </c>
      <c r="P26" s="1481"/>
      <c r="Q26" s="1481">
        <v>7542077.0700000003</v>
      </c>
      <c r="R26" s="1481"/>
      <c r="S26" s="1481">
        <v>17164312</v>
      </c>
      <c r="T26" s="1481"/>
      <c r="U26" s="1481">
        <v>6622378</v>
      </c>
      <c r="V26" s="1481"/>
      <c r="W26" s="1481">
        <v>13663045.07</v>
      </c>
      <c r="X26" s="1481"/>
      <c r="Y26" s="1481">
        <v>5804401.3499999996</v>
      </c>
      <c r="AA26" s="1481">
        <v>15270074</v>
      </c>
      <c r="AB26" s="1481"/>
      <c r="AC26" s="1481">
        <v>5117574</v>
      </c>
      <c r="AD26" s="1481"/>
      <c r="AE26" s="1481">
        <v>13785658</v>
      </c>
      <c r="AF26" s="1481"/>
      <c r="AG26" s="1481">
        <v>3700533</v>
      </c>
      <c r="AH26" s="1481"/>
      <c r="AI26" s="1481">
        <v>16670711</v>
      </c>
      <c r="AJ26" s="1481"/>
      <c r="AK26" s="1481">
        <v>2963331</v>
      </c>
      <c r="AL26" s="1481"/>
      <c r="AM26" s="1481">
        <v>18317279</v>
      </c>
      <c r="AN26" s="1481"/>
      <c r="AO26" s="1481">
        <v>2152239</v>
      </c>
      <c r="AP26" s="1481"/>
      <c r="AQ26" s="1481">
        <v>8371903</v>
      </c>
      <c r="AR26" s="1481"/>
      <c r="AS26" s="1481">
        <v>1855917</v>
      </c>
    </row>
    <row r="27" spans="1:45">
      <c r="A27" s="1469" t="s">
        <v>639</v>
      </c>
      <c r="C27" s="1471"/>
      <c r="E27" s="1471"/>
      <c r="G27" s="1475"/>
      <c r="H27" s="1475"/>
      <c r="I27" s="1475"/>
      <c r="J27" s="1475"/>
      <c r="K27" s="1475"/>
      <c r="L27" s="1475"/>
      <c r="M27" s="1475"/>
      <c r="O27" s="1481"/>
      <c r="P27" s="1481"/>
      <c r="Q27" s="1481"/>
      <c r="R27" s="1481"/>
      <c r="S27" s="1481"/>
      <c r="T27" s="1481"/>
      <c r="U27" s="1481"/>
      <c r="V27" s="1481"/>
      <c r="W27" s="1481"/>
      <c r="X27" s="1481"/>
      <c r="Y27" s="1481"/>
      <c r="AA27" s="1481"/>
      <c r="AB27" s="1481"/>
      <c r="AC27" s="1481"/>
      <c r="AD27" s="1481"/>
      <c r="AE27" s="1481"/>
      <c r="AF27" s="1481"/>
      <c r="AG27" s="1481"/>
      <c r="AH27" s="1481"/>
      <c r="AI27" s="1481"/>
      <c r="AJ27" s="1481"/>
      <c r="AK27" s="1481"/>
      <c r="AL27" s="1481"/>
      <c r="AM27" s="1481"/>
      <c r="AN27" s="1481"/>
      <c r="AO27" s="1481"/>
      <c r="AP27" s="1481"/>
      <c r="AQ27" s="1481"/>
      <c r="AR27" s="1481"/>
      <c r="AS27" s="1481"/>
    </row>
    <row r="28" spans="1:45">
      <c r="A28" s="1463" t="s">
        <v>640</v>
      </c>
      <c r="B28" s="1463" t="s">
        <v>6</v>
      </c>
      <c r="C28" s="1471">
        <v>1989</v>
      </c>
      <c r="E28" s="1471">
        <v>2035</v>
      </c>
      <c r="G28" s="1475">
        <v>12452093</v>
      </c>
      <c r="H28" s="1475"/>
      <c r="I28" s="1475">
        <v>4642600</v>
      </c>
      <c r="J28" s="1475"/>
      <c r="K28" s="1475">
        <v>10744549</v>
      </c>
      <c r="L28" s="1475"/>
      <c r="M28" s="1475">
        <v>4174426</v>
      </c>
      <c r="O28" s="1481">
        <v>12681754.73</v>
      </c>
      <c r="P28" s="1481"/>
      <c r="Q28" s="1481">
        <v>3755550.81</v>
      </c>
      <c r="R28" s="1481"/>
      <c r="S28" s="1481">
        <v>12544326</v>
      </c>
      <c r="T28" s="1481"/>
      <c r="U28" s="1481">
        <v>2952220</v>
      </c>
      <c r="V28" s="1481"/>
      <c r="W28" s="1481">
        <v>14674180.92</v>
      </c>
      <c r="X28" s="1481"/>
      <c r="Y28" s="1481">
        <v>1996678.57</v>
      </c>
      <c r="AA28" s="1481">
        <v>6108064</v>
      </c>
      <c r="AB28" s="1481"/>
      <c r="AC28" s="1481">
        <v>1618094</v>
      </c>
      <c r="AD28" s="1481"/>
      <c r="AE28" s="1481">
        <v>6038641</v>
      </c>
      <c r="AF28" s="1481"/>
      <c r="AG28" s="1481">
        <v>1289450</v>
      </c>
      <c r="AH28" s="1481"/>
      <c r="AI28" s="1481">
        <v>6927201</v>
      </c>
      <c r="AJ28" s="1481"/>
      <c r="AK28" s="1481">
        <v>1089955</v>
      </c>
      <c r="AL28" s="1481"/>
      <c r="AM28" s="1481">
        <v>4431460</v>
      </c>
      <c r="AN28" s="1481"/>
      <c r="AO28" s="1481">
        <v>825329</v>
      </c>
      <c r="AP28" s="1481"/>
      <c r="AQ28" s="1481">
        <v>3046876</v>
      </c>
      <c r="AR28" s="1481"/>
      <c r="AS28" s="1481">
        <v>736483</v>
      </c>
    </row>
    <row r="29" spans="1:45">
      <c r="A29" s="1463" t="s">
        <v>641</v>
      </c>
      <c r="B29" s="1463" t="s">
        <v>6</v>
      </c>
      <c r="C29" s="1471">
        <v>1989</v>
      </c>
      <c r="E29" s="1471">
        <v>2033</v>
      </c>
      <c r="G29" s="1475">
        <v>49426916</v>
      </c>
      <c r="H29" s="1475"/>
      <c r="I29" s="1475">
        <v>23661548</v>
      </c>
      <c r="J29" s="1475"/>
      <c r="K29" s="1475">
        <v>54888038</v>
      </c>
      <c r="L29" s="1475"/>
      <c r="M29" s="1475">
        <v>27244214</v>
      </c>
      <c r="O29" s="1481">
        <v>54520571.479999997</v>
      </c>
      <c r="P29" s="1481"/>
      <c r="Q29" s="1481">
        <v>25397214.16</v>
      </c>
      <c r="R29" s="1481"/>
      <c r="S29" s="1481">
        <v>56202570</v>
      </c>
      <c r="T29" s="1481"/>
      <c r="U29" s="1481">
        <v>19748632</v>
      </c>
      <c r="V29" s="1481"/>
      <c r="W29" s="1481">
        <v>56457669.469999999</v>
      </c>
      <c r="X29" s="1481"/>
      <c r="Y29" s="1481">
        <v>14912486.050000001</v>
      </c>
      <c r="AA29" s="1481">
        <v>57045834</v>
      </c>
      <c r="AB29" s="1481"/>
      <c r="AC29" s="1481">
        <v>16929358</v>
      </c>
      <c r="AD29" s="1481"/>
      <c r="AE29" s="1481">
        <v>61518957</v>
      </c>
      <c r="AF29" s="1481"/>
      <c r="AG29" s="1481">
        <v>14785149</v>
      </c>
      <c r="AH29" s="1481"/>
      <c r="AI29" s="1481">
        <v>50032595</v>
      </c>
      <c r="AJ29" s="1481"/>
      <c r="AK29" s="1481">
        <v>13468435</v>
      </c>
      <c r="AL29" s="1481"/>
      <c r="AM29" s="1481">
        <v>51812599</v>
      </c>
      <c r="AN29" s="1481"/>
      <c r="AO29" s="1481">
        <v>11356614</v>
      </c>
      <c r="AP29" s="1481"/>
      <c r="AQ29" s="1481">
        <v>46469128</v>
      </c>
      <c r="AR29" s="1481"/>
      <c r="AS29" s="1481">
        <v>10511030</v>
      </c>
    </row>
    <row r="30" spans="1:45">
      <c r="A30" s="1469" t="s">
        <v>1349</v>
      </c>
      <c r="B30" s="1463" t="s">
        <v>6</v>
      </c>
      <c r="C30" s="1471">
        <v>1959</v>
      </c>
      <c r="E30" s="1471">
        <v>2007</v>
      </c>
      <c r="G30" s="1475">
        <v>270000</v>
      </c>
      <c r="H30" s="1475"/>
      <c r="I30" s="1475">
        <v>27000</v>
      </c>
      <c r="J30" s="1475"/>
      <c r="K30" s="1475">
        <v>270000</v>
      </c>
      <c r="L30" s="1475"/>
      <c r="M30" s="1475">
        <v>13500</v>
      </c>
      <c r="O30" s="1482">
        <v>0</v>
      </c>
      <c r="P30" s="1481"/>
      <c r="Q30" s="1482">
        <v>0</v>
      </c>
      <c r="R30" s="1481"/>
      <c r="S30" s="1482">
        <v>0</v>
      </c>
      <c r="T30" s="1481"/>
      <c r="U30" s="1482">
        <v>0</v>
      </c>
      <c r="V30" s="1481"/>
      <c r="W30" s="1482">
        <v>0</v>
      </c>
      <c r="X30" s="1481"/>
      <c r="Y30" s="1482">
        <v>0</v>
      </c>
      <c r="AA30" s="1482">
        <v>0</v>
      </c>
      <c r="AB30" s="1481"/>
      <c r="AC30" s="1482">
        <v>0</v>
      </c>
      <c r="AD30" s="1481"/>
      <c r="AE30" s="1482">
        <v>0</v>
      </c>
      <c r="AF30" s="1481"/>
      <c r="AG30" s="1482">
        <v>0</v>
      </c>
      <c r="AH30" s="1481"/>
      <c r="AI30" s="1482">
        <v>0</v>
      </c>
      <c r="AJ30" s="1481"/>
      <c r="AK30" s="1482">
        <v>0</v>
      </c>
      <c r="AL30" s="1481"/>
      <c r="AM30" s="1482">
        <v>0</v>
      </c>
      <c r="AN30" s="1481"/>
      <c r="AO30" s="1482">
        <v>0</v>
      </c>
      <c r="AP30" s="1481"/>
      <c r="AQ30" s="1482">
        <v>0</v>
      </c>
      <c r="AR30" s="1481"/>
      <c r="AS30" s="1482">
        <v>0</v>
      </c>
    </row>
    <row r="31" spans="1:45">
      <c r="A31" s="1469" t="s">
        <v>643</v>
      </c>
      <c r="C31" s="1471"/>
      <c r="E31" s="1471"/>
      <c r="G31" s="1475"/>
      <c r="H31" s="1475"/>
      <c r="I31" s="1475"/>
      <c r="J31" s="1475"/>
      <c r="K31" s="1475"/>
      <c r="L31" s="1475"/>
      <c r="M31" s="1475"/>
      <c r="O31" s="1481"/>
      <c r="P31" s="1481"/>
      <c r="Q31" s="1481"/>
      <c r="R31" s="1481"/>
      <c r="S31" s="1481"/>
      <c r="T31" s="1481"/>
      <c r="U31" s="1481"/>
      <c r="V31" s="1481"/>
      <c r="W31" s="1481"/>
      <c r="X31" s="1481"/>
      <c r="Y31" s="1481"/>
      <c r="AA31" s="1481"/>
      <c r="AB31" s="1481"/>
      <c r="AC31" s="1481"/>
      <c r="AD31" s="1481"/>
      <c r="AE31" s="1481"/>
      <c r="AF31" s="1481"/>
      <c r="AG31" s="1481"/>
      <c r="AH31" s="1481"/>
      <c r="AI31" s="1481"/>
      <c r="AJ31" s="1481"/>
      <c r="AK31" s="1481"/>
      <c r="AL31" s="1481"/>
      <c r="AM31" s="1481"/>
      <c r="AN31" s="1481"/>
      <c r="AO31" s="1481"/>
      <c r="AP31" s="1481"/>
      <c r="AQ31" s="1481"/>
      <c r="AR31" s="1481"/>
      <c r="AS31" s="1481"/>
    </row>
    <row r="32" spans="1:45">
      <c r="A32" s="1463" t="s">
        <v>644</v>
      </c>
      <c r="B32" s="1463" t="s">
        <v>6</v>
      </c>
      <c r="C32" s="1471">
        <v>1941</v>
      </c>
      <c r="E32" s="1471">
        <v>2024</v>
      </c>
      <c r="G32" s="1475">
        <v>12465728</v>
      </c>
      <c r="H32" s="1475"/>
      <c r="I32" s="1475">
        <v>3396207</v>
      </c>
      <c r="J32" s="1475"/>
      <c r="K32" s="1475">
        <v>12648431</v>
      </c>
      <c r="L32" s="1475"/>
      <c r="M32" s="1475">
        <v>2859644</v>
      </c>
      <c r="O32" s="1483">
        <v>10461765.449999999</v>
      </c>
      <c r="P32" s="1481"/>
      <c r="Q32" s="1481">
        <v>2455948.34</v>
      </c>
      <c r="R32" s="1481"/>
      <c r="S32" s="1483">
        <v>10471572</v>
      </c>
      <c r="T32" s="1481"/>
      <c r="U32" s="1481">
        <v>2089381</v>
      </c>
      <c r="V32" s="1481"/>
      <c r="W32" s="1483">
        <v>10361326.17</v>
      </c>
      <c r="X32" s="1481"/>
      <c r="Y32" s="1481">
        <v>1736068.54</v>
      </c>
      <c r="AA32" s="1483">
        <v>7619253</v>
      </c>
      <c r="AB32" s="1481"/>
      <c r="AC32" s="1481">
        <v>1412401</v>
      </c>
      <c r="AD32" s="1481"/>
      <c r="AE32" s="1483">
        <v>7149472</v>
      </c>
      <c r="AF32" s="1481"/>
      <c r="AG32" s="1481">
        <v>1141010</v>
      </c>
      <c r="AH32" s="1481"/>
      <c r="AI32" s="1483">
        <v>5935000</v>
      </c>
      <c r="AJ32" s="1481"/>
      <c r="AK32" s="1481">
        <v>967650</v>
      </c>
      <c r="AL32" s="1481"/>
      <c r="AM32" s="1483">
        <v>4765000</v>
      </c>
      <c r="AN32" s="1481"/>
      <c r="AO32" s="1481">
        <v>822050</v>
      </c>
      <c r="AP32" s="1481"/>
      <c r="AQ32" s="1483">
        <v>3770000</v>
      </c>
      <c r="AR32" s="1481"/>
      <c r="AS32" s="1481">
        <v>698100</v>
      </c>
    </row>
    <row r="33" spans="1:45">
      <c r="A33" s="1463" t="s">
        <v>645</v>
      </c>
      <c r="B33" s="1463" t="s">
        <v>6</v>
      </c>
      <c r="C33" s="1471">
        <v>1957</v>
      </c>
      <c r="E33" s="1471">
        <v>2023</v>
      </c>
      <c r="G33" s="1475">
        <v>4201000</v>
      </c>
      <c r="H33" s="1475"/>
      <c r="I33" s="1475">
        <v>2803214</v>
      </c>
      <c r="J33" s="1475"/>
      <c r="K33" s="1475">
        <v>4363000</v>
      </c>
      <c r="L33" s="1475"/>
      <c r="M33" s="1475">
        <v>2631872</v>
      </c>
      <c r="O33" s="1483">
        <v>4542000</v>
      </c>
      <c r="P33" s="1481"/>
      <c r="Q33" s="1481">
        <v>2454757.5</v>
      </c>
      <c r="R33" s="1481"/>
      <c r="S33" s="1483">
        <v>4733000</v>
      </c>
      <c r="T33" s="1481"/>
      <c r="U33" s="1481">
        <v>2269755</v>
      </c>
      <c r="V33" s="1481"/>
      <c r="W33" s="1483">
        <v>4925000</v>
      </c>
      <c r="X33" s="1481"/>
      <c r="Y33" s="1481">
        <v>2076600</v>
      </c>
      <c r="AA33" s="1483">
        <v>5123000</v>
      </c>
      <c r="AB33" s="1481"/>
      <c r="AC33" s="1481">
        <v>1875053</v>
      </c>
      <c r="AD33" s="1481"/>
      <c r="AE33" s="1483">
        <v>5344000</v>
      </c>
      <c r="AF33" s="1481"/>
      <c r="AG33" s="1481">
        <v>751158</v>
      </c>
      <c r="AH33" s="1481"/>
      <c r="AI33" s="1483">
        <v>4415000</v>
      </c>
      <c r="AJ33" s="1481"/>
      <c r="AK33" s="1481">
        <v>685251</v>
      </c>
      <c r="AL33" s="1481"/>
      <c r="AM33" s="1483">
        <v>4720000</v>
      </c>
      <c r="AN33" s="1481"/>
      <c r="AO33" s="1481">
        <v>643526</v>
      </c>
      <c r="AP33" s="1481"/>
      <c r="AQ33" s="1483">
        <v>4740000</v>
      </c>
      <c r="AR33" s="1481"/>
      <c r="AS33" s="1481">
        <v>578230</v>
      </c>
    </row>
    <row r="34" spans="1:45">
      <c r="A34" s="1463" t="s">
        <v>646</v>
      </c>
      <c r="B34" s="1463" t="s">
        <v>6</v>
      </c>
      <c r="C34" s="1471">
        <v>1957</v>
      </c>
      <c r="E34" s="1471">
        <v>2009</v>
      </c>
      <c r="G34" s="1475">
        <v>33014</v>
      </c>
      <c r="H34" s="1475"/>
      <c r="I34" s="1475">
        <v>2485</v>
      </c>
      <c r="J34" s="1475"/>
      <c r="K34" s="1475">
        <v>31709</v>
      </c>
      <c r="L34" s="1475"/>
      <c r="M34" s="1475">
        <v>2036</v>
      </c>
      <c r="O34" s="1483">
        <v>10462.57</v>
      </c>
      <c r="P34" s="1481"/>
      <c r="Q34" s="1481">
        <v>871.45</v>
      </c>
      <c r="R34" s="1481"/>
      <c r="S34" s="1483">
        <v>10284</v>
      </c>
      <c r="T34" s="1481"/>
      <c r="U34" s="1481">
        <v>289</v>
      </c>
      <c r="V34" s="1481"/>
      <c r="W34" s="1482">
        <v>0</v>
      </c>
      <c r="X34" s="1481"/>
      <c r="Y34" s="1482">
        <v>0</v>
      </c>
      <c r="AA34" s="1482">
        <v>0</v>
      </c>
      <c r="AB34" s="1481"/>
      <c r="AC34" s="1482">
        <v>0</v>
      </c>
      <c r="AD34" s="1481"/>
      <c r="AE34" s="1482">
        <v>0</v>
      </c>
      <c r="AF34" s="1481"/>
      <c r="AG34" s="1482">
        <v>0</v>
      </c>
      <c r="AH34" s="1481"/>
      <c r="AI34" s="1482">
        <v>0</v>
      </c>
      <c r="AJ34" s="1481"/>
      <c r="AK34" s="1482">
        <v>0</v>
      </c>
      <c r="AL34" s="1481"/>
      <c r="AM34" s="1482">
        <v>0</v>
      </c>
      <c r="AN34" s="1481"/>
      <c r="AO34" s="1482">
        <v>0</v>
      </c>
      <c r="AP34" s="1481"/>
      <c r="AQ34" s="1482">
        <v>0</v>
      </c>
      <c r="AR34" s="1481"/>
      <c r="AS34" s="1482">
        <v>0</v>
      </c>
    </row>
    <row r="35" spans="1:45">
      <c r="A35" s="1469" t="s">
        <v>1350</v>
      </c>
      <c r="B35" s="1463" t="s">
        <v>6</v>
      </c>
      <c r="C35" s="1471">
        <v>1970</v>
      </c>
      <c r="E35" s="1471">
        <v>2010</v>
      </c>
      <c r="G35" s="1475">
        <v>107087</v>
      </c>
      <c r="H35" s="1475"/>
      <c r="I35" s="1475">
        <v>22584</v>
      </c>
      <c r="J35" s="1475"/>
      <c r="K35" s="1475">
        <v>78803</v>
      </c>
      <c r="L35" s="1475"/>
      <c r="M35" s="1475">
        <v>17230</v>
      </c>
      <c r="O35" s="1483">
        <v>105639.14</v>
      </c>
      <c r="P35" s="1481"/>
      <c r="Q35" s="1481">
        <v>12338.36</v>
      </c>
      <c r="R35" s="1481"/>
      <c r="S35" s="1483">
        <v>100207</v>
      </c>
      <c r="T35" s="1481"/>
      <c r="U35" s="1481">
        <v>6893</v>
      </c>
      <c r="V35" s="1481"/>
      <c r="W35" s="1483">
        <v>30318</v>
      </c>
      <c r="X35" s="1481"/>
      <c r="Y35" s="1481">
        <v>1637.18</v>
      </c>
      <c r="AA35" s="1482">
        <v>0</v>
      </c>
      <c r="AB35" s="1481"/>
      <c r="AC35" s="1482">
        <v>0</v>
      </c>
      <c r="AD35" s="1481"/>
      <c r="AE35" s="1482">
        <v>0</v>
      </c>
      <c r="AF35" s="1481"/>
      <c r="AG35" s="1482">
        <v>0</v>
      </c>
      <c r="AH35" s="1481"/>
      <c r="AI35" s="1482">
        <v>0</v>
      </c>
      <c r="AJ35" s="1481"/>
      <c r="AK35" s="1482">
        <v>0</v>
      </c>
      <c r="AL35" s="1481"/>
      <c r="AM35" s="1482">
        <v>0</v>
      </c>
      <c r="AN35" s="1481"/>
      <c r="AO35" s="1482">
        <v>0</v>
      </c>
      <c r="AP35" s="1481"/>
      <c r="AQ35" s="1482">
        <v>0</v>
      </c>
      <c r="AR35" s="1481"/>
      <c r="AS35" s="1482">
        <v>0</v>
      </c>
    </row>
    <row r="36" spans="1:45">
      <c r="A36" s="1469" t="s">
        <v>1351</v>
      </c>
      <c r="B36" s="1463" t="s">
        <v>6</v>
      </c>
      <c r="C36" s="1471">
        <v>1959</v>
      </c>
      <c r="E36" s="1471">
        <v>2018</v>
      </c>
      <c r="G36" s="1475">
        <v>32957</v>
      </c>
      <c r="H36" s="1475"/>
      <c r="I36" s="1475">
        <v>4068</v>
      </c>
      <c r="J36" s="1475"/>
      <c r="K36" s="1475">
        <v>31836</v>
      </c>
      <c r="L36" s="1475"/>
      <c r="M36" s="1475">
        <v>2218</v>
      </c>
      <c r="O36" s="1484">
        <v>5388.48</v>
      </c>
      <c r="P36" s="1481"/>
      <c r="Q36" s="1481">
        <v>1226.53</v>
      </c>
      <c r="R36" s="1481"/>
      <c r="S36" s="1484">
        <v>7717</v>
      </c>
      <c r="T36" s="1481"/>
      <c r="U36" s="1481">
        <v>1868</v>
      </c>
      <c r="V36" s="1481"/>
      <c r="W36" s="1484">
        <v>7168.61</v>
      </c>
      <c r="X36" s="1481"/>
      <c r="Y36" s="1481">
        <v>1609.32</v>
      </c>
      <c r="AA36" s="1483">
        <v>7783</v>
      </c>
      <c r="AB36" s="1481"/>
      <c r="AC36" s="1481">
        <v>1250</v>
      </c>
      <c r="AD36" s="1481"/>
      <c r="AE36" s="1483">
        <v>12605</v>
      </c>
      <c r="AF36" s="1481"/>
      <c r="AG36" s="1481">
        <v>874</v>
      </c>
      <c r="AH36" s="1481"/>
      <c r="AI36" s="1483">
        <v>2601</v>
      </c>
      <c r="AJ36" s="1481"/>
      <c r="AK36" s="1481">
        <v>685</v>
      </c>
      <c r="AL36" s="1481"/>
      <c r="AM36" s="1483">
        <v>2787</v>
      </c>
      <c r="AN36" s="1481"/>
      <c r="AO36" s="1481">
        <v>581</v>
      </c>
      <c r="AP36" s="1481"/>
      <c r="AQ36" s="1483">
        <v>2804</v>
      </c>
      <c r="AR36" s="1481"/>
      <c r="AS36" s="1481">
        <v>483</v>
      </c>
    </row>
    <row r="37" spans="1:45">
      <c r="A37" s="1469" t="s">
        <v>1352</v>
      </c>
      <c r="B37" s="1463" t="s">
        <v>6</v>
      </c>
      <c r="C37" s="1471">
        <v>1968</v>
      </c>
      <c r="E37" s="1471">
        <v>2043</v>
      </c>
      <c r="G37" s="1475">
        <v>16858527</v>
      </c>
      <c r="H37" s="1475"/>
      <c r="I37" s="1475">
        <v>7267429</v>
      </c>
      <c r="J37" s="1475"/>
      <c r="K37" s="1475">
        <v>18532927</v>
      </c>
      <c r="L37" s="1475"/>
      <c r="M37" s="1475">
        <v>5627275</v>
      </c>
      <c r="O37" s="1484">
        <v>13379804.800000001</v>
      </c>
      <c r="P37" s="1481"/>
      <c r="Q37" s="1481">
        <v>5180404.09</v>
      </c>
      <c r="R37" s="1481"/>
      <c r="S37" s="1484">
        <v>11291284</v>
      </c>
      <c r="T37" s="1481"/>
      <c r="U37" s="1481">
        <v>4577512</v>
      </c>
      <c r="V37" s="1481"/>
      <c r="W37" s="1484">
        <v>9661084.6999999993</v>
      </c>
      <c r="X37" s="1481"/>
      <c r="Y37" s="1481">
        <v>4093915.37</v>
      </c>
      <c r="AA37" s="1484">
        <v>9013047</v>
      </c>
      <c r="AB37" s="1481"/>
      <c r="AC37" s="1481">
        <v>3691330</v>
      </c>
      <c r="AD37" s="1481"/>
      <c r="AE37" s="1484">
        <v>9585460</v>
      </c>
      <c r="AF37" s="1481"/>
      <c r="AG37" s="1481">
        <v>2912892</v>
      </c>
      <c r="AH37" s="1481"/>
      <c r="AI37" s="1484">
        <v>10178930</v>
      </c>
      <c r="AJ37" s="1481"/>
      <c r="AK37" s="1481">
        <v>2518976</v>
      </c>
      <c r="AL37" s="1481"/>
      <c r="AM37" s="1484">
        <v>10965252</v>
      </c>
      <c r="AN37" s="1481"/>
      <c r="AO37" s="1481">
        <v>1993405</v>
      </c>
      <c r="AP37" s="1481"/>
      <c r="AQ37" s="1484">
        <v>6159061</v>
      </c>
      <c r="AR37" s="1481"/>
      <c r="AS37" s="1481">
        <v>1814867</v>
      </c>
    </row>
    <row r="38" spans="1:45">
      <c r="A38" s="1469" t="s">
        <v>1353</v>
      </c>
      <c r="B38" s="1463" t="s">
        <v>6</v>
      </c>
      <c r="C38" s="1471">
        <v>1977</v>
      </c>
      <c r="E38" s="1471">
        <v>2017</v>
      </c>
      <c r="G38" s="1475">
        <v>6750860</v>
      </c>
      <c r="H38" s="1475"/>
      <c r="I38" s="1475">
        <v>2320891</v>
      </c>
      <c r="J38" s="1475"/>
      <c r="K38" s="1475">
        <v>6562055</v>
      </c>
      <c r="L38" s="1475"/>
      <c r="M38" s="1475">
        <v>1634527</v>
      </c>
      <c r="O38" s="1481">
        <v>5901567.4500000002</v>
      </c>
      <c r="P38" s="1481"/>
      <c r="Q38" s="1481">
        <v>1385409.07</v>
      </c>
      <c r="R38" s="1481"/>
      <c r="S38" s="1481">
        <v>5878403</v>
      </c>
      <c r="T38" s="1481"/>
      <c r="U38" s="1481">
        <v>1066504</v>
      </c>
      <c r="V38" s="1481"/>
      <c r="W38" s="1481">
        <v>4860550.28</v>
      </c>
      <c r="X38" s="1481"/>
      <c r="Y38" s="1481">
        <v>758368.5</v>
      </c>
      <c r="AA38" s="1484">
        <v>4024814</v>
      </c>
      <c r="AB38" s="1481"/>
      <c r="AC38" s="1481">
        <v>514339</v>
      </c>
      <c r="AD38" s="1481"/>
      <c r="AE38" s="1484">
        <v>2885412</v>
      </c>
      <c r="AF38" s="1481"/>
      <c r="AG38" s="1481">
        <v>264874</v>
      </c>
      <c r="AH38" s="1481"/>
      <c r="AI38" s="1484">
        <v>2043406</v>
      </c>
      <c r="AJ38" s="1481"/>
      <c r="AK38" s="1481">
        <v>138739</v>
      </c>
      <c r="AL38" s="1481"/>
      <c r="AM38" s="1484">
        <v>1533034</v>
      </c>
      <c r="AN38" s="1481"/>
      <c r="AO38" s="1481">
        <v>80838</v>
      </c>
      <c r="AP38" s="1481"/>
      <c r="AQ38" s="1484">
        <v>396834</v>
      </c>
      <c r="AR38" s="1481"/>
      <c r="AS38" s="1481">
        <v>45693</v>
      </c>
    </row>
    <row r="39" spans="1:45">
      <c r="A39" s="1469" t="s">
        <v>651</v>
      </c>
      <c r="C39" s="1471"/>
      <c r="E39" s="1471"/>
      <c r="G39" s="1475"/>
      <c r="H39" s="1475"/>
      <c r="I39" s="1475"/>
      <c r="J39" s="1475"/>
      <c r="K39" s="1475"/>
      <c r="L39" s="1475"/>
      <c r="M39" s="1475"/>
      <c r="O39" s="1481"/>
      <c r="P39" s="1481"/>
      <c r="Q39" s="1481"/>
      <c r="R39" s="1481"/>
      <c r="S39" s="1481"/>
      <c r="T39" s="1481"/>
      <c r="U39" s="1481"/>
      <c r="V39" s="1481"/>
      <c r="W39" s="1481"/>
      <c r="X39" s="1481"/>
      <c r="Y39" s="1481"/>
      <c r="AA39" s="1481"/>
      <c r="AB39" s="1481"/>
      <c r="AC39" s="1481"/>
      <c r="AD39" s="1481"/>
      <c r="AE39" s="1481"/>
      <c r="AF39" s="1481"/>
      <c r="AG39" s="1481"/>
      <c r="AH39" s="1481"/>
      <c r="AI39" s="1481"/>
      <c r="AJ39" s="1481"/>
      <c r="AK39" s="1481"/>
      <c r="AL39" s="1481"/>
      <c r="AM39" s="1481"/>
      <c r="AN39" s="1481"/>
      <c r="AO39" s="1481"/>
      <c r="AP39" s="1481"/>
      <c r="AQ39" s="1481"/>
      <c r="AR39" s="1481"/>
      <c r="AS39" s="1481"/>
    </row>
    <row r="40" spans="1:45">
      <c r="A40" s="1463" t="s">
        <v>652</v>
      </c>
      <c r="B40" s="1463" t="s">
        <v>6</v>
      </c>
      <c r="C40" s="1471">
        <v>2006</v>
      </c>
      <c r="E40" s="1471">
        <v>2042</v>
      </c>
      <c r="G40" s="1476">
        <v>0</v>
      </c>
      <c r="H40" s="1475"/>
      <c r="I40" s="1476">
        <v>0</v>
      </c>
      <c r="J40" s="1475"/>
      <c r="K40" s="1475">
        <v>599946</v>
      </c>
      <c r="L40" s="1475"/>
      <c r="M40" s="1475">
        <v>289204</v>
      </c>
      <c r="O40" s="1481">
        <v>2739682.71</v>
      </c>
      <c r="P40" s="1481"/>
      <c r="Q40" s="1481">
        <v>2001372.26</v>
      </c>
      <c r="R40" s="1481"/>
      <c r="S40" s="1481">
        <v>11828414</v>
      </c>
      <c r="T40" s="1481"/>
      <c r="U40" s="1481">
        <v>7606786</v>
      </c>
      <c r="V40" s="1481"/>
      <c r="W40" s="1481">
        <v>16840573.050000001</v>
      </c>
      <c r="X40" s="1481"/>
      <c r="Y40" s="1481">
        <v>13046843.210000001</v>
      </c>
      <c r="AA40" s="1481">
        <v>27569401</v>
      </c>
      <c r="AB40" s="1481"/>
      <c r="AC40" s="1481">
        <v>21218377</v>
      </c>
      <c r="AD40" s="1481"/>
      <c r="AE40" s="1481">
        <v>34756665</v>
      </c>
      <c r="AF40" s="1481"/>
      <c r="AG40" s="1481">
        <v>28962644</v>
      </c>
      <c r="AH40" s="1481"/>
      <c r="AI40" s="1481">
        <v>39875281</v>
      </c>
      <c r="AJ40" s="1481"/>
      <c r="AK40" s="1481">
        <v>33531325</v>
      </c>
      <c r="AL40" s="1481"/>
      <c r="AM40" s="1481">
        <v>46821599</v>
      </c>
      <c r="AN40" s="1481"/>
      <c r="AO40" s="1481">
        <v>38098806</v>
      </c>
      <c r="AP40" s="1481"/>
      <c r="AQ40" s="1481">
        <v>48236187</v>
      </c>
      <c r="AR40" s="1481"/>
      <c r="AS40" s="1481">
        <v>36785952</v>
      </c>
    </row>
    <row r="41" spans="1:45">
      <c r="A41" s="1463" t="s">
        <v>1354</v>
      </c>
      <c r="B41" s="1463" t="s">
        <v>6</v>
      </c>
      <c r="C41" s="1471">
        <v>2009</v>
      </c>
      <c r="E41" s="1471">
        <v>2025</v>
      </c>
      <c r="G41" s="1476">
        <v>0</v>
      </c>
      <c r="H41" s="1475"/>
      <c r="I41" s="1476">
        <v>0</v>
      </c>
      <c r="J41" s="1475"/>
      <c r="K41" s="1476">
        <v>0</v>
      </c>
      <c r="L41" s="1475"/>
      <c r="M41" s="1476">
        <v>0</v>
      </c>
      <c r="O41" s="1482">
        <v>0</v>
      </c>
      <c r="P41" s="1481"/>
      <c r="Q41" s="1482">
        <v>0</v>
      </c>
      <c r="R41" s="1481"/>
      <c r="S41" s="1482">
        <v>0</v>
      </c>
      <c r="T41" s="1481"/>
      <c r="U41" s="1482">
        <v>0</v>
      </c>
      <c r="V41" s="1481"/>
      <c r="W41" s="1483">
        <v>607862</v>
      </c>
      <c r="X41" s="1481"/>
      <c r="Y41" s="1483">
        <v>275990</v>
      </c>
      <c r="AA41" s="1483">
        <v>1261216</v>
      </c>
      <c r="AB41" s="1481"/>
      <c r="AC41" s="1483">
        <v>477201</v>
      </c>
      <c r="AD41" s="1481"/>
      <c r="AE41" s="1483">
        <v>1288473</v>
      </c>
      <c r="AF41" s="1481"/>
      <c r="AG41" s="1483">
        <v>455013</v>
      </c>
      <c r="AH41" s="1481"/>
      <c r="AI41" s="1483">
        <v>1674360</v>
      </c>
      <c r="AJ41" s="1481"/>
      <c r="AK41" s="1483">
        <v>627868</v>
      </c>
      <c r="AL41" s="1481"/>
      <c r="AM41" s="1483">
        <v>1853459</v>
      </c>
      <c r="AN41" s="1481"/>
      <c r="AO41" s="1483">
        <v>652102</v>
      </c>
      <c r="AP41" s="1481"/>
      <c r="AQ41" s="1483">
        <v>1919404</v>
      </c>
      <c r="AR41" s="1481"/>
      <c r="AS41" s="1483">
        <v>589713</v>
      </c>
    </row>
    <row r="42" spans="1:45">
      <c r="A42" s="1463" t="s">
        <v>1355</v>
      </c>
      <c r="B42" s="1463" t="s">
        <v>6</v>
      </c>
      <c r="C42" s="1471">
        <v>2009</v>
      </c>
      <c r="E42" s="1471">
        <v>2043</v>
      </c>
      <c r="G42" s="1476">
        <v>0</v>
      </c>
      <c r="H42" s="1475"/>
      <c r="I42" s="1476">
        <v>0</v>
      </c>
      <c r="J42" s="1475"/>
      <c r="K42" s="1476">
        <v>0</v>
      </c>
      <c r="L42" s="1475"/>
      <c r="M42" s="1476">
        <v>0</v>
      </c>
      <c r="O42" s="1482">
        <v>0</v>
      </c>
      <c r="P42" s="1481"/>
      <c r="Q42" s="1482">
        <v>0</v>
      </c>
      <c r="R42" s="1481"/>
      <c r="S42" s="1482">
        <v>0</v>
      </c>
      <c r="T42" s="1481"/>
      <c r="U42" s="1482">
        <v>0</v>
      </c>
      <c r="V42" s="1481"/>
      <c r="W42" s="1483">
        <v>645134</v>
      </c>
      <c r="X42" s="1481"/>
      <c r="Y42" s="1483">
        <v>665354</v>
      </c>
      <c r="AA42" s="1483">
        <v>1431412</v>
      </c>
      <c r="AB42" s="1481"/>
      <c r="AC42" s="1483">
        <v>1276818</v>
      </c>
      <c r="AD42" s="1481"/>
      <c r="AE42" s="1483">
        <v>1982907</v>
      </c>
      <c r="AF42" s="1481"/>
      <c r="AG42" s="1483">
        <v>1846232</v>
      </c>
      <c r="AH42" s="1481"/>
      <c r="AI42" s="1483">
        <v>2038342</v>
      </c>
      <c r="AJ42" s="1481"/>
      <c r="AK42" s="1483">
        <v>1875106</v>
      </c>
      <c r="AL42" s="1481"/>
      <c r="AM42" s="1483">
        <v>2425104</v>
      </c>
      <c r="AN42" s="1481"/>
      <c r="AO42" s="1483">
        <v>2364454</v>
      </c>
      <c r="AP42" s="1481"/>
      <c r="AQ42" s="1483">
        <v>2511284</v>
      </c>
      <c r="AR42" s="1481"/>
      <c r="AS42" s="1483">
        <v>2308409</v>
      </c>
    </row>
    <row r="43" spans="1:45">
      <c r="A43" s="1463" t="s">
        <v>655</v>
      </c>
      <c r="B43" s="1463" t="s">
        <v>6</v>
      </c>
      <c r="C43" s="1477">
        <v>2007</v>
      </c>
      <c r="E43" s="1477">
        <v>2045</v>
      </c>
      <c r="G43" s="1476">
        <v>0</v>
      </c>
      <c r="H43" s="1475"/>
      <c r="I43" s="1476">
        <v>0</v>
      </c>
      <c r="J43" s="1475"/>
      <c r="K43" s="1476">
        <v>0</v>
      </c>
      <c r="L43" s="1475"/>
      <c r="M43" s="1476">
        <v>0</v>
      </c>
      <c r="O43" s="1483">
        <v>68437.61</v>
      </c>
      <c r="P43" s="1484"/>
      <c r="Q43" s="1483">
        <v>157347.72</v>
      </c>
      <c r="R43" s="1481"/>
      <c r="S43" s="1483">
        <v>71392</v>
      </c>
      <c r="T43" s="1484"/>
      <c r="U43" s="1483">
        <v>164357</v>
      </c>
      <c r="V43" s="1481"/>
      <c r="W43" s="1483">
        <v>1129797.6000000001</v>
      </c>
      <c r="X43" s="1484"/>
      <c r="Y43" s="1483">
        <v>1699816.15</v>
      </c>
      <c r="AA43" s="1483">
        <v>1715052</v>
      </c>
      <c r="AB43" s="1484"/>
      <c r="AC43" s="1483">
        <v>2216286</v>
      </c>
      <c r="AD43" s="1481"/>
      <c r="AE43" s="1483">
        <v>2236652</v>
      </c>
      <c r="AF43" s="1484"/>
      <c r="AG43" s="1483">
        <v>3393485</v>
      </c>
      <c r="AH43" s="1481"/>
      <c r="AI43" s="1483">
        <v>2309975</v>
      </c>
      <c r="AJ43" s="1484"/>
      <c r="AK43" s="1483">
        <v>3494641</v>
      </c>
      <c r="AL43" s="1481"/>
      <c r="AM43" s="1483">
        <v>2612405</v>
      </c>
      <c r="AN43" s="1484"/>
      <c r="AO43" s="1483">
        <v>3589764</v>
      </c>
      <c r="AP43" s="1481"/>
      <c r="AQ43" s="1483">
        <v>2716588</v>
      </c>
      <c r="AR43" s="1484"/>
      <c r="AS43" s="1483">
        <v>3495470</v>
      </c>
    </row>
    <row r="44" spans="1:45">
      <c r="A44" s="1463" t="s">
        <v>1356</v>
      </c>
      <c r="B44" s="1463" t="s">
        <v>6</v>
      </c>
      <c r="C44" s="1477">
        <v>2008</v>
      </c>
      <c r="E44" s="1477">
        <v>2021</v>
      </c>
      <c r="G44" s="1476">
        <v>0</v>
      </c>
      <c r="H44" s="1475"/>
      <c r="I44" s="1476">
        <v>0</v>
      </c>
      <c r="J44" s="1475"/>
      <c r="K44" s="1476">
        <v>0</v>
      </c>
      <c r="L44" s="1475"/>
      <c r="M44" s="1476">
        <v>0</v>
      </c>
      <c r="O44" s="1482">
        <v>0</v>
      </c>
      <c r="P44" s="1484"/>
      <c r="Q44" s="1482">
        <v>0</v>
      </c>
      <c r="R44" s="1481"/>
      <c r="S44" s="1483">
        <v>338907</v>
      </c>
      <c r="T44" s="1484"/>
      <c r="U44" s="1483">
        <v>131898</v>
      </c>
      <c r="V44" s="1481"/>
      <c r="W44" s="1483">
        <v>1003155.69</v>
      </c>
      <c r="X44" s="1484"/>
      <c r="Y44" s="1483">
        <v>422133.57</v>
      </c>
      <c r="AA44" s="1483">
        <v>1098450</v>
      </c>
      <c r="AB44" s="1484"/>
      <c r="AC44" s="1483">
        <v>425206</v>
      </c>
      <c r="AD44" s="1481"/>
      <c r="AE44" s="1483">
        <v>1491192</v>
      </c>
      <c r="AF44" s="1484"/>
      <c r="AG44" s="1483">
        <v>579552</v>
      </c>
      <c r="AH44" s="1481"/>
      <c r="AI44" s="1483">
        <v>1524394</v>
      </c>
      <c r="AJ44" s="1484"/>
      <c r="AK44" s="1483">
        <v>561064</v>
      </c>
      <c r="AL44" s="1481"/>
      <c r="AM44" s="1483">
        <v>1595202</v>
      </c>
      <c r="AN44" s="1484"/>
      <c r="AO44" s="1483">
        <v>502433</v>
      </c>
      <c r="AP44" s="1481"/>
      <c r="AQ44" s="1483">
        <v>1652617</v>
      </c>
      <c r="AR44" s="1484"/>
      <c r="AS44" s="1483">
        <v>433575</v>
      </c>
    </row>
    <row r="45" spans="1:45">
      <c r="A45" s="1463" t="s">
        <v>657</v>
      </c>
      <c r="B45" s="1463" t="s">
        <v>6</v>
      </c>
      <c r="C45" s="1477">
        <v>2006</v>
      </c>
      <c r="E45" s="1477">
        <v>2043</v>
      </c>
      <c r="G45" s="1476">
        <v>0</v>
      </c>
      <c r="H45" s="1475"/>
      <c r="I45" s="1476">
        <v>0</v>
      </c>
      <c r="J45" s="1475"/>
      <c r="K45" s="1475">
        <v>1659931</v>
      </c>
      <c r="L45" s="1475"/>
      <c r="M45" s="1475">
        <v>1607452</v>
      </c>
      <c r="O45" s="1484">
        <v>2675580.61</v>
      </c>
      <c r="P45" s="1484"/>
      <c r="Q45" s="1484">
        <v>3761327.31</v>
      </c>
      <c r="R45" s="1481"/>
      <c r="S45" s="1484">
        <v>5843788</v>
      </c>
      <c r="T45" s="1484"/>
      <c r="U45" s="1484">
        <v>5152346</v>
      </c>
      <c r="V45" s="1481"/>
      <c r="W45" s="1484">
        <v>11226443.33</v>
      </c>
      <c r="X45" s="1484"/>
      <c r="Y45" s="1484">
        <v>13313862.98</v>
      </c>
      <c r="AA45" s="1484">
        <v>17753650</v>
      </c>
      <c r="AB45" s="1484"/>
      <c r="AC45" s="1484">
        <v>20050556</v>
      </c>
      <c r="AD45" s="1481"/>
      <c r="AE45" s="1484">
        <v>21930194</v>
      </c>
      <c r="AF45" s="1484"/>
      <c r="AG45" s="1484">
        <v>27956978</v>
      </c>
      <c r="AH45" s="1481"/>
      <c r="AI45" s="1484">
        <v>27585257</v>
      </c>
      <c r="AJ45" s="1484"/>
      <c r="AK45" s="1484">
        <v>35749267</v>
      </c>
      <c r="AL45" s="1481"/>
      <c r="AM45" s="1484">
        <v>36650462</v>
      </c>
      <c r="AN45" s="1484"/>
      <c r="AO45" s="1484">
        <v>40302233</v>
      </c>
      <c r="AP45" s="1481"/>
      <c r="AQ45" s="1484">
        <v>37666361</v>
      </c>
      <c r="AR45" s="1484"/>
      <c r="AS45" s="1484">
        <v>39487751</v>
      </c>
    </row>
    <row r="46" spans="1:45">
      <c r="A46" s="1469" t="s">
        <v>658</v>
      </c>
      <c r="C46" s="1471"/>
      <c r="G46" s="1475"/>
      <c r="H46" s="1475"/>
      <c r="I46" s="1475"/>
      <c r="J46" s="1475"/>
      <c r="K46" s="1475"/>
      <c r="L46" s="1475"/>
      <c r="M46" s="1475"/>
      <c r="O46" s="1481"/>
      <c r="P46" s="1481"/>
      <c r="Q46" s="1481"/>
      <c r="R46" s="1481"/>
      <c r="S46" s="1481"/>
      <c r="T46" s="1481"/>
      <c r="U46" s="1481"/>
      <c r="V46" s="1481"/>
      <c r="W46" s="1481"/>
      <c r="X46" s="1481"/>
      <c r="Y46" s="1481"/>
      <c r="AA46" s="1481"/>
      <c r="AB46" s="1481"/>
      <c r="AC46" s="1481"/>
      <c r="AD46" s="1481"/>
      <c r="AE46" s="1481"/>
      <c r="AF46" s="1481"/>
      <c r="AG46" s="1481"/>
      <c r="AH46" s="1481"/>
      <c r="AI46" s="1481"/>
      <c r="AJ46" s="1481"/>
      <c r="AK46" s="1481"/>
      <c r="AL46" s="1481"/>
      <c r="AM46" s="1481"/>
      <c r="AN46" s="1481"/>
      <c r="AO46" s="1481"/>
      <c r="AP46" s="1481"/>
      <c r="AQ46" s="1481"/>
      <c r="AR46" s="1481"/>
      <c r="AS46" s="1481"/>
    </row>
    <row r="47" spans="1:45">
      <c r="A47" s="1463" t="s">
        <v>688</v>
      </c>
      <c r="B47" s="1463" t="s">
        <v>6</v>
      </c>
      <c r="C47" s="1471">
        <v>1984</v>
      </c>
      <c r="E47" s="1471">
        <v>2025</v>
      </c>
      <c r="G47" s="1475">
        <v>1680824</v>
      </c>
      <c r="H47" s="1475"/>
      <c r="I47" s="1475">
        <v>362230</v>
      </c>
      <c r="J47" s="1475"/>
      <c r="K47" s="1475">
        <v>1519210</v>
      </c>
      <c r="L47" s="1475"/>
      <c r="M47" s="1475">
        <v>328987</v>
      </c>
      <c r="O47" s="1481">
        <v>1517201.93</v>
      </c>
      <c r="P47" s="1481"/>
      <c r="Q47" s="1481">
        <v>325824.53999999998</v>
      </c>
      <c r="R47" s="1481"/>
      <c r="S47" s="1481">
        <v>1463850</v>
      </c>
      <c r="T47" s="1481"/>
      <c r="U47" s="1481">
        <v>269349</v>
      </c>
      <c r="V47" s="1481"/>
      <c r="W47" s="1481">
        <v>1403808.52</v>
      </c>
      <c r="X47" s="1481"/>
      <c r="Y47" s="1481">
        <v>202001.22</v>
      </c>
      <c r="AA47" s="1481">
        <v>941679</v>
      </c>
      <c r="AB47" s="1481"/>
      <c r="AC47" s="1481">
        <v>157461</v>
      </c>
      <c r="AD47" s="1481"/>
      <c r="AE47" s="1481">
        <v>677982</v>
      </c>
      <c r="AF47" s="1481"/>
      <c r="AG47" s="1481">
        <v>131769</v>
      </c>
      <c r="AH47" s="1481"/>
      <c r="AI47" s="1481">
        <v>715024</v>
      </c>
      <c r="AJ47" s="1481"/>
      <c r="AK47" s="1481">
        <v>113449</v>
      </c>
      <c r="AL47" s="1481"/>
      <c r="AM47" s="1481">
        <v>799745</v>
      </c>
      <c r="AN47" s="1481"/>
      <c r="AO47" s="1481">
        <v>142524</v>
      </c>
      <c r="AP47" s="1481"/>
      <c r="AQ47" s="1481">
        <v>830180</v>
      </c>
      <c r="AR47" s="1481"/>
      <c r="AS47" s="1481">
        <v>115657</v>
      </c>
    </row>
    <row r="48" spans="1:45">
      <c r="A48" s="1463" t="s">
        <v>689</v>
      </c>
      <c r="B48" s="1463" t="s">
        <v>6</v>
      </c>
      <c r="C48" s="1471">
        <v>1984</v>
      </c>
      <c r="E48" s="1471">
        <v>2013</v>
      </c>
      <c r="G48" s="1475">
        <v>1000875</v>
      </c>
      <c r="H48" s="1475"/>
      <c r="I48" s="1475">
        <v>89138</v>
      </c>
      <c r="J48" s="1475"/>
      <c r="K48" s="1475">
        <v>524421</v>
      </c>
      <c r="L48" s="1475"/>
      <c r="M48" s="1475">
        <v>41700</v>
      </c>
      <c r="O48" s="1481">
        <v>264197.96000000002</v>
      </c>
      <c r="P48" s="1481"/>
      <c r="Q48" s="1481">
        <v>19759.48</v>
      </c>
      <c r="R48" s="1481"/>
      <c r="S48" s="1481">
        <v>73762</v>
      </c>
      <c r="T48" s="1481"/>
      <c r="U48" s="1481">
        <v>7130</v>
      </c>
      <c r="V48" s="1481"/>
      <c r="W48" s="1481">
        <v>14912.47</v>
      </c>
      <c r="X48" s="1481"/>
      <c r="Y48" s="1481">
        <v>4722.01</v>
      </c>
      <c r="AA48" s="1481">
        <v>35695</v>
      </c>
      <c r="AB48" s="1481"/>
      <c r="AC48" s="1481">
        <v>3747</v>
      </c>
      <c r="AD48" s="1481"/>
      <c r="AE48" s="1481">
        <v>37435</v>
      </c>
      <c r="AF48" s="1481"/>
      <c r="AG48" s="1481">
        <v>2285</v>
      </c>
      <c r="AH48" s="1481"/>
      <c r="AI48" s="1481">
        <v>38396</v>
      </c>
      <c r="AJ48" s="1481"/>
      <c r="AK48" s="1481">
        <v>768</v>
      </c>
      <c r="AL48" s="1481"/>
      <c r="AM48" s="1481">
        <v>0</v>
      </c>
      <c r="AN48" s="1481"/>
      <c r="AO48" s="1481">
        <v>0</v>
      </c>
      <c r="AP48" s="1481"/>
      <c r="AQ48" s="1481">
        <v>0</v>
      </c>
      <c r="AR48" s="1481"/>
      <c r="AS48" s="1481">
        <v>0</v>
      </c>
    </row>
    <row r="49" spans="1:45">
      <c r="A49" s="1463" t="s">
        <v>690</v>
      </c>
      <c r="B49" s="1463" t="s">
        <v>6</v>
      </c>
      <c r="C49" s="1471">
        <v>1984</v>
      </c>
      <c r="E49" s="1471">
        <v>2027</v>
      </c>
      <c r="G49" s="1475">
        <v>7420076</v>
      </c>
      <c r="H49" s="1475"/>
      <c r="I49" s="1475">
        <v>2369571</v>
      </c>
      <c r="J49" s="1475"/>
      <c r="K49" s="1475">
        <v>7118854</v>
      </c>
      <c r="L49" s="1475"/>
      <c r="M49" s="1475">
        <v>1772970</v>
      </c>
      <c r="O49" s="1481">
        <v>6142254.8399999999</v>
      </c>
      <c r="P49" s="1481"/>
      <c r="Q49" s="1481">
        <v>1553033.95</v>
      </c>
      <c r="R49" s="1481"/>
      <c r="S49" s="1481">
        <v>2832446</v>
      </c>
      <c r="T49" s="1481"/>
      <c r="U49" s="1481">
        <v>1203904</v>
      </c>
      <c r="V49" s="1481"/>
      <c r="W49" s="1481">
        <v>1788927.29</v>
      </c>
      <c r="X49" s="1481"/>
      <c r="Y49" s="1481">
        <v>1075196.2</v>
      </c>
      <c r="AA49" s="1481">
        <v>2657637</v>
      </c>
      <c r="AB49" s="1481"/>
      <c r="AC49" s="1481">
        <v>958247</v>
      </c>
      <c r="AD49" s="1481"/>
      <c r="AE49" s="1481">
        <v>2387899</v>
      </c>
      <c r="AF49" s="1481"/>
      <c r="AG49" s="1481">
        <v>753898</v>
      </c>
      <c r="AH49" s="1481"/>
      <c r="AI49" s="1481">
        <v>3333691.05</v>
      </c>
      <c r="AJ49" s="1481"/>
      <c r="AK49" s="1481">
        <v>631031</v>
      </c>
      <c r="AL49" s="1481"/>
      <c r="AM49" s="1481">
        <v>2970463</v>
      </c>
      <c r="AN49" s="1481"/>
      <c r="AO49" s="1481">
        <v>417897</v>
      </c>
      <c r="AP49" s="1481"/>
      <c r="AQ49" s="1481">
        <v>1588953</v>
      </c>
      <c r="AR49" s="1481"/>
      <c r="AS49" s="1481">
        <v>398640</v>
      </c>
    </row>
    <row r="50" spans="1:45">
      <c r="A50" s="872" t="s">
        <v>2683</v>
      </c>
      <c r="B50" s="2312" t="s">
        <v>6</v>
      </c>
      <c r="C50" s="1471"/>
      <c r="E50" s="1471"/>
      <c r="G50" s="1475">
        <v>0</v>
      </c>
      <c r="H50" s="1475"/>
      <c r="I50" s="1475">
        <v>0</v>
      </c>
      <c r="J50" s="1475"/>
      <c r="K50" s="1475">
        <v>0</v>
      </c>
      <c r="L50" s="1475"/>
      <c r="M50" s="1475">
        <v>0</v>
      </c>
      <c r="O50" s="1481">
        <v>0</v>
      </c>
      <c r="P50" s="1481"/>
      <c r="Q50" s="1481">
        <v>0</v>
      </c>
      <c r="R50" s="1481"/>
      <c r="S50" s="1481">
        <v>0</v>
      </c>
      <c r="T50" s="1481"/>
      <c r="U50" s="1481">
        <v>0</v>
      </c>
      <c r="V50" s="1481"/>
      <c r="W50" s="1481">
        <v>0</v>
      </c>
      <c r="X50" s="1481"/>
      <c r="Y50" s="1481">
        <v>0</v>
      </c>
      <c r="AA50" s="1481">
        <v>0</v>
      </c>
      <c r="AB50" s="1481"/>
      <c r="AC50" s="1481">
        <v>0</v>
      </c>
      <c r="AD50" s="1481"/>
      <c r="AE50" s="1481">
        <v>0</v>
      </c>
      <c r="AF50" s="1481"/>
      <c r="AG50" s="1481">
        <v>0</v>
      </c>
      <c r="AH50" s="1481"/>
      <c r="AI50" s="1481">
        <v>0</v>
      </c>
      <c r="AJ50" s="1481"/>
      <c r="AK50" s="1481">
        <v>0</v>
      </c>
      <c r="AL50" s="1481"/>
      <c r="AM50" s="1481">
        <v>0</v>
      </c>
      <c r="AN50" s="1481"/>
      <c r="AO50" s="1481">
        <v>0</v>
      </c>
      <c r="AP50" s="1481"/>
      <c r="AQ50" s="1481">
        <v>0</v>
      </c>
      <c r="AR50" s="1481"/>
      <c r="AS50" s="1481">
        <v>0</v>
      </c>
    </row>
    <row r="51" spans="1:45">
      <c r="A51" s="1469" t="s">
        <v>662</v>
      </c>
      <c r="C51" s="1471"/>
      <c r="G51" s="1475"/>
      <c r="H51" s="1475"/>
      <c r="I51" s="1475"/>
      <c r="J51" s="1475"/>
      <c r="K51" s="1475"/>
      <c r="L51" s="1475"/>
      <c r="M51" s="1475"/>
      <c r="O51" s="1481"/>
      <c r="P51" s="1481"/>
      <c r="Q51" s="1481"/>
      <c r="R51" s="1481"/>
      <c r="S51" s="1481"/>
      <c r="T51" s="1481"/>
      <c r="U51" s="1481"/>
      <c r="V51" s="1481"/>
      <c r="W51" s="1481"/>
      <c r="X51" s="1481"/>
      <c r="Y51" s="1481"/>
      <c r="AA51" s="1481"/>
      <c r="AB51" s="1481"/>
      <c r="AC51" s="1481"/>
      <c r="AD51" s="1481"/>
      <c r="AE51" s="1481"/>
      <c r="AF51" s="1481"/>
      <c r="AG51" s="1481"/>
      <c r="AH51" s="1481"/>
      <c r="AI51" s="1481"/>
      <c r="AJ51" s="1481"/>
      <c r="AK51" s="1481"/>
      <c r="AL51" s="1481"/>
      <c r="AM51" s="1481"/>
      <c r="AN51" s="1481"/>
      <c r="AO51" s="1481"/>
      <c r="AP51" s="1481"/>
      <c r="AQ51" s="1481"/>
      <c r="AR51" s="1481"/>
      <c r="AS51" s="1481"/>
    </row>
    <row r="52" spans="1:45">
      <c r="A52" s="1463" t="s">
        <v>663</v>
      </c>
      <c r="B52" s="1463" t="s">
        <v>6</v>
      </c>
      <c r="C52" s="1471">
        <v>1971</v>
      </c>
      <c r="D52" s="1478"/>
      <c r="E52" s="1471">
        <v>2027</v>
      </c>
      <c r="G52" s="1475">
        <v>5814268</v>
      </c>
      <c r="H52" s="1475"/>
      <c r="I52" s="1475">
        <v>2614233</v>
      </c>
      <c r="J52" s="1475"/>
      <c r="K52" s="1475">
        <v>6088152</v>
      </c>
      <c r="L52" s="1475"/>
      <c r="M52" s="1475">
        <v>1896447</v>
      </c>
      <c r="O52" s="1481">
        <v>6206475.9699999997</v>
      </c>
      <c r="P52" s="1481"/>
      <c r="Q52" s="1481">
        <v>1776849.04</v>
      </c>
      <c r="R52" s="1481"/>
      <c r="S52" s="1481">
        <v>4061352</v>
      </c>
      <c r="T52" s="1481"/>
      <c r="U52" s="1481">
        <v>1423428</v>
      </c>
      <c r="V52" s="1481"/>
      <c r="W52" s="1481">
        <v>3858075.09</v>
      </c>
      <c r="X52" s="1481"/>
      <c r="Y52" s="1481">
        <v>1220589.8400000001</v>
      </c>
      <c r="AA52" s="1481">
        <v>3552316</v>
      </c>
      <c r="AB52" s="1481"/>
      <c r="AC52" s="1481">
        <v>1032850</v>
      </c>
      <c r="AD52" s="1481"/>
      <c r="AE52" s="1481">
        <v>3224757</v>
      </c>
      <c r="AF52" s="1481"/>
      <c r="AG52" s="1481">
        <v>758251</v>
      </c>
      <c r="AH52" s="1481"/>
      <c r="AI52" s="1481">
        <v>2594718</v>
      </c>
      <c r="AJ52" s="1481"/>
      <c r="AK52" s="1481">
        <v>607650</v>
      </c>
      <c r="AL52" s="1481"/>
      <c r="AM52" s="1481">
        <v>2309984</v>
      </c>
      <c r="AN52" s="1481"/>
      <c r="AO52" s="1481">
        <v>481966</v>
      </c>
      <c r="AP52" s="1481"/>
      <c r="AQ52" s="1481">
        <v>1756299</v>
      </c>
      <c r="AR52" s="1481"/>
      <c r="AS52" s="1481">
        <v>431551</v>
      </c>
    </row>
    <row r="53" spans="1:45">
      <c r="A53" s="1463" t="s">
        <v>664</v>
      </c>
      <c r="B53" s="1463" t="s">
        <v>6</v>
      </c>
      <c r="C53" s="1471">
        <v>1968</v>
      </c>
      <c r="D53" s="1478"/>
      <c r="E53" s="1471">
        <v>1998</v>
      </c>
      <c r="G53" s="1476">
        <v>0</v>
      </c>
      <c r="H53" s="1475"/>
      <c r="I53" s="1476">
        <v>0</v>
      </c>
      <c r="J53" s="1475"/>
      <c r="K53" s="1476">
        <v>0</v>
      </c>
      <c r="L53" s="1475"/>
      <c r="M53" s="1476">
        <v>0</v>
      </c>
      <c r="O53" s="1482">
        <v>0</v>
      </c>
      <c r="P53" s="1481"/>
      <c r="Q53" s="1482">
        <v>0</v>
      </c>
      <c r="R53" s="1481"/>
      <c r="S53" s="1482">
        <v>0</v>
      </c>
      <c r="T53" s="1481"/>
      <c r="U53" s="1482">
        <v>0</v>
      </c>
      <c r="V53" s="1481"/>
      <c r="W53" s="1482">
        <v>0</v>
      </c>
      <c r="X53" s="1481"/>
      <c r="Y53" s="1482">
        <v>0</v>
      </c>
      <c r="AA53" s="1482">
        <v>0</v>
      </c>
      <c r="AB53" s="1481"/>
      <c r="AC53" s="1482">
        <v>0</v>
      </c>
      <c r="AD53" s="1481"/>
      <c r="AE53" s="1482">
        <v>0</v>
      </c>
      <c r="AF53" s="1481"/>
      <c r="AG53" s="1482">
        <v>0</v>
      </c>
      <c r="AH53" s="1481"/>
      <c r="AI53" s="1482">
        <v>0</v>
      </c>
      <c r="AJ53" s="1481"/>
      <c r="AK53" s="1482">
        <v>0</v>
      </c>
      <c r="AL53" s="1481"/>
      <c r="AM53" s="1482">
        <v>0</v>
      </c>
      <c r="AN53" s="1481"/>
      <c r="AO53" s="1482">
        <v>0</v>
      </c>
      <c r="AP53" s="1481"/>
      <c r="AQ53" s="1482">
        <v>0</v>
      </c>
      <c r="AR53" s="1481"/>
      <c r="AS53" s="1482">
        <v>0</v>
      </c>
    </row>
    <row r="54" spans="1:45">
      <c r="A54" s="1463" t="s">
        <v>691</v>
      </c>
      <c r="B54" s="1463" t="s">
        <v>6</v>
      </c>
      <c r="C54" s="1471">
        <v>1970</v>
      </c>
      <c r="D54" s="1478"/>
      <c r="E54" s="1471">
        <v>2017</v>
      </c>
      <c r="G54" s="1475">
        <v>14512879</v>
      </c>
      <c r="H54" s="1475"/>
      <c r="I54" s="1475">
        <v>4469935</v>
      </c>
      <c r="J54" s="1475"/>
      <c r="K54" s="1475">
        <v>14714837.52</v>
      </c>
      <c r="L54" s="1475"/>
      <c r="M54" s="1475">
        <v>3073966</v>
      </c>
      <c r="O54" s="1481">
        <v>13483939.35</v>
      </c>
      <c r="P54" s="1481"/>
      <c r="Q54" s="1481">
        <v>2351344.08</v>
      </c>
      <c r="R54" s="1481"/>
      <c r="S54" s="1481">
        <v>10287896</v>
      </c>
      <c r="T54" s="1481"/>
      <c r="U54" s="1481">
        <v>1686119</v>
      </c>
      <c r="V54" s="1481"/>
      <c r="W54" s="1481">
        <v>8422572.8800000008</v>
      </c>
      <c r="X54" s="1481"/>
      <c r="Y54" s="1481">
        <v>1143086.77</v>
      </c>
      <c r="AA54" s="1481">
        <v>8145657</v>
      </c>
      <c r="AB54" s="1481"/>
      <c r="AC54" s="1481">
        <v>682885</v>
      </c>
      <c r="AD54" s="1481"/>
      <c r="AE54" s="1481">
        <v>4695036</v>
      </c>
      <c r="AF54" s="1481"/>
      <c r="AG54" s="1481">
        <v>286703</v>
      </c>
      <c r="AH54" s="1481"/>
      <c r="AI54" s="1481">
        <v>2833555</v>
      </c>
      <c r="AJ54" s="1481"/>
      <c r="AK54" s="1481">
        <v>67189</v>
      </c>
      <c r="AL54" s="1481"/>
      <c r="AM54" s="1481">
        <v>892017</v>
      </c>
      <c r="AN54" s="1481"/>
      <c r="AO54" s="1481">
        <v>19001</v>
      </c>
      <c r="AP54" s="1481"/>
      <c r="AQ54" s="1481">
        <v>40736</v>
      </c>
      <c r="AR54" s="1481"/>
      <c r="AS54" s="1481">
        <v>5063</v>
      </c>
    </row>
    <row r="55" spans="1:45" ht="17.25" customHeight="1" thickBot="1">
      <c r="A55" s="1469" t="s">
        <v>1357</v>
      </c>
      <c r="B55" s="1463" t="s">
        <v>6</v>
      </c>
      <c r="F55" s="1472"/>
      <c r="G55" s="1479">
        <f>ROUND(SUM(G13:G54),1)</f>
        <v>341110000</v>
      </c>
      <c r="H55" s="1474"/>
      <c r="I55" s="1479">
        <f>ROUND(SUM(I13:I54),1)</f>
        <v>145649224</v>
      </c>
      <c r="J55" s="1474"/>
      <c r="K55" s="1479">
        <f>ROUND(SUM(K13:K54),1)</f>
        <v>352071999.5</v>
      </c>
      <c r="L55" s="1474"/>
      <c r="M55" s="1479">
        <f>ROUND(SUM(M13:M54),1)</f>
        <v>146124569</v>
      </c>
      <c r="N55" s="1474"/>
      <c r="O55" s="1479">
        <f>ROUND(SUM(O13:O54),1)</f>
        <v>349700999.89999998</v>
      </c>
      <c r="P55" s="1474"/>
      <c r="Q55" s="1479">
        <f>ROUND(SUM(Q13:Q54),1)</f>
        <v>139182468.90000001</v>
      </c>
      <c r="S55" s="1161">
        <f>ROUND(SUM(S13:S54),1)</f>
        <v>352857000</v>
      </c>
      <c r="T55" s="1459"/>
      <c r="U55" s="1161">
        <f>ROUND(SUM(U13:U54),1)</f>
        <v>127038284</v>
      </c>
      <c r="V55" s="1459"/>
      <c r="W55" s="1161">
        <f>ROUND(SUM(W13:W54),1)</f>
        <v>355303999.60000002</v>
      </c>
      <c r="X55" s="1459"/>
      <c r="Y55" s="1161">
        <f>ROUND(SUM(Y13:Y54),1)</f>
        <v>122867446.7</v>
      </c>
      <c r="Z55" s="1459"/>
      <c r="AA55" s="1161">
        <f>ROUND(SUM(AA13:AA54),1)</f>
        <v>364692000</v>
      </c>
      <c r="AB55" s="1459"/>
      <c r="AC55" s="1161">
        <f>ROUND(SUM(AC13:AC54),1)</f>
        <v>134948189</v>
      </c>
      <c r="AE55" s="1161">
        <f>ROUND(SUM(AE13:AE54),1)</f>
        <v>360998000</v>
      </c>
      <c r="AF55" s="1459"/>
      <c r="AG55" s="1161">
        <f>ROUND(SUM(AG13:AG54),1)</f>
        <v>137114003</v>
      </c>
      <c r="AH55" s="1459"/>
      <c r="AI55" s="1161">
        <f>ROUND(SUM(AI13:AI54),1)</f>
        <v>345745000.10000002</v>
      </c>
      <c r="AJ55" s="1459"/>
      <c r="AK55" s="1161">
        <f>ROUND(SUM(AK13:AK54),1)</f>
        <v>141452074</v>
      </c>
      <c r="AL55" s="1459"/>
      <c r="AM55" s="1161">
        <f>ROUND(SUM(AM13:AM54),1)</f>
        <v>332805000</v>
      </c>
      <c r="AN55" s="1459"/>
      <c r="AO55" s="1161">
        <f>ROUND(SUM(AO13:AO54),1)</f>
        <v>139573925</v>
      </c>
      <c r="AP55" s="1458"/>
      <c r="AQ55" s="1161">
        <f>ROUND(SUM(AQ13:AQ54),1)</f>
        <v>304435000</v>
      </c>
      <c r="AR55" s="1459"/>
      <c r="AS55" s="1161">
        <f>ROUND(SUM(AS13:AS54),1)</f>
        <v>132007113</v>
      </c>
    </row>
    <row r="56" spans="1:45" ht="16" thickTop="1">
      <c r="AE56" s="905"/>
      <c r="AF56" s="905"/>
      <c r="AG56" s="905"/>
      <c r="AH56" s="905"/>
      <c r="AI56" s="864"/>
      <c r="AJ56" s="864"/>
      <c r="AK56" s="864"/>
      <c r="AL56" s="905"/>
      <c r="AM56" s="905"/>
      <c r="AN56" s="905"/>
      <c r="AO56" s="905"/>
      <c r="AP56" s="905"/>
      <c r="AQ56" s="905"/>
      <c r="AR56" s="905"/>
      <c r="AS56" s="677" t="s">
        <v>6</v>
      </c>
    </row>
  </sheetData>
  <mergeCells count="10">
    <mergeCell ref="AE9:AG9"/>
    <mergeCell ref="AI9:AK9"/>
    <mergeCell ref="AM9:AO9"/>
    <mergeCell ref="AQ9:AS9"/>
    <mergeCell ref="G9:I9"/>
    <mergeCell ref="K9:M9"/>
    <mergeCell ref="O9:Q9"/>
    <mergeCell ref="S9:U9"/>
    <mergeCell ref="W9:Y9"/>
    <mergeCell ref="AA9:AC9"/>
  </mergeCells>
  <printOptions verticalCentered="1"/>
  <pageMargins left="0.6" right="0.5" top="0.5" bottom="0.25" header="0.5" footer="0.25"/>
  <pageSetup scale="54" firstPageNumber="94" orientation="landscape" useFirstPageNumber="1"/>
  <headerFooter scaleWithDoc="0">
    <oddFooter>&amp;R&amp;8&amp;P</oddFooter>
  </headerFooter>
  <colBreaks count="2" manualBreakCount="2">
    <brk id="17" min="2" max="54" man="1"/>
    <brk id="29" min="2" max="54" man="1"/>
  </colBreaks>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58"/>
  <sheetViews>
    <sheetView showGridLines="0" zoomScale="70" zoomScaleNormal="70" zoomScalePageLayoutView="70" workbookViewId="0"/>
  </sheetViews>
  <sheetFormatPr baseColWidth="10" defaultColWidth="8.7109375" defaultRowHeight="15" x14ac:dyDescent="0"/>
  <cols>
    <col min="1" max="1" width="50.85546875" style="1669" customWidth="1"/>
    <col min="2" max="2" width="2" style="1669" customWidth="1"/>
    <col min="3" max="3" width="15.42578125" style="1669" customWidth="1"/>
    <col min="4" max="4" width="2" style="1669" customWidth="1"/>
    <col min="5" max="5" width="15.7109375" style="1669" customWidth="1"/>
    <col min="6" max="6" width="2" style="1669" customWidth="1"/>
    <col min="7" max="7" width="15" style="1669" customWidth="1"/>
    <col min="8" max="8" width="2" style="1669" bestFit="1" customWidth="1"/>
    <col min="9" max="9" width="14.7109375" style="1669" customWidth="1"/>
    <col min="10" max="10" width="2" style="1669" customWidth="1"/>
    <col min="11" max="11" width="14.5703125" style="1669" customWidth="1"/>
    <col min="12" max="12" width="2" style="1669" customWidth="1"/>
    <col min="13" max="13" width="15.42578125" style="1669" customWidth="1"/>
    <col min="14" max="14" width="1.42578125" style="1669" customWidth="1"/>
    <col min="15" max="15" width="15.85546875" style="1669" customWidth="1"/>
    <col min="16" max="16" width="2" style="1669" customWidth="1"/>
    <col min="17" max="17" width="13.140625" style="1669" customWidth="1"/>
    <col min="18" max="18" width="2" style="1669" customWidth="1"/>
    <col min="19" max="19" width="14.140625" style="1669" customWidth="1"/>
    <col min="20" max="16384" width="8.7109375" style="1669"/>
  </cols>
  <sheetData>
    <row r="1" spans="1:28">
      <c r="A1" s="1667" t="s">
        <v>1491</v>
      </c>
    </row>
    <row r="3" spans="1:28" ht="20">
      <c r="A3" s="1668" t="s">
        <v>0</v>
      </c>
    </row>
    <row r="4" spans="1:28" ht="20">
      <c r="A4" s="1668" t="s">
        <v>1359</v>
      </c>
      <c r="S4" s="1670" t="s">
        <v>1360</v>
      </c>
    </row>
    <row r="5" spans="1:28" ht="20">
      <c r="A5" s="1668" t="s">
        <v>2038</v>
      </c>
    </row>
    <row r="6" spans="1:28">
      <c r="A6" s="1671"/>
    </row>
    <row r="7" spans="1:28">
      <c r="A7" s="1671"/>
    </row>
    <row r="8" spans="1:28">
      <c r="A8" s="1835"/>
      <c r="B8" s="1835"/>
      <c r="C8" s="2381">
        <v>42460</v>
      </c>
      <c r="D8" s="2381"/>
      <c r="E8" s="2381"/>
      <c r="F8" s="2381"/>
      <c r="G8" s="2381"/>
      <c r="H8" s="1835"/>
      <c r="I8" s="2381">
        <v>42825</v>
      </c>
      <c r="J8" s="2381"/>
      <c r="K8" s="2381"/>
      <c r="L8" s="2381"/>
      <c r="M8" s="2381"/>
      <c r="N8" s="1843"/>
      <c r="O8" s="2381">
        <v>43190</v>
      </c>
      <c r="P8" s="2381"/>
      <c r="Q8" s="2381"/>
      <c r="R8" s="2381"/>
      <c r="S8" s="2381"/>
    </row>
    <row r="9" spans="1:28">
      <c r="A9" s="1837" t="s">
        <v>621</v>
      </c>
      <c r="B9" s="1835"/>
      <c r="C9" s="1837" t="s">
        <v>617</v>
      </c>
      <c r="D9" s="1841"/>
      <c r="E9" s="1837" t="s">
        <v>1347</v>
      </c>
      <c r="F9" s="1841"/>
      <c r="G9" s="1837" t="s">
        <v>288</v>
      </c>
      <c r="H9" s="1835"/>
      <c r="I9" s="1837" t="s">
        <v>617</v>
      </c>
      <c r="J9" s="1841"/>
      <c r="K9" s="1837" t="s">
        <v>1347</v>
      </c>
      <c r="L9" s="1841"/>
      <c r="M9" s="1837" t="s">
        <v>288</v>
      </c>
      <c r="N9" s="1841"/>
      <c r="O9" s="1837" t="s">
        <v>617</v>
      </c>
      <c r="P9" s="1841"/>
      <c r="Q9" s="1837" t="s">
        <v>1347</v>
      </c>
      <c r="R9" s="1841"/>
      <c r="S9" s="1837" t="s">
        <v>288</v>
      </c>
    </row>
    <row r="10" spans="1:28">
      <c r="A10" s="1835"/>
      <c r="B10" s="1835"/>
      <c r="C10" s="1840"/>
      <c r="D10" s="1840"/>
      <c r="E10" s="1840"/>
      <c r="F10" s="1840"/>
      <c r="G10" s="1840"/>
      <c r="H10" s="1835"/>
      <c r="I10" s="1840"/>
      <c r="J10" s="1840"/>
      <c r="K10" s="1840"/>
      <c r="L10" s="1840"/>
      <c r="M10" s="1840"/>
      <c r="N10" s="1840"/>
      <c r="O10" s="1840"/>
      <c r="P10" s="1840"/>
      <c r="Q10" s="1840"/>
      <c r="R10" s="1840"/>
      <c r="S10" s="1840"/>
    </row>
    <row r="11" spans="1:28">
      <c r="A11" s="1838" t="s">
        <v>625</v>
      </c>
      <c r="B11" s="1835"/>
      <c r="C11" s="1835"/>
      <c r="D11" s="1840"/>
      <c r="E11" s="1835"/>
      <c r="F11" s="1840"/>
      <c r="G11" s="1835"/>
      <c r="H11" s="1835"/>
      <c r="I11" s="1835"/>
      <c r="J11" s="1840"/>
      <c r="K11" s="1835"/>
      <c r="L11" s="1840"/>
      <c r="M11" s="1835"/>
      <c r="N11" s="1835"/>
      <c r="O11" s="1835"/>
      <c r="P11" s="1840"/>
      <c r="Q11" s="1835"/>
      <c r="R11" s="1840"/>
      <c r="S11" s="1835"/>
    </row>
    <row r="12" spans="1:28">
      <c r="A12" s="1839" t="s">
        <v>2002</v>
      </c>
      <c r="B12" s="1836" t="s">
        <v>6</v>
      </c>
      <c r="C12" s="1919">
        <v>44088768</v>
      </c>
      <c r="D12" s="1915"/>
      <c r="E12" s="1919">
        <v>4951534</v>
      </c>
      <c r="F12" s="1915"/>
      <c r="G12" s="1919">
        <f>ROUND(SUM(C12:E12),0)</f>
        <v>49040302</v>
      </c>
      <c r="H12" s="1915"/>
      <c r="I12" s="1919">
        <v>44215664</v>
      </c>
      <c r="J12" s="1915"/>
      <c r="K12" s="1919">
        <v>4219269</v>
      </c>
      <c r="L12" s="1915"/>
      <c r="M12" s="1919">
        <f>ROUND(SUM(I12:K12),0)</f>
        <v>48434933</v>
      </c>
      <c r="N12" s="1919"/>
      <c r="O12" s="1921">
        <v>30464862</v>
      </c>
      <c r="P12" s="1922"/>
      <c r="Q12" s="1921">
        <v>2377655</v>
      </c>
      <c r="R12" s="1922"/>
      <c r="S12" s="1921">
        <f>ROUND(SUM(O12:Q12),0)</f>
        <v>32842517</v>
      </c>
    </row>
    <row r="13" spans="1:28">
      <c r="A13" s="1838" t="s">
        <v>626</v>
      </c>
      <c r="B13" s="1835"/>
      <c r="C13" s="1912"/>
      <c r="D13" s="1912"/>
      <c r="E13" s="1912"/>
      <c r="F13" s="1912"/>
      <c r="G13" s="1912"/>
      <c r="H13" s="1911"/>
      <c r="I13" s="1913"/>
      <c r="J13" s="1912"/>
      <c r="K13" s="1913"/>
      <c r="L13" s="1912"/>
      <c r="M13" s="1912"/>
      <c r="N13" s="1912"/>
      <c r="O13" s="1917"/>
      <c r="P13" s="1912"/>
      <c r="Q13" s="1917"/>
      <c r="R13" s="1912"/>
      <c r="S13" s="1914"/>
    </row>
    <row r="14" spans="1:28">
      <c r="A14" s="1836" t="s">
        <v>627</v>
      </c>
      <c r="B14" s="1836" t="s">
        <v>6</v>
      </c>
      <c r="C14" s="2168">
        <v>6743375</v>
      </c>
      <c r="D14" s="2168"/>
      <c r="E14" s="2168">
        <v>361158</v>
      </c>
      <c r="F14" s="2168"/>
      <c r="G14" s="2168">
        <f>ROUND(SUM(C14:E14),0)</f>
        <v>7104533</v>
      </c>
      <c r="H14" s="2169" t="s">
        <v>6</v>
      </c>
      <c r="I14" s="2168">
        <v>1195274</v>
      </c>
      <c r="J14" s="2168"/>
      <c r="K14" s="2168">
        <v>127794</v>
      </c>
      <c r="L14" s="2168"/>
      <c r="M14" s="2168">
        <f>ROUND(SUM(I14:K14),0)</f>
        <v>1323068</v>
      </c>
      <c r="N14" s="2168"/>
      <c r="O14" s="2170">
        <v>472506</v>
      </c>
      <c r="P14" s="2168"/>
      <c r="Q14" s="2170">
        <v>72011</v>
      </c>
      <c r="R14" s="2168"/>
      <c r="S14" s="2170">
        <f>ROUND(SUM(O14:Q14),0)</f>
        <v>544517</v>
      </c>
      <c r="T14" s="1674"/>
      <c r="U14" s="1674"/>
      <c r="V14" s="1674"/>
      <c r="W14" s="1674"/>
      <c r="X14" s="1674"/>
      <c r="Y14" s="1674"/>
      <c r="Z14" s="1674"/>
      <c r="AA14" s="1674"/>
      <c r="AB14" s="1674"/>
    </row>
    <row r="15" spans="1:28">
      <c r="A15" s="1836" t="s">
        <v>628</v>
      </c>
      <c r="B15" s="1836" t="s">
        <v>6</v>
      </c>
      <c r="C15" s="1916">
        <v>0</v>
      </c>
      <c r="D15" s="2168"/>
      <c r="E15" s="1916">
        <v>0</v>
      </c>
      <c r="F15" s="2168"/>
      <c r="G15" s="2168">
        <f t="shared" ref="G15:G53" si="0">ROUND(SUM(C15:E15),0)</f>
        <v>0</v>
      </c>
      <c r="H15" s="2169" t="s">
        <v>6</v>
      </c>
      <c r="I15" s="1916">
        <v>0</v>
      </c>
      <c r="J15" s="1916"/>
      <c r="K15" s="1916">
        <v>0</v>
      </c>
      <c r="L15" s="1916"/>
      <c r="M15" s="2168">
        <f t="shared" ref="M15:M53" si="1">ROUND(SUM(I15:K15),0)</f>
        <v>0</v>
      </c>
      <c r="N15" s="1916"/>
      <c r="O15" s="1918">
        <v>0</v>
      </c>
      <c r="P15" s="2170"/>
      <c r="Q15" s="1918">
        <v>0</v>
      </c>
      <c r="R15" s="2170"/>
      <c r="S15" s="2170">
        <f t="shared" ref="S15:S53" si="2">ROUND(SUM(O15:Q15),0)</f>
        <v>0</v>
      </c>
    </row>
    <row r="16" spans="1:28">
      <c r="A16" s="1836" t="s">
        <v>629</v>
      </c>
      <c r="B16" s="1836" t="s">
        <v>6</v>
      </c>
      <c r="C16" s="2168">
        <v>26882316</v>
      </c>
      <c r="D16" s="2171"/>
      <c r="E16" s="2168">
        <v>16845220</v>
      </c>
      <c r="F16" s="2171"/>
      <c r="G16" s="2168">
        <f t="shared" si="0"/>
        <v>43727536</v>
      </c>
      <c r="H16" s="2169" t="s">
        <v>6</v>
      </c>
      <c r="I16" s="2168">
        <v>28512699</v>
      </c>
      <c r="J16" s="2171"/>
      <c r="K16" s="2168">
        <v>16493149</v>
      </c>
      <c r="L16" s="2171"/>
      <c r="M16" s="2168">
        <f t="shared" si="1"/>
        <v>45005848</v>
      </c>
      <c r="N16" s="2168"/>
      <c r="O16" s="2170">
        <v>26962570</v>
      </c>
      <c r="P16" s="2171"/>
      <c r="Q16" s="2170">
        <v>15272791</v>
      </c>
      <c r="R16" s="2171"/>
      <c r="S16" s="2170">
        <f t="shared" si="2"/>
        <v>42235361</v>
      </c>
    </row>
    <row r="17" spans="1:19">
      <c r="A17" s="1836" t="s">
        <v>630</v>
      </c>
      <c r="B17" s="1836" t="s">
        <v>6</v>
      </c>
      <c r="C17" s="2168">
        <v>5684197</v>
      </c>
      <c r="D17" s="2171"/>
      <c r="E17" s="2168">
        <v>1429353</v>
      </c>
      <c r="F17" s="2171"/>
      <c r="G17" s="2168">
        <f t="shared" si="0"/>
        <v>7113550</v>
      </c>
      <c r="H17" s="2169" t="s">
        <v>6</v>
      </c>
      <c r="I17" s="2168">
        <v>5654801</v>
      </c>
      <c r="J17" s="2171"/>
      <c r="K17" s="2168">
        <v>1401290</v>
      </c>
      <c r="L17" s="2171"/>
      <c r="M17" s="2168">
        <f t="shared" si="1"/>
        <v>7056091</v>
      </c>
      <c r="N17" s="2168"/>
      <c r="O17" s="2170">
        <v>5338513</v>
      </c>
      <c r="P17" s="2171"/>
      <c r="Q17" s="2170">
        <v>1174711</v>
      </c>
      <c r="R17" s="2171"/>
      <c r="S17" s="2170">
        <f t="shared" si="2"/>
        <v>6513224</v>
      </c>
    </row>
    <row r="18" spans="1:19">
      <c r="A18" s="1836" t="s">
        <v>631</v>
      </c>
      <c r="B18" s="1836" t="s">
        <v>6</v>
      </c>
      <c r="C18" s="2168">
        <v>12340510</v>
      </c>
      <c r="D18" s="2171"/>
      <c r="E18" s="2168">
        <v>3863607</v>
      </c>
      <c r="F18" s="2171"/>
      <c r="G18" s="2168">
        <f t="shared" si="0"/>
        <v>16204117</v>
      </c>
      <c r="H18" s="2169" t="s">
        <v>6</v>
      </c>
      <c r="I18" s="2168">
        <v>12168464</v>
      </c>
      <c r="J18" s="2171"/>
      <c r="K18" s="2168">
        <v>3348378</v>
      </c>
      <c r="L18" s="2171"/>
      <c r="M18" s="2168">
        <f t="shared" si="1"/>
        <v>15516842</v>
      </c>
      <c r="N18" s="2168"/>
      <c r="O18" s="2170">
        <v>10767101</v>
      </c>
      <c r="P18" s="2171"/>
      <c r="Q18" s="2170">
        <v>2803095</v>
      </c>
      <c r="R18" s="2171"/>
      <c r="S18" s="2170">
        <f t="shared" si="2"/>
        <v>13570196</v>
      </c>
    </row>
    <row r="19" spans="1:19">
      <c r="A19" s="1838" t="s">
        <v>1361</v>
      </c>
      <c r="B19" s="1835"/>
      <c r="C19" s="2168"/>
      <c r="D19" s="2168"/>
      <c r="E19" s="2168"/>
      <c r="F19" s="2168"/>
      <c r="G19" s="2168" t="s">
        <v>6</v>
      </c>
      <c r="H19" s="2172"/>
      <c r="I19" s="2168"/>
      <c r="J19" s="2168"/>
      <c r="K19" s="2168"/>
      <c r="L19" s="2168"/>
      <c r="M19" s="2168" t="s">
        <v>6</v>
      </c>
      <c r="N19" s="2168"/>
      <c r="O19" s="2170"/>
      <c r="P19" s="2168"/>
      <c r="Q19" s="2170"/>
      <c r="R19" s="2168"/>
      <c r="S19" s="2170" t="s">
        <v>6</v>
      </c>
    </row>
    <row r="20" spans="1:19">
      <c r="A20" s="1836" t="s">
        <v>1362</v>
      </c>
      <c r="B20" s="1836" t="s">
        <v>1363</v>
      </c>
      <c r="C20" s="1918">
        <v>0</v>
      </c>
      <c r="D20" s="2170"/>
      <c r="E20" s="1918">
        <v>0</v>
      </c>
      <c r="F20" s="2170"/>
      <c r="G20" s="2168">
        <f t="shared" si="0"/>
        <v>0</v>
      </c>
      <c r="H20" s="2173" t="s">
        <v>6</v>
      </c>
      <c r="I20" s="1918">
        <v>0</v>
      </c>
      <c r="J20" s="1918"/>
      <c r="K20" s="1918">
        <v>0</v>
      </c>
      <c r="L20" s="1918"/>
      <c r="M20" s="2168">
        <f t="shared" si="1"/>
        <v>0</v>
      </c>
      <c r="N20" s="1918"/>
      <c r="O20" s="1918">
        <v>0</v>
      </c>
      <c r="P20" s="2170"/>
      <c r="Q20" s="1918">
        <v>0</v>
      </c>
      <c r="R20" s="2170"/>
      <c r="S20" s="2170">
        <f t="shared" si="2"/>
        <v>0</v>
      </c>
    </row>
    <row r="21" spans="1:19">
      <c r="A21" s="1836" t="s">
        <v>1364</v>
      </c>
      <c r="B21" s="1836" t="s">
        <v>6</v>
      </c>
      <c r="C21" s="2168">
        <v>2712050</v>
      </c>
      <c r="D21" s="2171"/>
      <c r="E21" s="2168">
        <v>171354</v>
      </c>
      <c r="F21" s="2171"/>
      <c r="G21" s="2168">
        <f t="shared" si="0"/>
        <v>2883404</v>
      </c>
      <c r="H21" s="2169" t="s">
        <v>6</v>
      </c>
      <c r="I21" s="2168">
        <v>726809</v>
      </c>
      <c r="J21" s="2171"/>
      <c r="K21" s="2168">
        <v>98450</v>
      </c>
      <c r="L21" s="2168"/>
      <c r="M21" s="2168">
        <f t="shared" si="1"/>
        <v>825259</v>
      </c>
      <c r="N21" s="2168"/>
      <c r="O21" s="2170">
        <v>229318</v>
      </c>
      <c r="P21" s="2171"/>
      <c r="Q21" s="2170">
        <v>75186</v>
      </c>
      <c r="R21" s="2168"/>
      <c r="S21" s="2170">
        <f t="shared" si="2"/>
        <v>304504</v>
      </c>
    </row>
    <row r="22" spans="1:19">
      <c r="A22" s="1838" t="s">
        <v>635</v>
      </c>
      <c r="B22" s="1835"/>
      <c r="C22" s="2168"/>
      <c r="D22" s="2168"/>
      <c r="E22" s="2168"/>
      <c r="F22" s="2168"/>
      <c r="G22" s="2168" t="s">
        <v>6</v>
      </c>
      <c r="H22" s="2172"/>
      <c r="I22" s="2168"/>
      <c r="J22" s="2168"/>
      <c r="K22" s="2168"/>
      <c r="L22" s="2168"/>
      <c r="M22" s="2168" t="s">
        <v>6</v>
      </c>
      <c r="N22" s="2168"/>
      <c r="O22" s="2170"/>
      <c r="P22" s="2168"/>
      <c r="Q22" s="2170"/>
      <c r="R22" s="2168"/>
      <c r="S22" s="2170" t="s">
        <v>6</v>
      </c>
    </row>
    <row r="23" spans="1:19">
      <c r="A23" s="1836" t="s">
        <v>636</v>
      </c>
      <c r="B23" s="1836" t="s">
        <v>6</v>
      </c>
      <c r="C23" s="2168">
        <v>2491605</v>
      </c>
      <c r="D23" s="2171"/>
      <c r="E23" s="2168">
        <v>86827</v>
      </c>
      <c r="F23" s="2171"/>
      <c r="G23" s="2168">
        <f t="shared" si="0"/>
        <v>2578432</v>
      </c>
      <c r="H23" s="2169" t="s">
        <v>6</v>
      </c>
      <c r="I23" s="2168">
        <v>162781</v>
      </c>
      <c r="J23" s="2171"/>
      <c r="K23" s="2168">
        <v>20530</v>
      </c>
      <c r="L23" s="2171"/>
      <c r="M23" s="2168">
        <f t="shared" si="1"/>
        <v>183311</v>
      </c>
      <c r="N23" s="2168"/>
      <c r="O23" s="2170">
        <v>162865</v>
      </c>
      <c r="P23" s="2171"/>
      <c r="Q23" s="2170">
        <v>12450</v>
      </c>
      <c r="R23" s="2171"/>
      <c r="S23" s="2170">
        <f t="shared" si="2"/>
        <v>175315</v>
      </c>
    </row>
    <row r="24" spans="1:19">
      <c r="A24" s="1836" t="s">
        <v>637</v>
      </c>
      <c r="B24" s="1836" t="s">
        <v>6</v>
      </c>
      <c r="C24" s="2168">
        <v>3357287</v>
      </c>
      <c r="D24" s="2168"/>
      <c r="E24" s="2168">
        <v>408774</v>
      </c>
      <c r="F24" s="2168"/>
      <c r="G24" s="2168">
        <f t="shared" si="0"/>
        <v>3766061</v>
      </c>
      <c r="H24" s="2169" t="s">
        <v>6</v>
      </c>
      <c r="I24" s="2168">
        <v>2958457</v>
      </c>
      <c r="J24" s="2168"/>
      <c r="K24" s="2168">
        <v>269796</v>
      </c>
      <c r="L24" s="2168"/>
      <c r="M24" s="2168">
        <f t="shared" si="1"/>
        <v>3228253</v>
      </c>
      <c r="N24" s="2168"/>
      <c r="O24" s="2170">
        <v>709823</v>
      </c>
      <c r="P24" s="2168"/>
      <c r="Q24" s="2170">
        <v>176258</v>
      </c>
      <c r="R24" s="2168"/>
      <c r="S24" s="2170">
        <f t="shared" si="2"/>
        <v>886081</v>
      </c>
    </row>
    <row r="25" spans="1:19">
      <c r="A25" s="1836" t="s">
        <v>638</v>
      </c>
      <c r="B25" s="1836" t="s">
        <v>6</v>
      </c>
      <c r="C25" s="2168">
        <v>11228184</v>
      </c>
      <c r="D25" s="2171"/>
      <c r="E25" s="2168">
        <v>1449962</v>
      </c>
      <c r="F25" s="2171"/>
      <c r="G25" s="2168">
        <f t="shared" si="0"/>
        <v>12678146</v>
      </c>
      <c r="H25" s="2169" t="s">
        <v>6</v>
      </c>
      <c r="I25" s="2168">
        <v>8162461</v>
      </c>
      <c r="J25" s="2171"/>
      <c r="K25" s="2168">
        <v>1028549</v>
      </c>
      <c r="L25" s="2171"/>
      <c r="M25" s="2168">
        <f t="shared" si="1"/>
        <v>9191010</v>
      </c>
      <c r="N25" s="2168"/>
      <c r="O25" s="2170">
        <v>5880496</v>
      </c>
      <c r="P25" s="2171"/>
      <c r="Q25" s="2170">
        <v>729351</v>
      </c>
      <c r="R25" s="2171"/>
      <c r="S25" s="2170">
        <f t="shared" si="2"/>
        <v>6609847</v>
      </c>
    </row>
    <row r="26" spans="1:19">
      <c r="A26" s="1838" t="s">
        <v>639</v>
      </c>
      <c r="B26" s="1836" t="s">
        <v>6</v>
      </c>
      <c r="C26" s="2168"/>
      <c r="D26" s="2168"/>
      <c r="E26" s="2168"/>
      <c r="F26" s="2168"/>
      <c r="G26" s="2168" t="s">
        <v>6</v>
      </c>
      <c r="H26" s="2169" t="s">
        <v>6</v>
      </c>
      <c r="I26" s="2168"/>
      <c r="J26" s="2168"/>
      <c r="K26" s="2168"/>
      <c r="L26" s="2168"/>
      <c r="M26" s="2168" t="s">
        <v>6</v>
      </c>
      <c r="N26" s="2168"/>
      <c r="O26" s="2170"/>
      <c r="P26" s="2168"/>
      <c r="Q26" s="2170"/>
      <c r="R26" s="2168"/>
      <c r="S26" s="2170" t="s">
        <v>6</v>
      </c>
    </row>
    <row r="27" spans="1:19">
      <c r="A27" s="1836" t="s">
        <v>640</v>
      </c>
      <c r="B27" s="1836" t="s">
        <v>6</v>
      </c>
      <c r="C27" s="2168">
        <v>4547720</v>
      </c>
      <c r="D27" s="2171"/>
      <c r="E27" s="2168">
        <v>683960</v>
      </c>
      <c r="F27" s="2171"/>
      <c r="G27" s="2168">
        <f t="shared" si="0"/>
        <v>5231680</v>
      </c>
      <c r="H27" s="2169" t="s">
        <v>6</v>
      </c>
      <c r="I27" s="2168">
        <v>3724570</v>
      </c>
      <c r="J27" s="2171"/>
      <c r="K27" s="2168">
        <v>623579</v>
      </c>
      <c r="L27" s="2171"/>
      <c r="M27" s="2168">
        <f t="shared" si="1"/>
        <v>4348149</v>
      </c>
      <c r="N27" s="2168"/>
      <c r="O27" s="2170">
        <v>3182377</v>
      </c>
      <c r="P27" s="2171"/>
      <c r="Q27" s="2170">
        <v>466475</v>
      </c>
      <c r="R27" s="2171"/>
      <c r="S27" s="2170">
        <f t="shared" si="2"/>
        <v>3648852</v>
      </c>
    </row>
    <row r="28" spans="1:19">
      <c r="A28" s="1836" t="s">
        <v>1365</v>
      </c>
      <c r="B28" s="1836" t="s">
        <v>6</v>
      </c>
      <c r="C28" s="2168">
        <v>46980744</v>
      </c>
      <c r="D28" s="2171"/>
      <c r="E28" s="2168">
        <v>8603031</v>
      </c>
      <c r="F28" s="2171"/>
      <c r="G28" s="2168">
        <f t="shared" si="0"/>
        <v>55583775</v>
      </c>
      <c r="H28" s="2169" t="s">
        <v>6</v>
      </c>
      <c r="I28" s="2168">
        <v>37584068</v>
      </c>
      <c r="J28" s="2171"/>
      <c r="K28" s="2168">
        <v>7898709</v>
      </c>
      <c r="L28" s="2171"/>
      <c r="M28" s="2168">
        <f t="shared" si="1"/>
        <v>45482777</v>
      </c>
      <c r="N28" s="2168"/>
      <c r="O28" s="2170">
        <v>27787938</v>
      </c>
      <c r="P28" s="2171"/>
      <c r="Q28" s="2170">
        <v>6215298</v>
      </c>
      <c r="R28" s="2171"/>
      <c r="S28" s="2170">
        <f t="shared" si="2"/>
        <v>34003236</v>
      </c>
    </row>
    <row r="29" spans="1:19">
      <c r="A29" s="1838" t="s">
        <v>2003</v>
      </c>
      <c r="B29" s="1836" t="s">
        <v>6</v>
      </c>
      <c r="C29" s="1918">
        <v>0</v>
      </c>
      <c r="D29" s="2170"/>
      <c r="E29" s="1918">
        <v>0</v>
      </c>
      <c r="F29" s="2170"/>
      <c r="G29" s="2168">
        <f t="shared" si="0"/>
        <v>0</v>
      </c>
      <c r="H29" s="2173" t="s">
        <v>6</v>
      </c>
      <c r="I29" s="1918">
        <v>0</v>
      </c>
      <c r="J29" s="2170"/>
      <c r="K29" s="1918">
        <v>0</v>
      </c>
      <c r="L29" s="2170"/>
      <c r="M29" s="2168">
        <f t="shared" si="1"/>
        <v>0</v>
      </c>
      <c r="N29" s="1918"/>
      <c r="O29" s="1918">
        <v>0</v>
      </c>
      <c r="P29" s="2170"/>
      <c r="Q29" s="1918">
        <v>0</v>
      </c>
      <c r="R29" s="2170"/>
      <c r="S29" s="2170">
        <f t="shared" si="2"/>
        <v>0</v>
      </c>
    </row>
    <row r="30" spans="1:19">
      <c r="A30" s="1838" t="s">
        <v>643</v>
      </c>
      <c r="B30" s="1835"/>
      <c r="C30" s="2168"/>
      <c r="D30" s="2168"/>
      <c r="E30" s="2168"/>
      <c r="F30" s="2168"/>
      <c r="G30" s="2168" t="s">
        <v>6</v>
      </c>
      <c r="H30" s="2172"/>
      <c r="I30" s="2168"/>
      <c r="J30" s="2168"/>
      <c r="K30" s="2168"/>
      <c r="L30" s="2168"/>
      <c r="M30" s="2168" t="s">
        <v>6</v>
      </c>
      <c r="N30" s="2168"/>
      <c r="O30" s="2170"/>
      <c r="P30" s="2168"/>
      <c r="Q30" s="2170"/>
      <c r="R30" s="2168"/>
      <c r="S30" s="2170" t="s">
        <v>6</v>
      </c>
    </row>
    <row r="31" spans="1:19">
      <c r="A31" s="1836" t="s">
        <v>644</v>
      </c>
      <c r="B31" s="1836" t="s">
        <v>6</v>
      </c>
      <c r="C31" s="2168">
        <v>3770000</v>
      </c>
      <c r="D31" s="2168"/>
      <c r="E31" s="2168">
        <v>584100</v>
      </c>
      <c r="F31" s="2168"/>
      <c r="G31" s="2168">
        <f t="shared" si="0"/>
        <v>4354100</v>
      </c>
      <c r="H31" s="2169" t="s">
        <v>6</v>
      </c>
      <c r="I31" s="2168">
        <v>2880000</v>
      </c>
      <c r="J31" s="2168"/>
      <c r="K31" s="2168">
        <v>479000</v>
      </c>
      <c r="L31" s="2171"/>
      <c r="M31" s="2168">
        <f t="shared" si="1"/>
        <v>3359000</v>
      </c>
      <c r="N31" s="2168"/>
      <c r="O31" s="2170">
        <v>2880000</v>
      </c>
      <c r="P31" s="2168"/>
      <c r="Q31" s="2170">
        <v>382800</v>
      </c>
      <c r="R31" s="2171"/>
      <c r="S31" s="2170">
        <f t="shared" si="2"/>
        <v>3262800</v>
      </c>
    </row>
    <row r="32" spans="1:19">
      <c r="A32" s="1836" t="s">
        <v>645</v>
      </c>
      <c r="B32" s="1836" t="s">
        <v>6</v>
      </c>
      <c r="C32" s="2168">
        <v>3310000</v>
      </c>
      <c r="D32" s="2168"/>
      <c r="E32" s="2168">
        <v>503900</v>
      </c>
      <c r="F32" s="2168"/>
      <c r="G32" s="2168">
        <f t="shared" si="0"/>
        <v>3813900</v>
      </c>
      <c r="H32" s="2169" t="s">
        <v>6</v>
      </c>
      <c r="I32" s="2168">
        <v>3455000</v>
      </c>
      <c r="J32" s="2168"/>
      <c r="K32" s="2168">
        <v>419984</v>
      </c>
      <c r="L32" s="2168"/>
      <c r="M32" s="2168">
        <f t="shared" si="1"/>
        <v>3874984</v>
      </c>
      <c r="N32" s="2168"/>
      <c r="O32" s="2170">
        <v>2110000</v>
      </c>
      <c r="P32" s="2168"/>
      <c r="Q32" s="2170">
        <v>341882</v>
      </c>
      <c r="R32" s="2168"/>
      <c r="S32" s="2170">
        <f t="shared" si="2"/>
        <v>2451882</v>
      </c>
    </row>
    <row r="33" spans="1:19">
      <c r="A33" s="1836" t="s">
        <v>1366</v>
      </c>
      <c r="B33" s="1836" t="s">
        <v>1363</v>
      </c>
      <c r="C33" s="1918">
        <v>0</v>
      </c>
      <c r="D33" s="2170"/>
      <c r="E33" s="1918">
        <v>0</v>
      </c>
      <c r="F33" s="2170"/>
      <c r="G33" s="2168">
        <f t="shared" si="0"/>
        <v>0</v>
      </c>
      <c r="H33" s="2173" t="s">
        <v>6</v>
      </c>
      <c r="I33" s="1918">
        <v>0</v>
      </c>
      <c r="J33" s="2170"/>
      <c r="K33" s="1918">
        <v>0</v>
      </c>
      <c r="L33" s="2170"/>
      <c r="M33" s="2168">
        <f t="shared" si="1"/>
        <v>0</v>
      </c>
      <c r="N33" s="1918"/>
      <c r="O33" s="1918">
        <v>0</v>
      </c>
      <c r="P33" s="2170"/>
      <c r="Q33" s="1918">
        <v>0</v>
      </c>
      <c r="R33" s="2170"/>
      <c r="S33" s="2170">
        <f t="shared" si="2"/>
        <v>0</v>
      </c>
    </row>
    <row r="34" spans="1:19">
      <c r="A34" s="1838" t="s">
        <v>2004</v>
      </c>
      <c r="B34" s="1836" t="s">
        <v>6</v>
      </c>
      <c r="C34" s="1918">
        <v>0</v>
      </c>
      <c r="D34" s="2170"/>
      <c r="E34" s="1918">
        <v>0</v>
      </c>
      <c r="F34" s="2170"/>
      <c r="G34" s="2168">
        <f t="shared" si="0"/>
        <v>0</v>
      </c>
      <c r="H34" s="2173" t="s">
        <v>6</v>
      </c>
      <c r="I34" s="1918">
        <v>0</v>
      </c>
      <c r="J34" s="2170"/>
      <c r="K34" s="1918">
        <v>0</v>
      </c>
      <c r="L34" s="2170"/>
      <c r="M34" s="2168">
        <f t="shared" si="1"/>
        <v>0</v>
      </c>
      <c r="N34" s="1918"/>
      <c r="O34" s="1918">
        <v>0</v>
      </c>
      <c r="P34" s="2170"/>
      <c r="Q34" s="1918">
        <v>0</v>
      </c>
      <c r="R34" s="2170"/>
      <c r="S34" s="2170">
        <f t="shared" si="2"/>
        <v>0</v>
      </c>
    </row>
    <row r="35" spans="1:19">
      <c r="A35" s="1838" t="s">
        <v>2005</v>
      </c>
      <c r="B35" s="1836" t="s">
        <v>12</v>
      </c>
      <c r="C35" s="2168">
        <v>2919</v>
      </c>
      <c r="D35" s="2168"/>
      <c r="E35" s="2168">
        <v>371</v>
      </c>
      <c r="F35" s="2168"/>
      <c r="G35" s="2168">
        <f t="shared" si="0"/>
        <v>3290</v>
      </c>
      <c r="H35" s="2169" t="s">
        <v>12</v>
      </c>
      <c r="I35" s="2174">
        <v>3113</v>
      </c>
      <c r="J35" s="1916"/>
      <c r="K35" s="2174">
        <v>254</v>
      </c>
      <c r="L35" s="1916"/>
      <c r="M35" s="2168">
        <f t="shared" si="1"/>
        <v>3367</v>
      </c>
      <c r="N35" s="2168"/>
      <c r="O35" s="2170">
        <v>3238</v>
      </c>
      <c r="P35" s="1916"/>
      <c r="Q35" s="2170">
        <v>129</v>
      </c>
      <c r="R35" s="1916"/>
      <c r="S35" s="2170">
        <f t="shared" si="2"/>
        <v>3367</v>
      </c>
    </row>
    <row r="36" spans="1:19">
      <c r="A36" s="1838" t="s">
        <v>2006</v>
      </c>
      <c r="B36" s="1836" t="s">
        <v>6</v>
      </c>
      <c r="C36" s="2168">
        <v>7447408</v>
      </c>
      <c r="D36" s="2171"/>
      <c r="E36" s="2168">
        <v>1423839</v>
      </c>
      <c r="F36" s="2171"/>
      <c r="G36" s="2168">
        <f t="shared" si="0"/>
        <v>8871247</v>
      </c>
      <c r="H36" s="2169" t="s">
        <v>6</v>
      </c>
      <c r="I36" s="2168">
        <v>5697235</v>
      </c>
      <c r="J36" s="2168"/>
      <c r="K36" s="2168">
        <v>1209791</v>
      </c>
      <c r="L36" s="2168"/>
      <c r="M36" s="2168">
        <f t="shared" si="1"/>
        <v>6907026</v>
      </c>
      <c r="N36" s="2168"/>
      <c r="O36" s="2170">
        <v>4276347</v>
      </c>
      <c r="P36" s="2168"/>
      <c r="Q36" s="2170">
        <v>986610</v>
      </c>
      <c r="R36" s="2168"/>
      <c r="S36" s="2170">
        <f t="shared" si="2"/>
        <v>5262957</v>
      </c>
    </row>
    <row r="37" spans="1:19">
      <c r="A37" s="1838" t="s">
        <v>2007</v>
      </c>
      <c r="B37" s="1836" t="s">
        <v>6</v>
      </c>
      <c r="C37" s="2168">
        <v>449723</v>
      </c>
      <c r="D37" s="2171"/>
      <c r="E37" s="2168">
        <v>26289</v>
      </c>
      <c r="F37" s="2171"/>
      <c r="G37" s="2168">
        <f t="shared" si="0"/>
        <v>476012</v>
      </c>
      <c r="H37" s="2169" t="s">
        <v>6</v>
      </c>
      <c r="I37" s="2168">
        <v>297439</v>
      </c>
      <c r="J37" s="2171"/>
      <c r="K37" s="2168">
        <v>7867</v>
      </c>
      <c r="L37" s="2171"/>
      <c r="M37" s="2168">
        <f t="shared" si="1"/>
        <v>305306</v>
      </c>
      <c r="N37" s="2168"/>
      <c r="O37" s="1918">
        <v>0</v>
      </c>
      <c r="P37" s="2170"/>
      <c r="Q37" s="1918">
        <v>0</v>
      </c>
      <c r="R37" s="2170"/>
      <c r="S37" s="2170">
        <f t="shared" si="2"/>
        <v>0</v>
      </c>
    </row>
    <row r="38" spans="1:19">
      <c r="A38" s="1838" t="s">
        <v>651</v>
      </c>
      <c r="B38" s="1836" t="s">
        <v>6</v>
      </c>
      <c r="C38" s="2168"/>
      <c r="D38" s="2168"/>
      <c r="E38" s="2168"/>
      <c r="F38" s="2168"/>
      <c r="G38" s="2168" t="s">
        <v>6</v>
      </c>
      <c r="H38" s="2169" t="s">
        <v>6</v>
      </c>
      <c r="I38" s="2168"/>
      <c r="J38" s="2168"/>
      <c r="K38" s="2168"/>
      <c r="L38" s="2168"/>
      <c r="M38" s="2168" t="s">
        <v>6</v>
      </c>
      <c r="N38" s="2168"/>
      <c r="O38" s="2170"/>
      <c r="P38" s="2168"/>
      <c r="Q38" s="2170"/>
      <c r="R38" s="2168"/>
      <c r="S38" s="2170" t="s">
        <v>6</v>
      </c>
    </row>
    <row r="39" spans="1:19">
      <c r="A39" s="1836" t="s">
        <v>652</v>
      </c>
      <c r="B39" s="1836" t="s">
        <v>6</v>
      </c>
      <c r="C39" s="2168">
        <v>53663190</v>
      </c>
      <c r="D39" s="2168"/>
      <c r="E39" s="2168">
        <v>38055127</v>
      </c>
      <c r="F39" s="2168"/>
      <c r="G39" s="2168">
        <f t="shared" si="0"/>
        <v>91718317</v>
      </c>
      <c r="H39" s="2169" t="s">
        <v>6</v>
      </c>
      <c r="I39" s="2168">
        <v>55248657</v>
      </c>
      <c r="J39" s="2168"/>
      <c r="K39" s="2168">
        <v>35814737</v>
      </c>
      <c r="L39" s="2168"/>
      <c r="M39" s="2168">
        <f t="shared" si="1"/>
        <v>91063394</v>
      </c>
      <c r="N39" s="2168"/>
      <c r="O39" s="2170">
        <v>55858222</v>
      </c>
      <c r="P39" s="2168"/>
      <c r="Q39" s="2170">
        <v>33511076</v>
      </c>
      <c r="R39" s="2168"/>
      <c r="S39" s="2170">
        <f t="shared" si="2"/>
        <v>89369298</v>
      </c>
    </row>
    <row r="40" spans="1:19">
      <c r="A40" s="1842" t="s">
        <v>653</v>
      </c>
      <c r="B40" s="1842" t="s">
        <v>6</v>
      </c>
      <c r="C40" s="1918">
        <v>2473810</v>
      </c>
      <c r="D40" s="1916"/>
      <c r="E40" s="1918">
        <v>806690</v>
      </c>
      <c r="F40" s="1916"/>
      <c r="G40" s="2168">
        <f t="shared" si="0"/>
        <v>3280500</v>
      </c>
      <c r="H40" s="2169" t="s">
        <v>6</v>
      </c>
      <c r="I40" s="2170">
        <v>2579356</v>
      </c>
      <c r="J40" s="1916"/>
      <c r="K40" s="2170">
        <v>703896</v>
      </c>
      <c r="L40" s="1916"/>
      <c r="M40" s="2168">
        <f t="shared" si="1"/>
        <v>3283252</v>
      </c>
      <c r="N40" s="2168"/>
      <c r="O40" s="2170">
        <v>2692443</v>
      </c>
      <c r="P40" s="1916"/>
      <c r="Q40" s="2170">
        <v>591155</v>
      </c>
      <c r="R40" s="1916"/>
      <c r="S40" s="2170">
        <f t="shared" si="2"/>
        <v>3283598</v>
      </c>
    </row>
    <row r="41" spans="1:19">
      <c r="A41" s="1842" t="s">
        <v>654</v>
      </c>
      <c r="B41" s="1842" t="s">
        <v>6</v>
      </c>
      <c r="C41" s="1918">
        <v>2619080</v>
      </c>
      <c r="D41" s="1916"/>
      <c r="E41" s="1918">
        <v>2214033</v>
      </c>
      <c r="F41" s="1916"/>
      <c r="G41" s="2168">
        <f t="shared" si="0"/>
        <v>4833113</v>
      </c>
      <c r="H41" s="2169" t="s">
        <v>6</v>
      </c>
      <c r="I41" s="2170">
        <v>2734938</v>
      </c>
      <c r="J41" s="1916"/>
      <c r="K41" s="2170">
        <v>2098776</v>
      </c>
      <c r="L41" s="1916"/>
      <c r="M41" s="2168">
        <f t="shared" si="1"/>
        <v>4833714</v>
      </c>
      <c r="N41" s="2168"/>
      <c r="O41" s="2170">
        <v>2849840</v>
      </c>
      <c r="P41" s="1916"/>
      <c r="Q41" s="2170">
        <v>1982870</v>
      </c>
      <c r="R41" s="1916"/>
      <c r="S41" s="2170">
        <f t="shared" si="2"/>
        <v>4832710</v>
      </c>
    </row>
    <row r="42" spans="1:19">
      <c r="A42" s="1836" t="s">
        <v>655</v>
      </c>
      <c r="B42" s="1836" t="s">
        <v>6</v>
      </c>
      <c r="C42" s="1918">
        <v>3111383</v>
      </c>
      <c r="D42" s="1918"/>
      <c r="E42" s="1918">
        <v>3786378</v>
      </c>
      <c r="F42" s="1916"/>
      <c r="G42" s="2168">
        <f t="shared" si="0"/>
        <v>6897761</v>
      </c>
      <c r="H42" s="2169" t="s">
        <v>6</v>
      </c>
      <c r="I42" s="2170">
        <v>3257340</v>
      </c>
      <c r="J42" s="1918"/>
      <c r="K42" s="2170">
        <v>3644105</v>
      </c>
      <c r="L42" s="1916"/>
      <c r="M42" s="2168">
        <f t="shared" si="1"/>
        <v>6901445</v>
      </c>
      <c r="N42" s="2168"/>
      <c r="O42" s="2170">
        <v>3414705</v>
      </c>
      <c r="P42" s="1918"/>
      <c r="Q42" s="2170">
        <v>3485942</v>
      </c>
      <c r="R42" s="1916"/>
      <c r="S42" s="2170">
        <f t="shared" si="2"/>
        <v>6900647</v>
      </c>
    </row>
    <row r="43" spans="1:19">
      <c r="A43" s="1836" t="s">
        <v>1356</v>
      </c>
      <c r="B43" s="1836" t="s">
        <v>6</v>
      </c>
      <c r="C43" s="2175">
        <v>1723730</v>
      </c>
      <c r="D43" s="2175"/>
      <c r="E43" s="2175">
        <v>362697</v>
      </c>
      <c r="F43" s="2175"/>
      <c r="G43" s="2168">
        <f t="shared" si="0"/>
        <v>2086427</v>
      </c>
      <c r="H43" s="2169" t="s">
        <v>6</v>
      </c>
      <c r="I43" s="2174">
        <v>1813667</v>
      </c>
      <c r="J43" s="2175"/>
      <c r="K43" s="2174">
        <v>283409</v>
      </c>
      <c r="L43" s="2175"/>
      <c r="M43" s="2168">
        <f t="shared" si="1"/>
        <v>2097076</v>
      </c>
      <c r="N43" s="2168"/>
      <c r="O43" s="2170">
        <v>1892335</v>
      </c>
      <c r="P43" s="2175"/>
      <c r="Q43" s="2170">
        <v>205136</v>
      </c>
      <c r="R43" s="2175"/>
      <c r="S43" s="2170">
        <f t="shared" si="2"/>
        <v>2097471</v>
      </c>
    </row>
    <row r="44" spans="1:19">
      <c r="A44" s="1836" t="s">
        <v>657</v>
      </c>
      <c r="B44" s="1836" t="s">
        <v>6</v>
      </c>
      <c r="C44" s="2168">
        <v>38944442</v>
      </c>
      <c r="D44" s="2171"/>
      <c r="E44" s="2168">
        <v>38201474</v>
      </c>
      <c r="F44" s="2171"/>
      <c r="G44" s="2168">
        <f t="shared" si="0"/>
        <v>77145916</v>
      </c>
      <c r="H44" s="2169" t="s">
        <v>6</v>
      </c>
      <c r="I44" s="2168">
        <v>38675678</v>
      </c>
      <c r="J44" s="2171"/>
      <c r="K44" s="2168">
        <v>36743920</v>
      </c>
      <c r="L44" s="2171"/>
      <c r="M44" s="2168">
        <f t="shared" si="1"/>
        <v>75419598</v>
      </c>
      <c r="N44" s="2168"/>
      <c r="O44" s="2170">
        <v>40070170</v>
      </c>
      <c r="P44" s="2171"/>
      <c r="Q44" s="2170">
        <v>35343115</v>
      </c>
      <c r="R44" s="2171"/>
      <c r="S44" s="2170">
        <f t="shared" si="2"/>
        <v>75413285</v>
      </c>
    </row>
    <row r="45" spans="1:19">
      <c r="A45" s="1838" t="s">
        <v>658</v>
      </c>
      <c r="B45" s="1835"/>
      <c r="C45" s="2168"/>
      <c r="D45" s="2168"/>
      <c r="E45" s="2168"/>
      <c r="F45" s="2168"/>
      <c r="G45" s="2168" t="s">
        <v>6</v>
      </c>
      <c r="H45" s="2172"/>
      <c r="I45" s="2168"/>
      <c r="J45" s="2168"/>
      <c r="K45" s="2168"/>
      <c r="L45" s="2168"/>
      <c r="M45" s="2168" t="s">
        <v>6</v>
      </c>
      <c r="N45" s="2168"/>
      <c r="O45" s="2170"/>
      <c r="P45" s="2168"/>
      <c r="Q45" s="2170"/>
      <c r="R45" s="2168"/>
      <c r="S45" s="2170" t="s">
        <v>6</v>
      </c>
    </row>
    <row r="46" spans="1:19">
      <c r="A46" s="1836" t="s">
        <v>688</v>
      </c>
      <c r="B46" s="1836" t="s">
        <v>6</v>
      </c>
      <c r="C46" s="2168">
        <v>381335</v>
      </c>
      <c r="D46" s="2168"/>
      <c r="E46" s="2168">
        <v>84019</v>
      </c>
      <c r="F46" s="2168"/>
      <c r="G46" s="2168">
        <f t="shared" si="0"/>
        <v>465354</v>
      </c>
      <c r="H46" s="2169" t="s">
        <v>6</v>
      </c>
      <c r="I46" s="2168">
        <v>337856</v>
      </c>
      <c r="J46" s="2168"/>
      <c r="K46" s="2168">
        <v>66669</v>
      </c>
      <c r="L46" s="2168"/>
      <c r="M46" s="2168">
        <f t="shared" si="1"/>
        <v>404525</v>
      </c>
      <c r="N46" s="2168"/>
      <c r="O46" s="2170">
        <v>169792</v>
      </c>
      <c r="P46" s="2168"/>
      <c r="Q46" s="2170">
        <v>52793</v>
      </c>
      <c r="R46" s="2168"/>
      <c r="S46" s="2170">
        <f t="shared" si="2"/>
        <v>222585</v>
      </c>
    </row>
    <row r="47" spans="1:19">
      <c r="A47" s="1836" t="s">
        <v>689</v>
      </c>
      <c r="B47" s="1836" t="s">
        <v>6</v>
      </c>
      <c r="C47" s="1918">
        <v>0</v>
      </c>
      <c r="D47" s="2170"/>
      <c r="E47" s="1918">
        <v>0</v>
      </c>
      <c r="F47" s="2170"/>
      <c r="G47" s="2168" t="s">
        <v>6</v>
      </c>
      <c r="H47" s="2173" t="s">
        <v>6</v>
      </c>
      <c r="I47" s="1918">
        <v>0</v>
      </c>
      <c r="J47" s="2170"/>
      <c r="K47" s="1918">
        <v>0</v>
      </c>
      <c r="L47" s="2170"/>
      <c r="M47" s="2168">
        <f t="shared" si="1"/>
        <v>0</v>
      </c>
      <c r="N47" s="1918"/>
      <c r="O47" s="1918">
        <v>0</v>
      </c>
      <c r="P47" s="2170"/>
      <c r="Q47" s="1918">
        <v>0</v>
      </c>
      <c r="R47" s="2170"/>
      <c r="S47" s="2170">
        <f t="shared" si="2"/>
        <v>0</v>
      </c>
    </row>
    <row r="48" spans="1:19">
      <c r="A48" s="1836" t="s">
        <v>690</v>
      </c>
      <c r="B48" s="1836" t="s">
        <v>6</v>
      </c>
      <c r="C48" s="2168">
        <v>2073634</v>
      </c>
      <c r="D48" s="2171"/>
      <c r="E48" s="2168">
        <v>283010</v>
      </c>
      <c r="F48" s="2171"/>
      <c r="G48" s="2168">
        <f t="shared" si="0"/>
        <v>2356644</v>
      </c>
      <c r="H48" s="2169" t="s">
        <v>6</v>
      </c>
      <c r="I48" s="2168">
        <v>1304038</v>
      </c>
      <c r="J48" s="2171"/>
      <c r="K48" s="2168">
        <v>230058</v>
      </c>
      <c r="L48" s="2171"/>
      <c r="M48" s="2168">
        <f t="shared" si="1"/>
        <v>1534096</v>
      </c>
      <c r="N48" s="2168"/>
      <c r="O48" s="2170">
        <v>781006</v>
      </c>
      <c r="P48" s="2171"/>
      <c r="Q48" s="2170">
        <v>183789</v>
      </c>
      <c r="R48" s="2171"/>
      <c r="S48" s="2170">
        <f t="shared" si="2"/>
        <v>964795</v>
      </c>
    </row>
    <row r="49" spans="1:19">
      <c r="A49" s="872" t="s">
        <v>2642</v>
      </c>
      <c r="B49" s="2314" t="s">
        <v>6</v>
      </c>
      <c r="C49" s="2168">
        <v>0</v>
      </c>
      <c r="D49" s="2171"/>
      <c r="E49" s="2168">
        <v>0</v>
      </c>
      <c r="F49" s="2171"/>
      <c r="G49" s="2168">
        <v>0</v>
      </c>
      <c r="H49" s="2169"/>
      <c r="I49" s="2168">
        <v>0</v>
      </c>
      <c r="J49" s="2171"/>
      <c r="K49" s="2168">
        <v>0</v>
      </c>
      <c r="L49" s="2171"/>
      <c r="M49" s="2168">
        <v>0</v>
      </c>
      <c r="N49" s="2168"/>
      <c r="O49" s="2170">
        <v>0</v>
      </c>
      <c r="P49" s="2171"/>
      <c r="Q49" s="2170">
        <v>0</v>
      </c>
      <c r="R49" s="2171"/>
      <c r="S49" s="2170">
        <f t="shared" si="2"/>
        <v>0</v>
      </c>
    </row>
    <row r="50" spans="1:19">
      <c r="A50" s="1838" t="s">
        <v>662</v>
      </c>
      <c r="B50" s="1835"/>
      <c r="C50" s="2168"/>
      <c r="D50" s="2168"/>
      <c r="E50" s="2168"/>
      <c r="F50" s="2168"/>
      <c r="G50" s="2168" t="s">
        <v>6</v>
      </c>
      <c r="H50" s="2169" t="s">
        <v>6</v>
      </c>
      <c r="I50" s="2168"/>
      <c r="J50" s="2168"/>
      <c r="K50" s="2168"/>
      <c r="L50" s="2168"/>
      <c r="M50" s="2168" t="s">
        <v>6</v>
      </c>
      <c r="N50" s="2168"/>
      <c r="O50" s="2170"/>
      <c r="P50" s="2168"/>
      <c r="Q50" s="2170"/>
      <c r="R50" s="2168"/>
      <c r="S50" s="2170" t="s">
        <v>6</v>
      </c>
    </row>
    <row r="51" spans="1:19">
      <c r="A51" s="1836" t="s">
        <v>663</v>
      </c>
      <c r="B51" s="1836" t="s">
        <v>6</v>
      </c>
      <c r="C51" s="2168">
        <v>3222876</v>
      </c>
      <c r="D51" s="2168"/>
      <c r="E51" s="2168">
        <v>291605</v>
      </c>
      <c r="F51" s="2168"/>
      <c r="G51" s="2168">
        <f t="shared" si="0"/>
        <v>3514481</v>
      </c>
      <c r="H51" s="2169" t="s">
        <v>6</v>
      </c>
      <c r="I51" s="2168">
        <v>1455965</v>
      </c>
      <c r="J51" s="2168"/>
      <c r="K51" s="2168">
        <v>215414</v>
      </c>
      <c r="L51" s="2168"/>
      <c r="M51" s="2168">
        <f t="shared" si="1"/>
        <v>1671379</v>
      </c>
      <c r="N51" s="2168"/>
      <c r="O51" s="2170">
        <v>628533</v>
      </c>
      <c r="P51" s="2168"/>
      <c r="Q51" s="2170">
        <v>170406</v>
      </c>
      <c r="R51" s="2168"/>
      <c r="S51" s="2170">
        <f t="shared" si="2"/>
        <v>798939</v>
      </c>
    </row>
    <row r="52" spans="1:19">
      <c r="A52" s="1836" t="s">
        <v>1367</v>
      </c>
      <c r="B52" s="1836" t="s">
        <v>1363</v>
      </c>
      <c r="C52" s="1918">
        <v>0</v>
      </c>
      <c r="D52" s="2170"/>
      <c r="E52" s="1918">
        <v>0</v>
      </c>
      <c r="F52" s="2170"/>
      <c r="G52" s="2168" t="s">
        <v>6</v>
      </c>
      <c r="H52" s="2173" t="s">
        <v>6</v>
      </c>
      <c r="I52" s="1918">
        <v>0</v>
      </c>
      <c r="J52" s="2170"/>
      <c r="K52" s="1918">
        <v>0</v>
      </c>
      <c r="L52" s="2170"/>
      <c r="M52" s="2168">
        <f t="shared" si="1"/>
        <v>0</v>
      </c>
      <c r="N52" s="1918"/>
      <c r="O52" s="1918">
        <v>0</v>
      </c>
      <c r="P52" s="2170"/>
      <c r="Q52" s="1918">
        <v>0</v>
      </c>
      <c r="R52" s="2170"/>
      <c r="S52" s="2170">
        <f t="shared" si="2"/>
        <v>0</v>
      </c>
    </row>
    <row r="53" spans="1:19">
      <c r="A53" s="1836" t="s">
        <v>691</v>
      </c>
      <c r="B53" s="1836" t="s">
        <v>6</v>
      </c>
      <c r="C53" s="2168">
        <v>39714</v>
      </c>
      <c r="D53" s="2168"/>
      <c r="E53" s="2168">
        <v>3011</v>
      </c>
      <c r="F53" s="2168"/>
      <c r="G53" s="2168">
        <f t="shared" si="0"/>
        <v>42725</v>
      </c>
      <c r="H53" s="2169" t="s">
        <v>6</v>
      </c>
      <c r="I53" s="2168">
        <v>38670</v>
      </c>
      <c r="J53" s="2168"/>
      <c r="K53" s="2168">
        <v>996</v>
      </c>
      <c r="L53" s="2168"/>
      <c r="M53" s="2168">
        <f t="shared" si="1"/>
        <v>39666</v>
      </c>
      <c r="N53" s="2168"/>
      <c r="O53" s="1918">
        <v>0</v>
      </c>
      <c r="P53" s="2170"/>
      <c r="Q53" s="1918">
        <v>0</v>
      </c>
      <c r="R53" s="2170"/>
      <c r="S53" s="2170">
        <f t="shared" si="2"/>
        <v>0</v>
      </c>
    </row>
    <row r="54" spans="1:19" ht="21.75" customHeight="1" thickBot="1">
      <c r="A54" s="1838" t="s">
        <v>2008</v>
      </c>
      <c r="B54" s="1836" t="s">
        <v>6</v>
      </c>
      <c r="C54" s="1920">
        <f>ROUND(SUM(C12:C53),0)</f>
        <v>290290000</v>
      </c>
      <c r="D54" s="1915"/>
      <c r="E54" s="1920">
        <f>ROUND(SUM(E12:E53),0)</f>
        <v>125481323</v>
      </c>
      <c r="F54" s="1915"/>
      <c r="G54" s="1920">
        <f>ROUND(SUM(G12:G53),0)</f>
        <v>415771323</v>
      </c>
      <c r="H54" s="1915"/>
      <c r="I54" s="1920">
        <f>ROUND(SUM(I12:I53),0)</f>
        <v>264845000</v>
      </c>
      <c r="J54" s="1915"/>
      <c r="K54" s="1920">
        <f>ROUND(SUM(K12:K53),0)</f>
        <v>117448369</v>
      </c>
      <c r="L54" s="1915"/>
      <c r="M54" s="1920">
        <f>ROUND(SUM(M12:M53),0)</f>
        <v>382293369</v>
      </c>
      <c r="N54" s="1920"/>
      <c r="O54" s="1920">
        <f>ROUND(SUM(O12:O53),0)</f>
        <v>229585000</v>
      </c>
      <c r="P54" s="1915"/>
      <c r="Q54" s="1920">
        <f>ROUND(SUM(Q12:Q53),0)</f>
        <v>106612984</v>
      </c>
      <c r="R54" s="1915"/>
      <c r="S54" s="1920">
        <f>ROUND(SUM(S12:S53),0)</f>
        <v>336197984</v>
      </c>
    </row>
    <row r="55" spans="1:19" ht="16" thickTop="1">
      <c r="B55" s="1669" t="s">
        <v>6</v>
      </c>
      <c r="C55" s="1676"/>
      <c r="D55" s="1673"/>
      <c r="E55" s="1676"/>
      <c r="F55" s="1673"/>
      <c r="G55" s="1676"/>
      <c r="H55" s="1673"/>
      <c r="I55" s="1676"/>
      <c r="J55" s="1673"/>
      <c r="K55" s="1676"/>
      <c r="L55" s="1673"/>
      <c r="M55" s="1677"/>
    </row>
    <row r="56" spans="1:19">
      <c r="A56" s="1665" t="s">
        <v>2031</v>
      </c>
      <c r="C56" s="1673"/>
      <c r="D56" s="1673"/>
      <c r="E56" s="1673"/>
      <c r="F56" s="1673"/>
      <c r="G56" s="1673"/>
      <c r="H56" s="1673"/>
      <c r="I56" s="1673"/>
      <c r="J56" s="1673"/>
      <c r="K56" s="1673"/>
      <c r="L56" s="1673"/>
      <c r="M56" s="1673"/>
      <c r="R56" s="1679"/>
    </row>
    <row r="57" spans="1:19">
      <c r="A57" s="1678" t="s">
        <v>6</v>
      </c>
      <c r="C57" s="1673"/>
      <c r="D57" s="1673"/>
      <c r="E57" s="1673"/>
      <c r="F57" s="1673"/>
      <c r="G57" s="1673"/>
      <c r="H57" s="1673"/>
      <c r="I57" s="1673"/>
      <c r="J57" s="1673"/>
      <c r="K57" s="1673"/>
      <c r="L57" s="1673"/>
      <c r="M57" s="1673"/>
    </row>
    <row r="58" spans="1:19">
      <c r="A58" s="1680"/>
      <c r="C58" s="1673"/>
      <c r="D58" s="1673"/>
      <c r="E58" s="1673"/>
      <c r="F58" s="1673"/>
      <c r="G58" s="1673"/>
      <c r="H58" s="1673"/>
      <c r="L58" s="1673"/>
      <c r="M58" s="1673"/>
    </row>
  </sheetData>
  <mergeCells count="3">
    <mergeCell ref="C8:G8"/>
    <mergeCell ref="I8:M8"/>
    <mergeCell ref="O8:S8"/>
  </mergeCells>
  <printOptions verticalCentered="1"/>
  <pageMargins left="0.75" right="0.4" top="0.5" bottom="0.5" header="0.5" footer="0.25"/>
  <pageSetup scale="50" firstPageNumber="97" orientation="landscape" useFirstPageNumber="1"/>
  <headerFooter scaleWithDoc="0">
    <oddFooter>&amp;R&amp;8 97</oddFooter>
  </headerFooter>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AE58"/>
  <sheetViews>
    <sheetView showGridLines="0" zoomScale="70" zoomScaleNormal="70" zoomScaleSheetLayoutView="40" zoomScalePageLayoutView="70" workbookViewId="0"/>
  </sheetViews>
  <sheetFormatPr baseColWidth="10" defaultColWidth="8.7109375" defaultRowHeight="15" x14ac:dyDescent="0"/>
  <cols>
    <col min="1" max="1" width="48" style="1669" customWidth="1"/>
    <col min="2" max="2" width="2" style="1669" customWidth="1"/>
    <col min="3" max="3" width="15.42578125" style="1675" customWidth="1"/>
    <col min="4" max="4" width="1.42578125" style="1669" customWidth="1"/>
    <col min="5" max="5" width="14" style="1675" customWidth="1"/>
    <col min="6" max="6" width="1.85546875" style="1669" customWidth="1"/>
    <col min="7" max="7" width="14.140625" style="1675" customWidth="1"/>
    <col min="8" max="8" width="1.7109375" style="1669" customWidth="1"/>
    <col min="9" max="9" width="14.5703125" style="1669" customWidth="1"/>
    <col min="10" max="10" width="1.28515625" style="1669" customWidth="1"/>
    <col min="11" max="11" width="13.5703125" style="1669" customWidth="1"/>
    <col min="12" max="12" width="1.28515625" style="1669" customWidth="1"/>
    <col min="13" max="13" width="15" style="1669" customWidth="1"/>
    <col min="14" max="14" width="1.140625" style="1669" customWidth="1"/>
    <col min="15" max="15" width="15.28515625" style="1669" customWidth="1"/>
    <col min="16" max="16" width="1.140625" style="1669" customWidth="1"/>
    <col min="17" max="17" width="15.28515625" style="1669" customWidth="1"/>
    <col min="18" max="18" width="0.85546875" style="1669" customWidth="1"/>
    <col min="19" max="19" width="15.42578125" style="1669" customWidth="1"/>
    <col min="20" max="20" width="0.85546875" style="1669" customWidth="1"/>
    <col min="21" max="21" width="15.7109375" style="1669" customWidth="1"/>
    <col min="22" max="22" width="1.140625" style="1669" customWidth="1"/>
    <col min="23" max="23" width="15.42578125" style="1669" customWidth="1"/>
    <col min="24" max="24" width="1" style="1669" customWidth="1"/>
    <col min="25" max="25" width="16.140625" style="1669" customWidth="1"/>
    <col min="26" max="26" width="2.5703125" style="1669" customWidth="1"/>
    <col min="27" max="27" width="14.28515625" style="1669" bestFit="1" customWidth="1"/>
    <col min="28" max="28" width="2" style="1669" customWidth="1"/>
    <col min="29" max="29" width="14.42578125" style="1669" customWidth="1"/>
    <col min="30" max="30" width="2" style="1669" customWidth="1"/>
    <col min="31" max="31" width="15.7109375" style="1669" customWidth="1"/>
    <col min="32" max="32" width="2" style="1669" customWidth="1"/>
    <col min="33" max="16384" width="8.7109375" style="1669"/>
  </cols>
  <sheetData>
    <row r="1" spans="1:25">
      <c r="A1" s="1667" t="s">
        <v>1491</v>
      </c>
    </row>
    <row r="3" spans="1:25" ht="20">
      <c r="A3" s="1668" t="s">
        <v>0</v>
      </c>
    </row>
    <row r="4" spans="1:25" ht="21">
      <c r="A4" s="1668" t="s">
        <v>1359</v>
      </c>
      <c r="Y4" s="1681" t="s">
        <v>1360</v>
      </c>
    </row>
    <row r="5" spans="1:25" ht="20">
      <c r="A5" s="1668" t="s">
        <v>2039</v>
      </c>
      <c r="Y5" s="1682" t="s">
        <v>135</v>
      </c>
    </row>
    <row r="6" spans="1:25">
      <c r="A6" s="1671"/>
    </row>
    <row r="7" spans="1:25">
      <c r="A7" s="1671"/>
    </row>
    <row r="8" spans="1:25">
      <c r="A8" s="1844"/>
      <c r="B8" s="1844"/>
      <c r="C8" s="2382">
        <v>43555</v>
      </c>
      <c r="D8" s="2382"/>
      <c r="E8" s="2382"/>
      <c r="F8" s="2382"/>
      <c r="G8" s="2382"/>
      <c r="H8" s="1852"/>
      <c r="I8" s="2382">
        <v>43921</v>
      </c>
      <c r="J8" s="2382"/>
      <c r="K8" s="2382"/>
      <c r="L8" s="2382"/>
      <c r="M8" s="2382"/>
      <c r="N8" s="1844"/>
      <c r="O8" s="2382" t="s">
        <v>1368</v>
      </c>
      <c r="P8" s="2382"/>
      <c r="Q8" s="2382"/>
      <c r="R8" s="2382"/>
      <c r="S8" s="2382"/>
      <c r="T8" s="1844"/>
      <c r="U8" s="2382" t="s">
        <v>1369</v>
      </c>
      <c r="V8" s="2382"/>
      <c r="W8" s="2382"/>
      <c r="X8" s="2382"/>
      <c r="Y8" s="2382"/>
    </row>
    <row r="9" spans="1:25">
      <c r="A9" s="1846" t="s">
        <v>621</v>
      </c>
      <c r="B9" s="1844"/>
      <c r="C9" s="1846" t="s">
        <v>617</v>
      </c>
      <c r="D9" s="1850"/>
      <c r="E9" s="1846" t="s">
        <v>1347</v>
      </c>
      <c r="F9" s="1850"/>
      <c r="G9" s="1846" t="s">
        <v>288</v>
      </c>
      <c r="H9" s="1850"/>
      <c r="I9" s="1846" t="s">
        <v>617</v>
      </c>
      <c r="J9" s="1850"/>
      <c r="K9" s="1846" t="s">
        <v>1347</v>
      </c>
      <c r="L9" s="1850"/>
      <c r="M9" s="1846" t="s">
        <v>288</v>
      </c>
      <c r="N9" s="1844"/>
      <c r="O9" s="1846" t="s">
        <v>617</v>
      </c>
      <c r="P9" s="1850"/>
      <c r="Q9" s="1846" t="s">
        <v>1347</v>
      </c>
      <c r="R9" s="1850"/>
      <c r="S9" s="1846" t="s">
        <v>288</v>
      </c>
      <c r="T9" s="1844"/>
      <c r="U9" s="1846" t="s">
        <v>617</v>
      </c>
      <c r="V9" s="1850"/>
      <c r="W9" s="1846" t="s">
        <v>1347</v>
      </c>
      <c r="X9" s="1850"/>
      <c r="Y9" s="1846" t="s">
        <v>288</v>
      </c>
    </row>
    <row r="10" spans="1:25">
      <c r="A10" s="1844"/>
      <c r="B10" s="1844"/>
      <c r="C10" s="1844"/>
      <c r="D10" s="1844"/>
      <c r="E10" s="1844"/>
      <c r="F10" s="1844"/>
      <c r="G10" s="1844"/>
      <c r="H10" s="1844"/>
      <c r="I10" s="1853"/>
      <c r="J10" s="1849"/>
      <c r="K10" s="1853"/>
      <c r="L10" s="1849"/>
      <c r="M10" s="1853"/>
      <c r="N10" s="1844"/>
      <c r="O10" s="1849"/>
      <c r="P10" s="1849"/>
      <c r="Q10" s="1849"/>
      <c r="R10" s="1849"/>
      <c r="S10" s="1849"/>
      <c r="T10" s="1844"/>
      <c r="U10" s="1849"/>
      <c r="V10" s="1849"/>
      <c r="W10" s="1849"/>
      <c r="X10" s="1849"/>
      <c r="Y10" s="1849"/>
    </row>
    <row r="11" spans="1:25">
      <c r="A11" s="1847" t="s">
        <v>625</v>
      </c>
      <c r="B11" s="1844"/>
      <c r="C11" s="1844"/>
      <c r="D11" s="1844"/>
      <c r="E11" s="1844"/>
      <c r="F11" s="1844"/>
      <c r="G11" s="1844"/>
      <c r="H11" s="1844"/>
      <c r="I11" s="1844"/>
      <c r="J11" s="1849"/>
      <c r="K11" s="1844"/>
      <c r="L11" s="1849"/>
      <c r="M11" s="1844"/>
      <c r="N11" s="1844"/>
      <c r="O11" s="1844"/>
      <c r="P11" s="1849"/>
      <c r="Q11" s="1844"/>
      <c r="R11" s="1849"/>
      <c r="S11" s="1844"/>
      <c r="T11" s="1844"/>
      <c r="U11" s="1844"/>
      <c r="V11" s="1849"/>
      <c r="W11" s="1844"/>
      <c r="X11" s="1849"/>
      <c r="Y11" s="1844"/>
    </row>
    <row r="12" spans="1:25">
      <c r="A12" s="1848" t="s">
        <v>2009</v>
      </c>
      <c r="B12" s="1845" t="s">
        <v>6</v>
      </c>
      <c r="C12" s="1931">
        <v>15527176</v>
      </c>
      <c r="D12" s="1927"/>
      <c r="E12" s="1931">
        <v>1252387</v>
      </c>
      <c r="F12" s="1927"/>
      <c r="G12" s="1931">
        <f>ROUND(SUM(C12:E12),0)</f>
        <v>16779563</v>
      </c>
      <c r="H12" s="1927"/>
      <c r="I12" s="1934">
        <v>5501074</v>
      </c>
      <c r="J12" s="1927"/>
      <c r="K12" s="1934">
        <v>755643</v>
      </c>
      <c r="L12" s="1927"/>
      <c r="M12" s="1934">
        <f>ROUND(SUM(I12:K12),0)</f>
        <v>6256717</v>
      </c>
      <c r="N12" s="1927"/>
      <c r="O12" s="1931">
        <v>11246849</v>
      </c>
      <c r="P12" s="1927"/>
      <c r="Q12" s="1931">
        <v>2242346</v>
      </c>
      <c r="R12" s="1927"/>
      <c r="S12" s="1931">
        <f>ROUND(SUM(O12:Q12),0)</f>
        <v>13489195</v>
      </c>
      <c r="T12" s="1927"/>
      <c r="U12" s="1931">
        <f>ROUND(SUM('SCH 18 pg1'!C12+'SCH 18 pg1'!I12+'SCH 18 pg1'!O12+'SCH 18 pg2'!C12+'SCH 18 pg2'!I12+'SCH 18 pg2'!O12),0)</f>
        <v>151044393</v>
      </c>
      <c r="V12" s="1927"/>
      <c r="W12" s="1931">
        <f>ROUND(SUM('SCH 18 pg1'!E12+'SCH 18 pg1'!K12+'SCH 18 pg1'!Q12+'SCH 18 pg2'!E12+'SCH 18 pg2'!K12+'SCH 18 pg2'!Q12),0)</f>
        <v>15798834</v>
      </c>
      <c r="X12" s="1927"/>
      <c r="Y12" s="1931">
        <f>ROUND(SUM(U12:W12),0)</f>
        <v>166843227</v>
      </c>
    </row>
    <row r="13" spans="1:25">
      <c r="A13" s="1847" t="s">
        <v>626</v>
      </c>
      <c r="B13" s="1845" t="s">
        <v>6</v>
      </c>
      <c r="C13" s="1924"/>
      <c r="D13" s="1924"/>
      <c r="E13" s="1924"/>
      <c r="F13" s="1924"/>
      <c r="G13" s="1924"/>
      <c r="H13" s="1924"/>
      <c r="I13" s="1929"/>
      <c r="J13" s="1923"/>
      <c r="K13" s="1929"/>
      <c r="L13" s="1923"/>
      <c r="M13" s="1925"/>
      <c r="N13" s="1924"/>
      <c r="O13" s="1923"/>
      <c r="P13" s="1923"/>
      <c r="Q13" s="1923"/>
      <c r="R13" s="1923"/>
      <c r="S13" s="1923"/>
      <c r="T13" s="1924"/>
      <c r="U13" s="1926" t="s">
        <v>6</v>
      </c>
      <c r="V13" s="1926"/>
      <c r="W13" s="1926"/>
      <c r="X13" s="1926"/>
      <c r="Y13" s="1926"/>
    </row>
    <row r="14" spans="1:25">
      <c r="A14" s="1845" t="s">
        <v>627</v>
      </c>
      <c r="B14" s="1845" t="s">
        <v>6</v>
      </c>
      <c r="C14" s="2176">
        <v>490368</v>
      </c>
      <c r="D14" s="2176"/>
      <c r="E14" s="2176">
        <v>51606</v>
      </c>
      <c r="F14" s="2176"/>
      <c r="G14" s="2176">
        <f>ROUND(SUM(C14:E14),0)</f>
        <v>541974</v>
      </c>
      <c r="H14" s="2176"/>
      <c r="I14" s="2177">
        <v>509360</v>
      </c>
      <c r="J14" s="2176"/>
      <c r="K14" s="2177">
        <v>30599</v>
      </c>
      <c r="L14" s="2176"/>
      <c r="M14" s="2177">
        <f>ROUND(SUM(I14:K14),0)</f>
        <v>539959</v>
      </c>
      <c r="N14" s="2176"/>
      <c r="O14" s="2176">
        <v>343444</v>
      </c>
      <c r="P14" s="2176"/>
      <c r="Q14" s="2176">
        <v>15197</v>
      </c>
      <c r="R14" s="2176"/>
      <c r="S14" s="2176">
        <f>ROUND(SUM(O14:Q14),0)</f>
        <v>358641</v>
      </c>
      <c r="T14" s="2176"/>
      <c r="U14" s="2176">
        <f>ROUND(SUM('SCH 18 pg1'!C14+'SCH 18 pg1'!I14+'SCH 18 pg1'!O14+'SCH 18 pg2'!C14+'SCH 18 pg2'!I14+'SCH 18 pg2'!O14),0)</f>
        <v>9754327</v>
      </c>
      <c r="V14" s="2176"/>
      <c r="W14" s="2176">
        <f>ROUND(SUM('SCH 18 pg1'!E14+'SCH 18 pg1'!K14+'SCH 18 pg1'!Q14+'SCH 18 pg2'!E14+'SCH 18 pg2'!K14+'SCH 18 pg2'!Q14),0)</f>
        <v>658365</v>
      </c>
      <c r="X14" s="2176"/>
      <c r="Y14" s="2176">
        <f>ROUND(SUM(U14:W14),0)</f>
        <v>10412692</v>
      </c>
    </row>
    <row r="15" spans="1:25">
      <c r="A15" s="1845" t="s">
        <v>628</v>
      </c>
      <c r="B15" s="1845" t="s">
        <v>6</v>
      </c>
      <c r="C15" s="1930">
        <v>0</v>
      </c>
      <c r="D15" s="2177"/>
      <c r="E15" s="1930">
        <v>0</v>
      </c>
      <c r="F15" s="2177"/>
      <c r="G15" s="2176">
        <f t="shared" ref="G15:G53" si="0">ROUND(SUM(C15:E15),0)</f>
        <v>0</v>
      </c>
      <c r="H15" s="2177"/>
      <c r="I15" s="1930">
        <v>0</v>
      </c>
      <c r="J15" s="2177"/>
      <c r="K15" s="1930">
        <v>0</v>
      </c>
      <c r="L15" s="2177"/>
      <c r="M15" s="2177">
        <f t="shared" ref="M15:M53" si="1">ROUND(SUM(I15:K15),0)</f>
        <v>0</v>
      </c>
      <c r="N15" s="2177"/>
      <c r="O15" s="1930">
        <v>0</v>
      </c>
      <c r="P15" s="2177"/>
      <c r="Q15" s="1930">
        <v>0</v>
      </c>
      <c r="R15" s="2177"/>
      <c r="S15" s="2176">
        <f t="shared" ref="S15:S53" si="2">ROUND(SUM(O15:Q15),0)</f>
        <v>0</v>
      </c>
      <c r="T15" s="2176"/>
      <c r="U15" s="2176">
        <f>ROUND(SUM('SCH 18 pg1'!C15+'SCH 18 pg1'!I15+'SCH 18 pg1'!O15+'SCH 18 pg2'!C15+'SCH 18 pg2'!I15+'SCH 18 pg2'!O15),0)</f>
        <v>0</v>
      </c>
      <c r="V15" s="1930"/>
      <c r="W15" s="2176">
        <f>ROUND(SUM('SCH 18 pg1'!E15+'SCH 18 pg1'!K15+'SCH 18 pg1'!Q15+'SCH 18 pg2'!E15+'SCH 18 pg2'!K15+'SCH 18 pg2'!Q15),0)</f>
        <v>0</v>
      </c>
      <c r="X15" s="1930"/>
      <c r="Y15" s="2176">
        <f t="shared" ref="Y15:Y53" si="3">ROUND(SUM(U15:W15),0)</f>
        <v>0</v>
      </c>
    </row>
    <row r="16" spans="1:25">
      <c r="A16" s="1845" t="s">
        <v>629</v>
      </c>
      <c r="B16" s="1845" t="s">
        <v>6</v>
      </c>
      <c r="C16" s="2176">
        <v>25521933</v>
      </c>
      <c r="D16" s="2178"/>
      <c r="E16" s="2176">
        <v>14074480</v>
      </c>
      <c r="F16" s="2178"/>
      <c r="G16" s="2176">
        <f t="shared" si="0"/>
        <v>39596413</v>
      </c>
      <c r="H16" s="2176"/>
      <c r="I16" s="2177">
        <v>26517327</v>
      </c>
      <c r="J16" s="2178"/>
      <c r="K16" s="2177">
        <v>12948880</v>
      </c>
      <c r="L16" s="2178"/>
      <c r="M16" s="2177">
        <f t="shared" si="1"/>
        <v>39466207</v>
      </c>
      <c r="N16" s="2176"/>
      <c r="O16" s="2176">
        <v>295029516</v>
      </c>
      <c r="P16" s="2178"/>
      <c r="Q16" s="2176">
        <v>95256779</v>
      </c>
      <c r="R16" s="2178"/>
      <c r="S16" s="2176">
        <f t="shared" si="2"/>
        <v>390286295</v>
      </c>
      <c r="T16" s="2176"/>
      <c r="U16" s="2176">
        <f>ROUND(SUM('SCH 18 pg1'!C16+'SCH 18 pg1'!I16+'SCH 18 pg1'!O16+'SCH 18 pg2'!C16+'SCH 18 pg2'!I16+'SCH 18 pg2'!O16),0)</f>
        <v>429426361</v>
      </c>
      <c r="V16" s="2176"/>
      <c r="W16" s="2176">
        <f>ROUND(SUM('SCH 18 pg1'!E16+'SCH 18 pg1'!K16+'SCH 18 pg1'!Q16+'SCH 18 pg2'!E16+'SCH 18 pg2'!K16+'SCH 18 pg2'!Q16),0)</f>
        <v>170891299</v>
      </c>
      <c r="X16" s="2176"/>
      <c r="Y16" s="2176">
        <f t="shared" si="3"/>
        <v>600317660</v>
      </c>
    </row>
    <row r="17" spans="1:26">
      <c r="A17" s="1845" t="s">
        <v>630</v>
      </c>
      <c r="B17" s="1845" t="s">
        <v>6</v>
      </c>
      <c r="C17" s="2176">
        <v>5597765</v>
      </c>
      <c r="D17" s="2178"/>
      <c r="E17" s="2176">
        <v>953731</v>
      </c>
      <c r="F17" s="2178"/>
      <c r="G17" s="2176">
        <f t="shared" si="0"/>
        <v>6551496</v>
      </c>
      <c r="H17" s="2176"/>
      <c r="I17" s="2177">
        <v>5784618</v>
      </c>
      <c r="J17" s="2178"/>
      <c r="K17" s="2177">
        <v>728284</v>
      </c>
      <c r="L17" s="2178"/>
      <c r="M17" s="2177">
        <f t="shared" si="1"/>
        <v>6512902</v>
      </c>
      <c r="N17" s="2176"/>
      <c r="O17" s="2176">
        <v>14750211</v>
      </c>
      <c r="P17" s="2178"/>
      <c r="Q17" s="2176">
        <v>1966126</v>
      </c>
      <c r="R17" s="2178"/>
      <c r="S17" s="2176">
        <f t="shared" si="2"/>
        <v>16716337</v>
      </c>
      <c r="T17" s="2176"/>
      <c r="U17" s="2176">
        <f>ROUND(SUM('SCH 18 pg1'!C17+'SCH 18 pg1'!I17+'SCH 18 pg1'!O17+'SCH 18 pg2'!C17+'SCH 18 pg2'!I17+'SCH 18 pg2'!O17),0)</f>
        <v>42810105</v>
      </c>
      <c r="V17" s="2176"/>
      <c r="W17" s="2176">
        <f>ROUND(SUM('SCH 18 pg1'!E17+'SCH 18 pg1'!K17+'SCH 18 pg1'!Q17+'SCH 18 pg2'!E17+'SCH 18 pg2'!K17+'SCH 18 pg2'!Q17),0)</f>
        <v>7653495</v>
      </c>
      <c r="X17" s="2176"/>
      <c r="Y17" s="2176">
        <f t="shared" si="3"/>
        <v>50463600</v>
      </c>
      <c r="Z17" s="1669" t="s">
        <v>6</v>
      </c>
    </row>
    <row r="18" spans="1:26">
      <c r="A18" s="1845" t="s">
        <v>631</v>
      </c>
      <c r="B18" s="1845" t="s">
        <v>6</v>
      </c>
      <c r="C18" s="2176">
        <v>10138496</v>
      </c>
      <c r="D18" s="2178"/>
      <c r="E18" s="2176">
        <v>2316189</v>
      </c>
      <c r="F18" s="2178"/>
      <c r="G18" s="2176">
        <f t="shared" si="0"/>
        <v>12454685</v>
      </c>
      <c r="H18" s="2176"/>
      <c r="I18" s="2177">
        <v>7101665</v>
      </c>
      <c r="J18" s="2178"/>
      <c r="K18" s="2177">
        <v>1850104</v>
      </c>
      <c r="L18" s="2178"/>
      <c r="M18" s="2177">
        <f t="shared" si="1"/>
        <v>8951769</v>
      </c>
      <c r="N18" s="2176"/>
      <c r="O18" s="2176">
        <v>39088665</v>
      </c>
      <c r="P18" s="2178"/>
      <c r="Q18" s="2176">
        <v>10069659</v>
      </c>
      <c r="R18" s="2176"/>
      <c r="S18" s="2176">
        <f t="shared" si="2"/>
        <v>49158324</v>
      </c>
      <c r="T18" s="2176"/>
      <c r="U18" s="2176">
        <f>ROUND(SUM('SCH 18 pg1'!C18+'SCH 18 pg1'!I18+'SCH 18 pg1'!O18+'SCH 18 pg2'!C18+'SCH 18 pg2'!I18+'SCH 18 pg2'!O18),0)</f>
        <v>91604901</v>
      </c>
      <c r="V18" s="2176"/>
      <c r="W18" s="2176">
        <f>ROUND(SUM('SCH 18 pg1'!E18+'SCH 18 pg1'!K18+'SCH 18 pg1'!Q18+'SCH 18 pg2'!E18+'SCH 18 pg2'!K18+'SCH 18 pg2'!Q18),0)</f>
        <v>24251032</v>
      </c>
      <c r="X18" s="2176"/>
      <c r="Y18" s="2176">
        <f t="shared" si="3"/>
        <v>115855933</v>
      </c>
    </row>
    <row r="19" spans="1:26">
      <c r="A19" s="1847" t="s">
        <v>1361</v>
      </c>
      <c r="B19" s="1844"/>
      <c r="C19" s="2176"/>
      <c r="D19" s="2176"/>
      <c r="E19" s="2176"/>
      <c r="F19" s="2176"/>
      <c r="G19" s="2176" t="s">
        <v>6</v>
      </c>
      <c r="H19" s="2176"/>
      <c r="I19" s="2177"/>
      <c r="J19" s="2176"/>
      <c r="K19" s="2177"/>
      <c r="L19" s="2176"/>
      <c r="M19" s="2177" t="s">
        <v>6</v>
      </c>
      <c r="N19" s="2176"/>
      <c r="O19" s="2176"/>
      <c r="P19" s="2176"/>
      <c r="Q19" s="2176"/>
      <c r="R19" s="2176"/>
      <c r="S19" s="2176" t="s">
        <v>6</v>
      </c>
      <c r="T19" s="2176"/>
      <c r="U19" s="2176" t="s">
        <v>6</v>
      </c>
      <c r="V19" s="2176"/>
      <c r="W19" s="2176" t="s">
        <v>6</v>
      </c>
      <c r="X19" s="2176"/>
      <c r="Y19" s="2176" t="s">
        <v>6</v>
      </c>
    </row>
    <row r="20" spans="1:26">
      <c r="A20" s="1845" t="s">
        <v>1362</v>
      </c>
      <c r="B20" s="1845" t="s">
        <v>6</v>
      </c>
      <c r="C20" s="1930">
        <v>0</v>
      </c>
      <c r="D20" s="2177"/>
      <c r="E20" s="1930">
        <v>0</v>
      </c>
      <c r="F20" s="2177"/>
      <c r="G20" s="2176">
        <f t="shared" si="0"/>
        <v>0</v>
      </c>
      <c r="H20" s="2177"/>
      <c r="I20" s="1930">
        <v>0</v>
      </c>
      <c r="J20" s="2177"/>
      <c r="K20" s="1930">
        <v>0</v>
      </c>
      <c r="L20" s="2177"/>
      <c r="M20" s="2177">
        <f t="shared" si="1"/>
        <v>0</v>
      </c>
      <c r="N20" s="2177"/>
      <c r="O20" s="1930">
        <v>0</v>
      </c>
      <c r="P20" s="2177"/>
      <c r="Q20" s="1930">
        <v>0</v>
      </c>
      <c r="R20" s="2177"/>
      <c r="S20" s="2176">
        <f t="shared" si="2"/>
        <v>0</v>
      </c>
      <c r="T20" s="2177"/>
      <c r="U20" s="2176">
        <f>ROUND(SUM('SCH 18 pg1'!C20+'SCH 18 pg1'!I20+'SCH 18 pg1'!O20+'SCH 18 pg2'!C20+'SCH 18 pg2'!I20+'SCH 18 pg2'!O20),0)</f>
        <v>0</v>
      </c>
      <c r="V20" s="1930"/>
      <c r="W20" s="2176">
        <f>ROUND(SUM('SCH 18 pg1'!E20+'SCH 18 pg1'!K20+'SCH 18 pg1'!Q20+'SCH 18 pg2'!E20+'SCH 18 pg2'!K20+'SCH 18 pg2'!Q20),0)</f>
        <v>0</v>
      </c>
      <c r="X20" s="1930"/>
      <c r="Y20" s="2176">
        <f t="shared" si="3"/>
        <v>0</v>
      </c>
    </row>
    <row r="21" spans="1:26">
      <c r="A21" s="1845" t="s">
        <v>1364</v>
      </c>
      <c r="B21" s="1845" t="s">
        <v>6</v>
      </c>
      <c r="C21" s="2176">
        <v>264788</v>
      </c>
      <c r="D21" s="2178"/>
      <c r="E21" s="2176">
        <v>65555</v>
      </c>
      <c r="F21" s="2176"/>
      <c r="G21" s="2176">
        <f t="shared" si="0"/>
        <v>330343</v>
      </c>
      <c r="H21" s="2176"/>
      <c r="I21" s="2177">
        <v>138980</v>
      </c>
      <c r="J21" s="2178"/>
      <c r="K21" s="2177">
        <v>56736</v>
      </c>
      <c r="L21" s="2176"/>
      <c r="M21" s="2177">
        <f t="shared" si="1"/>
        <v>195716</v>
      </c>
      <c r="N21" s="2176"/>
      <c r="O21" s="2176">
        <v>1214265</v>
      </c>
      <c r="P21" s="2178"/>
      <c r="Q21" s="2176">
        <v>190533</v>
      </c>
      <c r="R21" s="2176"/>
      <c r="S21" s="2176">
        <f t="shared" si="2"/>
        <v>1404798</v>
      </c>
      <c r="T21" s="2176"/>
      <c r="U21" s="2176">
        <f>ROUND(SUM('SCH 18 pg1'!C21+'SCH 18 pg1'!I21+'SCH 18 pg1'!O21+'SCH 18 pg2'!C21+'SCH 18 pg2'!I21+'SCH 18 pg2'!O21),0)</f>
        <v>5286210</v>
      </c>
      <c r="V21" s="2176"/>
      <c r="W21" s="2176">
        <f>ROUND(SUM('SCH 18 pg1'!E21+'SCH 18 pg1'!K21+'SCH 18 pg1'!Q21+'SCH 18 pg2'!E21+'SCH 18 pg2'!K21+'SCH 18 pg2'!Q21),0)</f>
        <v>657814</v>
      </c>
      <c r="X21" s="2176"/>
      <c r="Y21" s="2176">
        <f t="shared" si="3"/>
        <v>5944024</v>
      </c>
    </row>
    <row r="22" spans="1:26">
      <c r="A22" s="1847" t="s">
        <v>635</v>
      </c>
      <c r="B22" s="1845" t="s">
        <v>6</v>
      </c>
      <c r="C22" s="2176"/>
      <c r="D22" s="2176"/>
      <c r="E22" s="2176"/>
      <c r="F22" s="2176"/>
      <c r="G22" s="2176" t="s">
        <v>6</v>
      </c>
      <c r="H22" s="2176"/>
      <c r="I22" s="2177"/>
      <c r="J22" s="2176"/>
      <c r="K22" s="2177"/>
      <c r="L22" s="2176"/>
      <c r="M22" s="2177" t="s">
        <v>6</v>
      </c>
      <c r="N22" s="2176"/>
      <c r="O22" s="2176"/>
      <c r="P22" s="2176"/>
      <c r="Q22" s="2176"/>
      <c r="R22" s="2176"/>
      <c r="S22" s="2176" t="s">
        <v>6</v>
      </c>
      <c r="T22" s="2176"/>
      <c r="U22" s="2176" t="s">
        <v>6</v>
      </c>
      <c r="V22" s="2176"/>
      <c r="W22" s="2176" t="s">
        <v>6</v>
      </c>
      <c r="X22" s="2176"/>
      <c r="Y22" s="2176" t="s">
        <v>6</v>
      </c>
    </row>
    <row r="23" spans="1:26">
      <c r="A23" s="1845" t="s">
        <v>636</v>
      </c>
      <c r="B23" s="1845" t="s">
        <v>6</v>
      </c>
      <c r="C23" s="2176">
        <v>162960</v>
      </c>
      <c r="D23" s="2178"/>
      <c r="E23" s="2176">
        <v>4357</v>
      </c>
      <c r="F23" s="2178"/>
      <c r="G23" s="2176">
        <f t="shared" si="0"/>
        <v>167317</v>
      </c>
      <c r="H23" s="2176"/>
      <c r="I23" s="2177">
        <v>3063</v>
      </c>
      <c r="J23" s="2178"/>
      <c r="K23" s="2177">
        <v>250</v>
      </c>
      <c r="L23" s="2178"/>
      <c r="M23" s="2177">
        <f t="shared" si="1"/>
        <v>3313</v>
      </c>
      <c r="N23" s="2176"/>
      <c r="O23" s="2176">
        <v>3184</v>
      </c>
      <c r="P23" s="2178"/>
      <c r="Q23" s="2176">
        <v>129</v>
      </c>
      <c r="R23" s="2178"/>
      <c r="S23" s="2176">
        <f t="shared" si="2"/>
        <v>3313</v>
      </c>
      <c r="T23" s="2176"/>
      <c r="U23" s="2176">
        <f>ROUND(SUM('SCH 18 pg1'!C23+'SCH 18 pg1'!I23+'SCH 18 pg1'!O23+'SCH 18 pg2'!C23+'SCH 18 pg2'!I23+'SCH 18 pg2'!O23),0)</f>
        <v>2986458</v>
      </c>
      <c r="V23" s="2176"/>
      <c r="W23" s="2176">
        <f>ROUND(SUM('SCH 18 pg1'!E23+'SCH 18 pg1'!K23+'SCH 18 pg1'!Q23+'SCH 18 pg2'!E23+'SCH 18 pg2'!K23+'SCH 18 pg2'!Q23),0)</f>
        <v>124543</v>
      </c>
      <c r="X23" s="2176"/>
      <c r="Y23" s="2176">
        <f t="shared" si="3"/>
        <v>3111001</v>
      </c>
    </row>
    <row r="24" spans="1:26">
      <c r="A24" s="1845" t="s">
        <v>637</v>
      </c>
      <c r="B24" s="1845" t="s">
        <v>6</v>
      </c>
      <c r="C24" s="2176">
        <v>986004</v>
      </c>
      <c r="D24" s="2176"/>
      <c r="E24" s="2176">
        <v>136191</v>
      </c>
      <c r="F24" s="2176"/>
      <c r="G24" s="2176">
        <f t="shared" si="0"/>
        <v>1122195</v>
      </c>
      <c r="H24" s="2176"/>
      <c r="I24" s="2177">
        <v>570057</v>
      </c>
      <c r="J24" s="2176"/>
      <c r="K24" s="2177">
        <v>98226</v>
      </c>
      <c r="L24" s="2176"/>
      <c r="M24" s="2177">
        <f t="shared" si="1"/>
        <v>668283</v>
      </c>
      <c r="N24" s="2176"/>
      <c r="O24" s="2176">
        <v>1447527</v>
      </c>
      <c r="P24" s="2178"/>
      <c r="Q24" s="2176">
        <v>214263</v>
      </c>
      <c r="R24" s="2178"/>
      <c r="S24" s="2176">
        <f t="shared" si="2"/>
        <v>1661790</v>
      </c>
      <c r="T24" s="2176"/>
      <c r="U24" s="2176">
        <f>ROUND(SUM('SCH 18 pg1'!C24+'SCH 18 pg1'!I24+'SCH 18 pg1'!O24+'SCH 18 pg2'!C24+'SCH 18 pg2'!I24+'SCH 18 pg2'!O24),0)</f>
        <v>10029155</v>
      </c>
      <c r="V24" s="2176"/>
      <c r="W24" s="2176">
        <f>ROUND(SUM('SCH 18 pg1'!E24+'SCH 18 pg1'!K24+'SCH 18 pg1'!Q24+'SCH 18 pg2'!E24+'SCH 18 pg2'!K24+'SCH 18 pg2'!Q24),0)</f>
        <v>1303508</v>
      </c>
      <c r="X24" s="2176"/>
      <c r="Y24" s="2176">
        <f t="shared" si="3"/>
        <v>11332663</v>
      </c>
    </row>
    <row r="25" spans="1:26">
      <c r="A25" s="1845" t="s">
        <v>638</v>
      </c>
      <c r="B25" s="1845" t="s">
        <v>6</v>
      </c>
      <c r="C25" s="2176">
        <v>4821685</v>
      </c>
      <c r="D25" s="2178"/>
      <c r="E25" s="2176">
        <v>532750</v>
      </c>
      <c r="F25" s="2178"/>
      <c r="G25" s="2176">
        <f t="shared" si="0"/>
        <v>5354435</v>
      </c>
      <c r="H25" s="2176"/>
      <c r="I25" s="2177">
        <v>4038036</v>
      </c>
      <c r="J25" s="2178"/>
      <c r="K25" s="2177">
        <v>375589</v>
      </c>
      <c r="L25" s="2178"/>
      <c r="M25" s="2177">
        <f t="shared" si="1"/>
        <v>4413625</v>
      </c>
      <c r="N25" s="2176"/>
      <c r="O25" s="2176">
        <v>6799003</v>
      </c>
      <c r="P25" s="2178"/>
      <c r="Q25" s="2176">
        <v>1719380</v>
      </c>
      <c r="R25" s="2178"/>
      <c r="S25" s="2176">
        <f t="shared" si="2"/>
        <v>8518383</v>
      </c>
      <c r="T25" s="2176"/>
      <c r="U25" s="2176">
        <f>ROUND(SUM('SCH 18 pg1'!C25+'SCH 18 pg1'!I25+'SCH 18 pg1'!O25+'SCH 18 pg2'!C25+'SCH 18 pg2'!I25+'SCH 18 pg2'!O25),0)</f>
        <v>40929865</v>
      </c>
      <c r="V25" s="2176"/>
      <c r="W25" s="2176">
        <f>ROUND(SUM('SCH 18 pg1'!E25+'SCH 18 pg1'!K25+'SCH 18 pg1'!Q25+'SCH 18 pg2'!E25+'SCH 18 pg2'!K25+'SCH 18 pg2'!Q25),0)</f>
        <v>5835581</v>
      </c>
      <c r="X25" s="2176"/>
      <c r="Y25" s="2176">
        <f t="shared" si="3"/>
        <v>46765446</v>
      </c>
    </row>
    <row r="26" spans="1:26">
      <c r="A26" s="1847" t="s">
        <v>639</v>
      </c>
      <c r="B26" s="1845" t="s">
        <v>6</v>
      </c>
      <c r="C26" s="2176"/>
      <c r="D26" s="2176"/>
      <c r="E26" s="2176"/>
      <c r="F26" s="2176"/>
      <c r="G26" s="2176" t="s">
        <v>6</v>
      </c>
      <c r="H26" s="2176"/>
      <c r="I26" s="2177"/>
      <c r="J26" s="2176"/>
      <c r="K26" s="2177"/>
      <c r="L26" s="2176"/>
      <c r="M26" s="2177" t="s">
        <v>6</v>
      </c>
      <c r="N26" s="2176"/>
      <c r="O26" s="2176"/>
      <c r="P26" s="2176"/>
      <c r="Q26" s="2176"/>
      <c r="R26" s="2176"/>
      <c r="S26" s="2176" t="s">
        <v>6</v>
      </c>
      <c r="T26" s="2176"/>
      <c r="U26" s="2176" t="s">
        <v>6</v>
      </c>
      <c r="V26" s="2176"/>
      <c r="W26" s="2176" t="s">
        <v>6</v>
      </c>
      <c r="X26" s="2176"/>
      <c r="Y26" s="2176" t="s">
        <v>6</v>
      </c>
    </row>
    <row r="27" spans="1:26">
      <c r="A27" s="1845" t="s">
        <v>640</v>
      </c>
      <c r="B27" s="1845" t="s">
        <v>6</v>
      </c>
      <c r="C27" s="2176">
        <v>2379711</v>
      </c>
      <c r="D27" s="2178"/>
      <c r="E27" s="2176">
        <v>343338</v>
      </c>
      <c r="F27" s="2178"/>
      <c r="G27" s="2176">
        <f t="shared" si="0"/>
        <v>2723049</v>
      </c>
      <c r="H27" s="2176"/>
      <c r="I27" s="2177">
        <v>2311965</v>
      </c>
      <c r="J27" s="2178"/>
      <c r="K27" s="2177">
        <v>242905</v>
      </c>
      <c r="L27" s="2178"/>
      <c r="M27" s="2177">
        <f t="shared" si="1"/>
        <v>2554870</v>
      </c>
      <c r="N27" s="2176"/>
      <c r="O27" s="2176">
        <v>3890570</v>
      </c>
      <c r="P27" s="2178"/>
      <c r="Q27" s="2176">
        <v>627461</v>
      </c>
      <c r="R27" s="2178"/>
      <c r="S27" s="2176">
        <f t="shared" si="2"/>
        <v>4518031</v>
      </c>
      <c r="T27" s="2176"/>
      <c r="U27" s="2176">
        <f>ROUND(SUM('SCH 18 pg1'!C27+'SCH 18 pg1'!I27+'SCH 18 pg1'!O27+'SCH 18 pg2'!C27+'SCH 18 pg2'!I27+'SCH 18 pg2'!O27),0)</f>
        <v>20036913</v>
      </c>
      <c r="V27" s="2176"/>
      <c r="W27" s="2176">
        <f>ROUND(SUM('SCH 18 pg1'!E27+'SCH 18 pg1'!K27+'SCH 18 pg1'!Q27+'SCH 18 pg2'!E27+'SCH 18 pg2'!K27+'SCH 18 pg2'!Q27),0)</f>
        <v>2987718</v>
      </c>
      <c r="X27" s="2176"/>
      <c r="Y27" s="2176">
        <f t="shared" si="3"/>
        <v>23024631</v>
      </c>
    </row>
    <row r="28" spans="1:26">
      <c r="A28" s="1845" t="s">
        <v>1365</v>
      </c>
      <c r="B28" s="1845" t="s">
        <v>6</v>
      </c>
      <c r="C28" s="2176">
        <v>14088373</v>
      </c>
      <c r="D28" s="2178"/>
      <c r="E28" s="2176">
        <v>4942716</v>
      </c>
      <c r="F28" s="2178"/>
      <c r="G28" s="2176">
        <f t="shared" si="0"/>
        <v>19031089</v>
      </c>
      <c r="H28" s="2176"/>
      <c r="I28" s="2177">
        <v>14561298</v>
      </c>
      <c r="J28" s="2178"/>
      <c r="K28" s="2177">
        <v>4295907</v>
      </c>
      <c r="L28" s="2178"/>
      <c r="M28" s="2177">
        <f t="shared" si="1"/>
        <v>18857205</v>
      </c>
      <c r="N28" s="2176"/>
      <c r="O28" s="2176">
        <v>85113745</v>
      </c>
      <c r="P28" s="2178"/>
      <c r="Q28" s="2176">
        <v>14127874</v>
      </c>
      <c r="R28" s="2178"/>
      <c r="S28" s="2176">
        <f t="shared" si="2"/>
        <v>99241619</v>
      </c>
      <c r="T28" s="2176"/>
      <c r="U28" s="2176">
        <f>ROUND(SUM('SCH 18 pg1'!C28+'SCH 18 pg1'!I28+'SCH 18 pg1'!O28+'SCH 18 pg2'!C28+'SCH 18 pg2'!I28+'SCH 18 pg2'!O28),0)</f>
        <v>226116166</v>
      </c>
      <c r="V28" s="2176"/>
      <c r="W28" s="2176">
        <f>ROUND(SUM('SCH 18 pg1'!E28+'SCH 18 pg1'!K28+'SCH 18 pg1'!Q28+'SCH 18 pg2'!E28+'SCH 18 pg2'!K28+'SCH 18 pg2'!Q28),0)</f>
        <v>46083535</v>
      </c>
      <c r="X28" s="2176"/>
      <c r="Y28" s="2176">
        <f t="shared" si="3"/>
        <v>272199701</v>
      </c>
    </row>
    <row r="29" spans="1:26">
      <c r="A29" s="1847" t="s">
        <v>2003</v>
      </c>
      <c r="B29" s="1845" t="s">
        <v>6</v>
      </c>
      <c r="C29" s="1930">
        <v>0</v>
      </c>
      <c r="D29" s="2177"/>
      <c r="E29" s="1930">
        <v>0</v>
      </c>
      <c r="F29" s="2177"/>
      <c r="G29" s="2176">
        <f t="shared" si="0"/>
        <v>0</v>
      </c>
      <c r="H29" s="2177"/>
      <c r="I29" s="1930">
        <v>0</v>
      </c>
      <c r="J29" s="2177"/>
      <c r="K29" s="1930">
        <v>0</v>
      </c>
      <c r="L29" s="2177"/>
      <c r="M29" s="2177">
        <f t="shared" si="1"/>
        <v>0</v>
      </c>
      <c r="N29" s="2177"/>
      <c r="O29" s="1930">
        <v>0</v>
      </c>
      <c r="P29" s="2177"/>
      <c r="Q29" s="1930">
        <v>0</v>
      </c>
      <c r="R29" s="2177"/>
      <c r="S29" s="2176">
        <f t="shared" si="2"/>
        <v>0</v>
      </c>
      <c r="T29" s="2177"/>
      <c r="U29" s="2176">
        <f>ROUND(SUM('SCH 18 pg1'!C29+'SCH 18 pg1'!I29+'SCH 18 pg1'!O29+'SCH 18 pg2'!C29+'SCH 18 pg2'!I29+'SCH 18 pg2'!O29),0)</f>
        <v>0</v>
      </c>
      <c r="V29" s="1930"/>
      <c r="W29" s="2176">
        <f>ROUND(SUM('SCH 18 pg1'!E29+'SCH 18 pg1'!K29+'SCH 18 pg1'!Q29+'SCH 18 pg2'!E29+'SCH 18 pg2'!K29+'SCH 18 pg2'!Q29),0)</f>
        <v>0</v>
      </c>
      <c r="X29" s="1930"/>
      <c r="Y29" s="2176">
        <f t="shared" si="3"/>
        <v>0</v>
      </c>
    </row>
    <row r="30" spans="1:26">
      <c r="A30" s="1847" t="s">
        <v>643</v>
      </c>
      <c r="B30" s="1845" t="s">
        <v>6</v>
      </c>
      <c r="C30" s="2176"/>
      <c r="D30" s="2176"/>
      <c r="E30" s="2176"/>
      <c r="F30" s="2176"/>
      <c r="G30" s="2176" t="s">
        <v>6</v>
      </c>
      <c r="H30" s="2176"/>
      <c r="I30" s="2177"/>
      <c r="J30" s="2176"/>
      <c r="K30" s="2177"/>
      <c r="L30" s="2176"/>
      <c r="M30" s="2177" t="s">
        <v>6</v>
      </c>
      <c r="N30" s="2176"/>
      <c r="O30" s="2176" t="s">
        <v>6</v>
      </c>
      <c r="P30" s="2176"/>
      <c r="Q30" s="2176"/>
      <c r="R30" s="2176"/>
      <c r="S30" s="2176" t="s">
        <v>6</v>
      </c>
      <c r="T30" s="2176"/>
      <c r="U30" s="2176" t="s">
        <v>6</v>
      </c>
      <c r="V30" s="2176"/>
      <c r="W30" s="2176" t="s">
        <v>6</v>
      </c>
      <c r="X30" s="2176"/>
      <c r="Y30" s="2176" t="s">
        <v>6</v>
      </c>
    </row>
    <row r="31" spans="1:26">
      <c r="A31" s="1845" t="s">
        <v>644</v>
      </c>
      <c r="B31" s="1845" t="s">
        <v>6</v>
      </c>
      <c r="C31" s="2176">
        <v>1860000</v>
      </c>
      <c r="D31" s="2176"/>
      <c r="E31" s="2176">
        <v>302800</v>
      </c>
      <c r="F31" s="2178"/>
      <c r="G31" s="2176">
        <f t="shared" si="0"/>
        <v>2162800</v>
      </c>
      <c r="H31" s="2176"/>
      <c r="I31" s="2177">
        <v>1860000</v>
      </c>
      <c r="J31" s="2176"/>
      <c r="K31" s="2177">
        <v>243000</v>
      </c>
      <c r="L31" s="2178"/>
      <c r="M31" s="2177">
        <f t="shared" si="1"/>
        <v>2103000</v>
      </c>
      <c r="N31" s="2176"/>
      <c r="O31" s="2176">
        <v>6640000</v>
      </c>
      <c r="P31" s="2176"/>
      <c r="Q31" s="2176">
        <v>426000</v>
      </c>
      <c r="R31" s="2176"/>
      <c r="S31" s="2176">
        <f t="shared" si="2"/>
        <v>7066000</v>
      </c>
      <c r="T31" s="2176"/>
      <c r="U31" s="2176">
        <f>ROUND(SUM('SCH 18 pg1'!C31+'SCH 18 pg1'!I31+'SCH 18 pg1'!O31+'SCH 18 pg2'!C31+'SCH 18 pg2'!I31+'SCH 18 pg2'!O31),0)</f>
        <v>19890000</v>
      </c>
      <c r="V31" s="2176"/>
      <c r="W31" s="2176">
        <f>ROUND(SUM('SCH 18 pg1'!E31+'SCH 18 pg1'!K31+'SCH 18 pg1'!Q31+'SCH 18 pg2'!E31+'SCH 18 pg2'!K31+'SCH 18 pg2'!Q31),0)</f>
        <v>2417700</v>
      </c>
      <c r="X31" s="2176"/>
      <c r="Y31" s="2176">
        <f t="shared" si="3"/>
        <v>22307700</v>
      </c>
    </row>
    <row r="32" spans="1:26">
      <c r="A32" s="1845" t="s">
        <v>645</v>
      </c>
      <c r="B32" s="1845" t="s">
        <v>6</v>
      </c>
      <c r="C32" s="2176">
        <v>2185000</v>
      </c>
      <c r="D32" s="2176"/>
      <c r="E32" s="2176">
        <v>275781</v>
      </c>
      <c r="F32" s="2176"/>
      <c r="G32" s="2176">
        <f t="shared" si="0"/>
        <v>2460781</v>
      </c>
      <c r="H32" s="2176"/>
      <c r="I32" s="2177">
        <v>2190000</v>
      </c>
      <c r="J32" s="2176"/>
      <c r="K32" s="2177">
        <v>200855</v>
      </c>
      <c r="L32" s="2176"/>
      <c r="M32" s="2177">
        <f t="shared" si="1"/>
        <v>2390855</v>
      </c>
      <c r="N32" s="2176"/>
      <c r="O32" s="2176">
        <v>4035000</v>
      </c>
      <c r="P32" s="2176"/>
      <c r="Q32" s="2176">
        <v>174788</v>
      </c>
      <c r="R32" s="2178"/>
      <c r="S32" s="2176">
        <f t="shared" si="2"/>
        <v>4209788</v>
      </c>
      <c r="T32" s="2176"/>
      <c r="U32" s="2176">
        <f>ROUND(SUM('SCH 18 pg1'!C32+'SCH 18 pg1'!I32+'SCH 18 pg1'!O32+'SCH 18 pg2'!C32+'SCH 18 pg2'!I32+'SCH 18 pg2'!O32),0)</f>
        <v>17285000</v>
      </c>
      <c r="V32" s="2176"/>
      <c r="W32" s="2176">
        <f>ROUND(SUM('SCH 18 pg1'!E32+'SCH 18 pg1'!K32+'SCH 18 pg1'!Q32+'SCH 18 pg2'!E32+'SCH 18 pg2'!K32+'SCH 18 pg2'!Q32),0)</f>
        <v>1917190</v>
      </c>
      <c r="X32" s="2176"/>
      <c r="Y32" s="2176">
        <f t="shared" si="3"/>
        <v>19202190</v>
      </c>
    </row>
    <row r="33" spans="1:25">
      <c r="A33" s="1845" t="s">
        <v>1366</v>
      </c>
      <c r="B33" s="1845" t="s">
        <v>6</v>
      </c>
      <c r="C33" s="1930">
        <v>0</v>
      </c>
      <c r="D33" s="2177"/>
      <c r="E33" s="1930">
        <v>0</v>
      </c>
      <c r="F33" s="2177"/>
      <c r="G33" s="2176">
        <f t="shared" si="0"/>
        <v>0</v>
      </c>
      <c r="H33" s="2177"/>
      <c r="I33" s="1930">
        <v>0</v>
      </c>
      <c r="J33" s="2177"/>
      <c r="K33" s="1930">
        <v>0</v>
      </c>
      <c r="L33" s="2177"/>
      <c r="M33" s="2177">
        <f t="shared" si="1"/>
        <v>0</v>
      </c>
      <c r="N33" s="2177"/>
      <c r="O33" s="1930">
        <v>0</v>
      </c>
      <c r="P33" s="2177"/>
      <c r="Q33" s="1930">
        <v>0</v>
      </c>
      <c r="R33" s="2177"/>
      <c r="S33" s="2176">
        <f t="shared" si="2"/>
        <v>0</v>
      </c>
      <c r="T33" s="2177"/>
      <c r="U33" s="2176">
        <f>ROUND(SUM('SCH 18 pg1'!C33+'SCH 18 pg1'!I33+'SCH 18 pg1'!O33+'SCH 18 pg2'!C33+'SCH 18 pg2'!I33+'SCH 18 pg2'!O33),0)</f>
        <v>0</v>
      </c>
      <c r="V33" s="1930"/>
      <c r="W33" s="2176">
        <f>ROUND(SUM('SCH 18 pg1'!E33+'SCH 18 pg1'!K33+'SCH 18 pg1'!Q33+'SCH 18 pg2'!E33+'SCH 18 pg2'!K33+'SCH 18 pg2'!Q33),0)</f>
        <v>0</v>
      </c>
      <c r="X33" s="1930"/>
      <c r="Y33" s="2176">
        <f t="shared" si="3"/>
        <v>0</v>
      </c>
    </row>
    <row r="34" spans="1:25">
      <c r="A34" s="1847" t="s">
        <v>2004</v>
      </c>
      <c r="B34" s="1845" t="s">
        <v>6</v>
      </c>
      <c r="C34" s="1930">
        <v>0</v>
      </c>
      <c r="D34" s="2177"/>
      <c r="E34" s="1930">
        <v>0</v>
      </c>
      <c r="F34" s="2177"/>
      <c r="G34" s="2176">
        <f t="shared" si="0"/>
        <v>0</v>
      </c>
      <c r="H34" s="2177"/>
      <c r="I34" s="1930">
        <v>0</v>
      </c>
      <c r="J34" s="2177"/>
      <c r="K34" s="1930">
        <v>0</v>
      </c>
      <c r="L34" s="2177"/>
      <c r="M34" s="2177">
        <f t="shared" si="1"/>
        <v>0</v>
      </c>
      <c r="N34" s="2177"/>
      <c r="O34" s="1930">
        <v>0</v>
      </c>
      <c r="P34" s="2177"/>
      <c r="Q34" s="1930">
        <v>0</v>
      </c>
      <c r="R34" s="2177"/>
      <c r="S34" s="2176">
        <f t="shared" si="2"/>
        <v>0</v>
      </c>
      <c r="T34" s="2177"/>
      <c r="U34" s="2176">
        <f>ROUND(SUM('SCH 18 pg1'!C34+'SCH 18 pg1'!I34+'SCH 18 pg1'!O34+'SCH 18 pg2'!C34+'SCH 18 pg2'!I34+'SCH 18 pg2'!O34),0)</f>
        <v>0</v>
      </c>
      <c r="V34" s="1930"/>
      <c r="W34" s="2176">
        <f>ROUND(SUM('SCH 18 pg1'!E34+'SCH 18 pg1'!K34+'SCH 18 pg1'!Q34+'SCH 18 pg2'!E34+'SCH 18 pg2'!K34+'SCH 18 pg2'!Q34),0)</f>
        <v>0</v>
      </c>
      <c r="X34" s="1930"/>
      <c r="Y34" s="2176">
        <f t="shared" si="3"/>
        <v>0</v>
      </c>
    </row>
    <row r="35" spans="1:25">
      <c r="A35" s="1847" t="s">
        <v>2005</v>
      </c>
      <c r="B35" s="1845" t="s">
        <v>6</v>
      </c>
      <c r="C35" s="1928">
        <v>0</v>
      </c>
      <c r="D35" s="2176"/>
      <c r="E35" s="1928">
        <v>0</v>
      </c>
      <c r="F35" s="2176"/>
      <c r="G35" s="2176">
        <f t="shared" si="0"/>
        <v>0</v>
      </c>
      <c r="H35" s="2176"/>
      <c r="I35" s="1930">
        <v>0</v>
      </c>
      <c r="J35" s="2177"/>
      <c r="K35" s="1930">
        <v>0</v>
      </c>
      <c r="L35" s="2177"/>
      <c r="M35" s="2177">
        <f t="shared" si="1"/>
        <v>0</v>
      </c>
      <c r="N35" s="2176"/>
      <c r="O35" s="1928">
        <v>0</v>
      </c>
      <c r="P35" s="2176"/>
      <c r="Q35" s="1928">
        <v>0</v>
      </c>
      <c r="R35" s="2176"/>
      <c r="S35" s="2176">
        <f t="shared" si="2"/>
        <v>0</v>
      </c>
      <c r="T35" s="2176"/>
      <c r="U35" s="2176">
        <f>ROUND(SUM('SCH 18 pg1'!C35+'SCH 18 pg1'!I35+'SCH 18 pg1'!O35+'SCH 18 pg2'!C35+'SCH 18 pg2'!I35+'SCH 18 pg2'!O35),0)</f>
        <v>9270</v>
      </c>
      <c r="V35" s="1928"/>
      <c r="W35" s="2176">
        <f>ROUND(SUM('SCH 18 pg1'!E35+'SCH 18 pg1'!K35+'SCH 18 pg1'!Q35+'SCH 18 pg2'!E35+'SCH 18 pg2'!K35+'SCH 18 pg2'!Q35),0)</f>
        <v>754</v>
      </c>
      <c r="X35" s="1928"/>
      <c r="Y35" s="2176">
        <f t="shared" si="3"/>
        <v>10024</v>
      </c>
    </row>
    <row r="36" spans="1:25">
      <c r="A36" s="1847" t="s">
        <v>2006</v>
      </c>
      <c r="B36" s="1845" t="s">
        <v>6</v>
      </c>
      <c r="C36" s="2176">
        <v>3217264</v>
      </c>
      <c r="D36" s="2176"/>
      <c r="E36" s="2176">
        <v>839408</v>
      </c>
      <c r="F36" s="2176"/>
      <c r="G36" s="2176">
        <f t="shared" si="0"/>
        <v>4056672</v>
      </c>
      <c r="H36" s="2176"/>
      <c r="I36" s="2177">
        <v>2775450</v>
      </c>
      <c r="J36" s="2176"/>
      <c r="K36" s="2177">
        <v>726633</v>
      </c>
      <c r="L36" s="2176"/>
      <c r="M36" s="2177">
        <f t="shared" si="1"/>
        <v>3502083</v>
      </c>
      <c r="N36" s="2176"/>
      <c r="O36" s="2176">
        <v>15280070</v>
      </c>
      <c r="P36" s="2178"/>
      <c r="Q36" s="2176">
        <v>5477516</v>
      </c>
      <c r="R36" s="2178"/>
      <c r="S36" s="2176">
        <f t="shared" si="2"/>
        <v>20757586</v>
      </c>
      <c r="T36" s="2176"/>
      <c r="U36" s="2176">
        <f>ROUND(SUM('SCH 18 pg1'!C36+'SCH 18 pg1'!I36+'SCH 18 pg1'!O36+'SCH 18 pg2'!C36+'SCH 18 pg2'!I36+'SCH 18 pg2'!O36),0)</f>
        <v>38693774</v>
      </c>
      <c r="V36" s="2176"/>
      <c r="W36" s="2176">
        <f>ROUND(SUM('SCH 18 pg1'!E36+'SCH 18 pg1'!K36+'SCH 18 pg1'!Q36+'SCH 18 pg2'!E36+'SCH 18 pg2'!K36+'SCH 18 pg2'!Q36),0)</f>
        <v>10663797</v>
      </c>
      <c r="X36" s="2176"/>
      <c r="Y36" s="2176">
        <f t="shared" si="3"/>
        <v>49357571</v>
      </c>
    </row>
    <row r="37" spans="1:25">
      <c r="A37" s="1847" t="s">
        <v>2007</v>
      </c>
      <c r="B37" s="1845" t="s">
        <v>6</v>
      </c>
      <c r="C37" s="1930">
        <v>0</v>
      </c>
      <c r="D37" s="2177"/>
      <c r="E37" s="1930">
        <v>0</v>
      </c>
      <c r="F37" s="2177"/>
      <c r="G37" s="2176">
        <f t="shared" si="0"/>
        <v>0</v>
      </c>
      <c r="H37" s="2177"/>
      <c r="I37" s="1930">
        <v>0</v>
      </c>
      <c r="J37" s="2177"/>
      <c r="K37" s="1930">
        <v>0</v>
      </c>
      <c r="L37" s="2177"/>
      <c r="M37" s="2177">
        <f t="shared" si="1"/>
        <v>0</v>
      </c>
      <c r="N37" s="2177"/>
      <c r="O37" s="1930">
        <v>0</v>
      </c>
      <c r="P37" s="2177"/>
      <c r="Q37" s="1930">
        <v>0</v>
      </c>
      <c r="R37" s="2177"/>
      <c r="S37" s="2176">
        <f t="shared" si="2"/>
        <v>0</v>
      </c>
      <c r="T37" s="2176"/>
      <c r="U37" s="2176">
        <f>ROUND(SUM('SCH 18 pg1'!C37+'SCH 18 pg1'!I37+'SCH 18 pg1'!O37+'SCH 18 pg2'!C37+'SCH 18 pg2'!I37+'SCH 18 pg2'!O37),0)</f>
        <v>747162</v>
      </c>
      <c r="V37" s="1930"/>
      <c r="W37" s="2176">
        <f>ROUND(SUM('SCH 18 pg1'!E37+'SCH 18 pg1'!K37+'SCH 18 pg1'!Q37+'SCH 18 pg2'!E37+'SCH 18 pg2'!K37+'SCH 18 pg2'!Q37),0)</f>
        <v>34156</v>
      </c>
      <c r="X37" s="1930"/>
      <c r="Y37" s="2176">
        <f t="shared" si="3"/>
        <v>781318</v>
      </c>
    </row>
    <row r="38" spans="1:25">
      <c r="A38" s="1847" t="s">
        <v>651</v>
      </c>
      <c r="B38" s="1845" t="s">
        <v>6</v>
      </c>
      <c r="C38" s="2176"/>
      <c r="D38" s="2176"/>
      <c r="E38" s="2176"/>
      <c r="F38" s="2176"/>
      <c r="G38" s="2176" t="s">
        <v>6</v>
      </c>
      <c r="H38" s="2176"/>
      <c r="I38" s="2177"/>
      <c r="J38" s="2176"/>
      <c r="K38" s="2177"/>
      <c r="L38" s="2176"/>
      <c r="M38" s="2177" t="s">
        <v>6</v>
      </c>
      <c r="N38" s="2176"/>
      <c r="O38" s="2176"/>
      <c r="P38" s="2176"/>
      <c r="Q38" s="2176"/>
      <c r="R38" s="2176"/>
      <c r="S38" s="2176" t="s">
        <v>6</v>
      </c>
      <c r="T38" s="2176"/>
      <c r="U38" s="2176" t="s">
        <v>6</v>
      </c>
      <c r="V38" s="2176"/>
      <c r="W38" s="2176" t="s">
        <v>6</v>
      </c>
      <c r="X38" s="2176"/>
      <c r="Y38" s="2176" t="s">
        <v>6</v>
      </c>
    </row>
    <row r="39" spans="1:25">
      <c r="A39" s="1845" t="s">
        <v>652</v>
      </c>
      <c r="B39" s="1845" t="s">
        <v>6</v>
      </c>
      <c r="C39" s="2176">
        <v>49599736</v>
      </c>
      <c r="D39" s="2176"/>
      <c r="E39" s="2176">
        <v>30971323</v>
      </c>
      <c r="F39" s="2176"/>
      <c r="G39" s="2176">
        <f t="shared" si="0"/>
        <v>80571059</v>
      </c>
      <c r="H39" s="2176"/>
      <c r="I39" s="2177">
        <v>49509435</v>
      </c>
      <c r="J39" s="2176"/>
      <c r="K39" s="2177">
        <v>28847621</v>
      </c>
      <c r="L39" s="2176"/>
      <c r="M39" s="2177">
        <f t="shared" si="1"/>
        <v>78357056</v>
      </c>
      <c r="N39" s="2176"/>
      <c r="O39" s="2176">
        <v>591813240</v>
      </c>
      <c r="P39" s="2176"/>
      <c r="Q39" s="2176">
        <v>169932041</v>
      </c>
      <c r="R39" s="2176"/>
      <c r="S39" s="2176">
        <f t="shared" si="2"/>
        <v>761745281</v>
      </c>
      <c r="T39" s="2176"/>
      <c r="U39" s="2176">
        <f>ROUND(SUM('SCH 18 pg1'!C39+'SCH 18 pg1'!I39+'SCH 18 pg1'!O39+'SCH 18 pg2'!C39+'SCH 18 pg2'!I39+'SCH 18 pg2'!O39),0)</f>
        <v>855692480</v>
      </c>
      <c r="V39" s="2176"/>
      <c r="W39" s="2176">
        <f>ROUND(SUM('SCH 18 pg1'!E39+'SCH 18 pg1'!K39+'SCH 18 pg1'!Q39+'SCH 18 pg2'!E39+'SCH 18 pg2'!K39+'SCH 18 pg2'!Q39),0)</f>
        <v>337131925</v>
      </c>
      <c r="X39" s="2176"/>
      <c r="Y39" s="2176">
        <f t="shared" si="3"/>
        <v>1192824405</v>
      </c>
    </row>
    <row r="40" spans="1:25">
      <c r="A40" s="1851" t="s">
        <v>653</v>
      </c>
      <c r="B40" s="1845" t="s">
        <v>6</v>
      </c>
      <c r="C40" s="2177">
        <v>2815133</v>
      </c>
      <c r="D40" s="1928"/>
      <c r="E40" s="2177">
        <v>468539</v>
      </c>
      <c r="F40" s="1928"/>
      <c r="G40" s="2176">
        <f t="shared" si="0"/>
        <v>3283672</v>
      </c>
      <c r="H40" s="2176"/>
      <c r="I40" s="2177">
        <v>1971091</v>
      </c>
      <c r="J40" s="1928"/>
      <c r="K40" s="2177">
        <v>339084</v>
      </c>
      <c r="L40" s="1928"/>
      <c r="M40" s="2177">
        <f t="shared" si="1"/>
        <v>2310175</v>
      </c>
      <c r="N40" s="2176"/>
      <c r="O40" s="1930">
        <v>4961085</v>
      </c>
      <c r="P40" s="1928"/>
      <c r="Q40" s="1930">
        <v>649747</v>
      </c>
      <c r="R40" s="1928"/>
      <c r="S40" s="2176">
        <f t="shared" si="2"/>
        <v>5610832</v>
      </c>
      <c r="T40" s="2176"/>
      <c r="U40" s="2176">
        <f>ROUND(SUM('SCH 18 pg1'!C40+'SCH 18 pg1'!I40+'SCH 18 pg1'!O40+'SCH 18 pg2'!C40+'SCH 18 pg2'!I40+'SCH 18 pg2'!O40),0)</f>
        <v>17492918</v>
      </c>
      <c r="V40" s="2176"/>
      <c r="W40" s="2176">
        <f>ROUND(SUM('SCH 18 pg1'!E40+'SCH 18 pg1'!K40+'SCH 18 pg1'!Q40+'SCH 18 pg2'!E40+'SCH 18 pg2'!K40+'SCH 18 pg2'!Q40),0)</f>
        <v>3559111</v>
      </c>
      <c r="X40" s="2176"/>
      <c r="Y40" s="2176">
        <f t="shared" si="3"/>
        <v>21052029</v>
      </c>
    </row>
    <row r="41" spans="1:25">
      <c r="A41" s="1851" t="s">
        <v>654</v>
      </c>
      <c r="B41" s="1845" t="s">
        <v>6</v>
      </c>
      <c r="C41" s="2177">
        <v>2984498</v>
      </c>
      <c r="D41" s="1928"/>
      <c r="E41" s="2177">
        <v>1848517</v>
      </c>
      <c r="F41" s="1928"/>
      <c r="G41" s="2176">
        <f t="shared" si="0"/>
        <v>4833015</v>
      </c>
      <c r="H41" s="2176"/>
      <c r="I41" s="2177">
        <v>2300142</v>
      </c>
      <c r="J41" s="1928"/>
      <c r="K41" s="2177">
        <v>1724050</v>
      </c>
      <c r="L41" s="1928"/>
      <c r="M41" s="2177">
        <f t="shared" si="1"/>
        <v>4024192</v>
      </c>
      <c r="N41" s="2176"/>
      <c r="O41" s="1930">
        <v>37833674</v>
      </c>
      <c r="P41" s="1928"/>
      <c r="Q41" s="1930">
        <v>20174001</v>
      </c>
      <c r="R41" s="1928"/>
      <c r="S41" s="2176">
        <f t="shared" si="2"/>
        <v>58007675</v>
      </c>
      <c r="T41" s="2176"/>
      <c r="U41" s="2176">
        <f>ROUND(SUM('SCH 18 pg1'!C41+'SCH 18 pg1'!I41+'SCH 18 pg1'!O41+'SCH 18 pg2'!C41+'SCH 18 pg2'!I41+'SCH 18 pg2'!O41),0)</f>
        <v>51322172</v>
      </c>
      <c r="V41" s="2176"/>
      <c r="W41" s="2176">
        <f>ROUND(SUM('SCH 18 pg1'!E41+'SCH 18 pg1'!K41+'SCH 18 pg1'!Q41+'SCH 18 pg2'!E41+'SCH 18 pg2'!K41+'SCH 18 pg2'!Q41),0)</f>
        <v>30042247</v>
      </c>
      <c r="X41" s="2176"/>
      <c r="Y41" s="2176">
        <f t="shared" si="3"/>
        <v>81364419</v>
      </c>
    </row>
    <row r="42" spans="1:25">
      <c r="A42" s="1845" t="s">
        <v>655</v>
      </c>
      <c r="B42" s="1845" t="s">
        <v>6</v>
      </c>
      <c r="C42" s="2177">
        <v>3591108</v>
      </c>
      <c r="D42" s="1930"/>
      <c r="E42" s="2177">
        <v>3310819</v>
      </c>
      <c r="F42" s="1928"/>
      <c r="G42" s="2176">
        <f t="shared" si="0"/>
        <v>6901927</v>
      </c>
      <c r="H42" s="2176"/>
      <c r="I42" s="2177">
        <v>2661303</v>
      </c>
      <c r="J42" s="1930"/>
      <c r="K42" s="2177">
        <v>3151341</v>
      </c>
      <c r="L42" s="1928"/>
      <c r="M42" s="2177">
        <f t="shared" si="1"/>
        <v>5812644</v>
      </c>
      <c r="N42" s="2176"/>
      <c r="O42" s="1930">
        <v>66726957</v>
      </c>
      <c r="P42" s="1928"/>
      <c r="Q42" s="1930">
        <v>35059593</v>
      </c>
      <c r="R42" s="1928"/>
      <c r="S42" s="2176">
        <f t="shared" si="2"/>
        <v>101786550</v>
      </c>
      <c r="T42" s="2176"/>
      <c r="U42" s="2176">
        <f>ROUND(SUM('SCH 18 pg1'!C42+'SCH 18 pg1'!I42+'SCH 18 pg1'!O42+'SCH 18 pg2'!C42+'SCH 18 pg2'!I42+'SCH 18 pg2'!O42),0)</f>
        <v>82762796</v>
      </c>
      <c r="V42" s="2176"/>
      <c r="W42" s="2176">
        <f>ROUND(SUM('SCH 18 pg1'!E42+'SCH 18 pg1'!K42+'SCH 18 pg1'!Q42+'SCH 18 pg2'!E42+'SCH 18 pg2'!K42+'SCH 18 pg2'!Q42),0)</f>
        <v>52438178</v>
      </c>
      <c r="X42" s="2176"/>
      <c r="Y42" s="2176">
        <f t="shared" si="3"/>
        <v>135200974</v>
      </c>
    </row>
    <row r="43" spans="1:25">
      <c r="A43" s="1845" t="s">
        <v>1356</v>
      </c>
      <c r="B43" s="1845" t="s">
        <v>6</v>
      </c>
      <c r="C43" s="2179">
        <v>1495780</v>
      </c>
      <c r="D43" s="2180"/>
      <c r="E43" s="2179">
        <v>120699</v>
      </c>
      <c r="F43" s="2180"/>
      <c r="G43" s="2176">
        <f t="shared" si="0"/>
        <v>1616479</v>
      </c>
      <c r="H43" s="2179"/>
      <c r="I43" s="2177">
        <v>520267</v>
      </c>
      <c r="J43" s="2180"/>
      <c r="K43" s="2177">
        <v>53327</v>
      </c>
      <c r="L43" s="2180"/>
      <c r="M43" s="2177">
        <f t="shared" si="1"/>
        <v>573594</v>
      </c>
      <c r="N43" s="2179"/>
      <c r="O43" s="2180">
        <v>546281</v>
      </c>
      <c r="P43" s="2181"/>
      <c r="Q43" s="2180">
        <v>27314</v>
      </c>
      <c r="R43" s="2180"/>
      <c r="S43" s="2176">
        <f t="shared" si="2"/>
        <v>573595</v>
      </c>
      <c r="T43" s="2179"/>
      <c r="U43" s="2176">
        <f>ROUND(SUM('SCH 18 pg1'!C43+'SCH 18 pg1'!I43+'SCH 18 pg1'!O43+'SCH 18 pg2'!C43+'SCH 18 pg2'!I43+'SCH 18 pg2'!O43),0)</f>
        <v>7992060</v>
      </c>
      <c r="V43" s="2176"/>
      <c r="W43" s="2176">
        <f>ROUND(SUM('SCH 18 pg1'!E43+'SCH 18 pg1'!K43+'SCH 18 pg1'!Q43+'SCH 18 pg2'!E43+'SCH 18 pg2'!K43+'SCH 18 pg2'!Q43),0)</f>
        <v>1052582</v>
      </c>
      <c r="X43" s="2176"/>
      <c r="Y43" s="2176">
        <f t="shared" si="3"/>
        <v>9044642</v>
      </c>
    </row>
    <row r="44" spans="1:25">
      <c r="A44" s="1845" t="s">
        <v>657</v>
      </c>
      <c r="B44" s="1845" t="s">
        <v>6</v>
      </c>
      <c r="C44" s="2176">
        <v>37449646</v>
      </c>
      <c r="D44" s="2178"/>
      <c r="E44" s="2176">
        <v>33753945</v>
      </c>
      <c r="F44" s="2178"/>
      <c r="G44" s="2176">
        <f t="shared" si="0"/>
        <v>71203591</v>
      </c>
      <c r="H44" s="2176"/>
      <c r="I44" s="2177">
        <v>34468972</v>
      </c>
      <c r="J44" s="2178"/>
      <c r="K44" s="2177">
        <v>32361383</v>
      </c>
      <c r="L44" s="2178"/>
      <c r="M44" s="2177">
        <f t="shared" si="1"/>
        <v>66830355</v>
      </c>
      <c r="N44" s="2176"/>
      <c r="O44" s="2176">
        <v>687422428</v>
      </c>
      <c r="P44" s="2178"/>
      <c r="Q44" s="2176">
        <v>373757664</v>
      </c>
      <c r="R44" s="2178"/>
      <c r="S44" s="2176">
        <f t="shared" si="2"/>
        <v>1061180092</v>
      </c>
      <c r="T44" s="2176"/>
      <c r="U44" s="2176">
        <f>ROUND(SUM('SCH 18 pg1'!C44+'SCH 18 pg1'!I44+'SCH 18 pg1'!O44+'SCH 18 pg2'!C44+'SCH 18 pg2'!I44+'SCH 18 pg2'!O44),0)</f>
        <v>877031336</v>
      </c>
      <c r="V44" s="2176"/>
      <c r="W44" s="2176">
        <f>ROUND(SUM('SCH 18 pg1'!E44+'SCH 18 pg1'!K44+'SCH 18 pg1'!Q44+'SCH 18 pg2'!E44+'SCH 18 pg2'!K44+'SCH 18 pg2'!Q44),0)</f>
        <v>550161501</v>
      </c>
      <c r="X44" s="2176"/>
      <c r="Y44" s="2176">
        <f t="shared" si="3"/>
        <v>1427192837</v>
      </c>
    </row>
    <row r="45" spans="1:25">
      <c r="A45" s="1847" t="s">
        <v>658</v>
      </c>
      <c r="B45" s="1844"/>
      <c r="C45" s="2176"/>
      <c r="D45" s="2176"/>
      <c r="E45" s="2176"/>
      <c r="F45" s="2176"/>
      <c r="G45" s="2176" t="s">
        <v>6</v>
      </c>
      <c r="H45" s="2176"/>
      <c r="I45" s="2177"/>
      <c r="J45" s="2176"/>
      <c r="K45" s="2177"/>
      <c r="L45" s="2176"/>
      <c r="M45" s="2177" t="s">
        <v>6</v>
      </c>
      <c r="N45" s="2176"/>
      <c r="O45" s="2176"/>
      <c r="P45" s="2176"/>
      <c r="Q45" s="2176"/>
      <c r="R45" s="2176"/>
      <c r="S45" s="2176" t="s">
        <v>6</v>
      </c>
      <c r="T45" s="2176"/>
      <c r="U45" s="2176" t="s">
        <v>6</v>
      </c>
      <c r="V45" s="2176"/>
      <c r="W45" s="2176" t="s">
        <v>6</v>
      </c>
      <c r="X45" s="2176"/>
      <c r="Y45" s="2176" t="s">
        <v>6</v>
      </c>
    </row>
    <row r="46" spans="1:25">
      <c r="A46" s="1845" t="s">
        <v>688</v>
      </c>
      <c r="B46" s="1845" t="s">
        <v>6</v>
      </c>
      <c r="C46" s="2176">
        <v>178281</v>
      </c>
      <c r="D46" s="2176"/>
      <c r="E46" s="2176">
        <v>44303</v>
      </c>
      <c r="F46" s="2176"/>
      <c r="G46" s="2176">
        <f t="shared" si="0"/>
        <v>222584</v>
      </c>
      <c r="H46" s="2176"/>
      <c r="I46" s="2177">
        <v>187195</v>
      </c>
      <c r="J46" s="2176"/>
      <c r="K46" s="2177">
        <v>35389</v>
      </c>
      <c r="L46" s="2176"/>
      <c r="M46" s="2177">
        <f t="shared" si="1"/>
        <v>222584</v>
      </c>
      <c r="N46" s="2176"/>
      <c r="O46" s="2176">
        <v>554223</v>
      </c>
      <c r="P46" s="2178"/>
      <c r="Q46" s="2176">
        <v>49884</v>
      </c>
      <c r="R46" s="2178"/>
      <c r="S46" s="2176">
        <f t="shared" si="2"/>
        <v>604107</v>
      </c>
      <c r="T46" s="2176"/>
      <c r="U46" s="2176">
        <f>ROUND(SUM('SCH 18 pg1'!C46+'SCH 18 pg1'!I46+'SCH 18 pg1'!O46+'SCH 18 pg2'!C46+'SCH 18 pg2'!I46+'SCH 18 pg2'!O46),0)</f>
        <v>1808682</v>
      </c>
      <c r="V46" s="2176"/>
      <c r="W46" s="2176">
        <f>ROUND(SUM('SCH 18 pg1'!E46+'SCH 18 pg1'!K46+'SCH 18 pg1'!Q46+'SCH 18 pg2'!E46+'SCH 18 pg2'!K46+'SCH 18 pg2'!Q46),0)</f>
        <v>333057</v>
      </c>
      <c r="X46" s="2176"/>
      <c r="Y46" s="2176">
        <f t="shared" si="3"/>
        <v>2141739</v>
      </c>
    </row>
    <row r="47" spans="1:25">
      <c r="A47" s="1845" t="s">
        <v>689</v>
      </c>
      <c r="B47" s="1845" t="s">
        <v>6</v>
      </c>
      <c r="C47" s="1930">
        <v>0</v>
      </c>
      <c r="D47" s="2177"/>
      <c r="E47" s="1930">
        <v>0</v>
      </c>
      <c r="F47" s="2177"/>
      <c r="G47" s="2176">
        <f t="shared" si="0"/>
        <v>0</v>
      </c>
      <c r="H47" s="2177"/>
      <c r="I47" s="1930">
        <v>0</v>
      </c>
      <c r="J47" s="2177"/>
      <c r="K47" s="1930">
        <v>0</v>
      </c>
      <c r="L47" s="2177"/>
      <c r="M47" s="2177">
        <f t="shared" si="1"/>
        <v>0</v>
      </c>
      <c r="N47" s="2177"/>
      <c r="O47" s="1930">
        <v>0</v>
      </c>
      <c r="P47" s="2177"/>
      <c r="Q47" s="1930">
        <v>0</v>
      </c>
      <c r="R47" s="2177"/>
      <c r="S47" s="2176">
        <f t="shared" si="2"/>
        <v>0</v>
      </c>
      <c r="T47" s="2177"/>
      <c r="U47" s="2176">
        <f>ROUND(SUM('SCH 18 pg1'!C47+'SCH 18 pg1'!I47+'SCH 18 pg1'!O47+'SCH 18 pg2'!C47+'SCH 18 pg2'!I47+'SCH 18 pg2'!O47),0)</f>
        <v>0</v>
      </c>
      <c r="V47" s="1930"/>
      <c r="W47" s="2176">
        <f>ROUND(SUM('SCH 18 pg1'!E47+'SCH 18 pg1'!K47+'SCH 18 pg1'!Q47+'SCH 18 pg2'!E47+'SCH 18 pg2'!K47+'SCH 18 pg2'!Q47),0)</f>
        <v>0</v>
      </c>
      <c r="X47" s="1930"/>
      <c r="Y47" s="2176">
        <f t="shared" si="3"/>
        <v>0</v>
      </c>
    </row>
    <row r="48" spans="1:25">
      <c r="A48" s="1845" t="s">
        <v>690</v>
      </c>
      <c r="B48" s="1845" t="s">
        <v>6</v>
      </c>
      <c r="C48" s="2176">
        <v>1088953</v>
      </c>
      <c r="D48" s="2178"/>
      <c r="E48" s="2176">
        <v>147448</v>
      </c>
      <c r="F48" s="2178"/>
      <c r="G48" s="2176">
        <f t="shared" si="0"/>
        <v>1236401</v>
      </c>
      <c r="H48" s="2176"/>
      <c r="I48" s="2177">
        <v>566568</v>
      </c>
      <c r="J48" s="2178"/>
      <c r="K48" s="2177">
        <v>112023</v>
      </c>
      <c r="L48" s="2178"/>
      <c r="M48" s="2177">
        <f t="shared" si="1"/>
        <v>678591</v>
      </c>
      <c r="N48" s="2176"/>
      <c r="O48" s="2176">
        <v>2035422</v>
      </c>
      <c r="P48" s="2178"/>
      <c r="Q48" s="2176">
        <v>247130</v>
      </c>
      <c r="R48" s="2178"/>
      <c r="S48" s="2176">
        <f t="shared" si="2"/>
        <v>2282552</v>
      </c>
      <c r="T48" s="2176"/>
      <c r="U48" s="2176">
        <f>ROUND(SUM('SCH 18 pg1'!C48+'SCH 18 pg1'!I48+'SCH 18 pg1'!O48+'SCH 18 pg2'!C48+'SCH 18 pg2'!I48+'SCH 18 pg2'!O48),0)</f>
        <v>7849621</v>
      </c>
      <c r="V48" s="2176"/>
      <c r="W48" s="2176">
        <f>ROUND(SUM('SCH 18 pg1'!E48+'SCH 18 pg1'!K48+'SCH 18 pg1'!Q48+'SCH 18 pg2'!E48+'SCH 18 pg2'!K48+'SCH 18 pg2'!Q48),0)</f>
        <v>1203458</v>
      </c>
      <c r="X48" s="2176"/>
      <c r="Y48" s="2176">
        <f t="shared" si="3"/>
        <v>9053079</v>
      </c>
    </row>
    <row r="49" spans="1:31">
      <c r="A49" s="872" t="s">
        <v>2642</v>
      </c>
      <c r="B49" s="2313" t="s">
        <v>6</v>
      </c>
      <c r="C49" s="2176">
        <v>0</v>
      </c>
      <c r="D49" s="2178"/>
      <c r="E49" s="2176">
        <v>0</v>
      </c>
      <c r="F49" s="2178"/>
      <c r="G49" s="2176">
        <f t="shared" si="0"/>
        <v>0</v>
      </c>
      <c r="H49" s="2176"/>
      <c r="I49" s="2177">
        <v>0</v>
      </c>
      <c r="J49" s="2178"/>
      <c r="K49" s="2177">
        <v>0</v>
      </c>
      <c r="L49" s="2178"/>
      <c r="M49" s="2177">
        <f t="shared" si="1"/>
        <v>0</v>
      </c>
      <c r="N49" s="2176"/>
      <c r="O49" s="2176">
        <v>0</v>
      </c>
      <c r="P49" s="2178"/>
      <c r="Q49" s="2176">
        <v>0</v>
      </c>
      <c r="R49" s="2178"/>
      <c r="S49" s="2176">
        <f t="shared" si="2"/>
        <v>0</v>
      </c>
      <c r="T49" s="2176"/>
      <c r="U49" s="2176">
        <v>0</v>
      </c>
      <c r="V49" s="2176"/>
      <c r="W49" s="2176">
        <v>0</v>
      </c>
      <c r="X49" s="2176"/>
      <c r="Y49" s="2176">
        <v>0</v>
      </c>
    </row>
    <row r="50" spans="1:31">
      <c r="A50" s="1847" t="s">
        <v>662</v>
      </c>
      <c r="B50" s="1845" t="s">
        <v>6</v>
      </c>
      <c r="C50" s="2176"/>
      <c r="D50" s="2176"/>
      <c r="E50" s="2176"/>
      <c r="F50" s="2176"/>
      <c r="G50" s="2176" t="s">
        <v>6</v>
      </c>
      <c r="H50" s="2176"/>
      <c r="I50" s="2177"/>
      <c r="J50" s="2176"/>
      <c r="K50" s="2177"/>
      <c r="L50" s="2176"/>
      <c r="M50" s="2177" t="s">
        <v>6</v>
      </c>
      <c r="N50" s="2176"/>
      <c r="O50" s="2176"/>
      <c r="P50" s="2176"/>
      <c r="Q50" s="2176"/>
      <c r="R50" s="2176"/>
      <c r="S50" s="2176" t="s">
        <v>6</v>
      </c>
      <c r="T50" s="2176"/>
      <c r="U50" s="2176" t="s">
        <v>6</v>
      </c>
      <c r="V50" s="2176"/>
      <c r="W50" s="2176" t="s">
        <v>6</v>
      </c>
      <c r="X50" s="2176"/>
      <c r="Y50" s="2176" t="s">
        <v>6</v>
      </c>
    </row>
    <row r="51" spans="1:31">
      <c r="A51" s="1845" t="s">
        <v>663</v>
      </c>
      <c r="B51" s="1845" t="s">
        <v>6</v>
      </c>
      <c r="C51" s="2176">
        <v>720342</v>
      </c>
      <c r="D51" s="2176"/>
      <c r="E51" s="2176">
        <v>145408</v>
      </c>
      <c r="F51" s="2176"/>
      <c r="G51" s="2176">
        <f t="shared" si="0"/>
        <v>865750</v>
      </c>
      <c r="H51" s="2176"/>
      <c r="I51" s="2177">
        <v>947134</v>
      </c>
      <c r="J51" s="2176"/>
      <c r="K51" s="2177">
        <v>114603</v>
      </c>
      <c r="L51" s="2176"/>
      <c r="M51" s="2177">
        <f t="shared" si="1"/>
        <v>1061737</v>
      </c>
      <c r="N51" s="2176"/>
      <c r="O51" s="2176">
        <v>2094641</v>
      </c>
      <c r="P51" s="2176"/>
      <c r="Q51" s="2176">
        <v>247559</v>
      </c>
      <c r="R51" s="2176"/>
      <c r="S51" s="2176">
        <f t="shared" si="2"/>
        <v>2342200</v>
      </c>
      <c r="T51" s="2176"/>
      <c r="U51" s="2176">
        <f>ROUND(SUM('SCH 18 pg1'!C51+'SCH 18 pg1'!I51+'SCH 18 pg1'!O51+'SCH 18 pg2'!C51+'SCH 18 pg2'!I51+'SCH 18 pg2'!O51),0)</f>
        <v>9069491</v>
      </c>
      <c r="V51" s="2176"/>
      <c r="W51" s="2176">
        <f>ROUND(SUM('SCH 18 pg1'!E51+'SCH 18 pg1'!K51+'SCH 18 pg1'!Q51+'SCH 18 pg2'!E51+'SCH 18 pg2'!K51+'SCH 18 pg2'!Q51),0)</f>
        <v>1184995</v>
      </c>
      <c r="X51" s="2176"/>
      <c r="Y51" s="2176">
        <f t="shared" si="3"/>
        <v>10254486</v>
      </c>
    </row>
    <row r="52" spans="1:31">
      <c r="A52" s="1845" t="s">
        <v>1367</v>
      </c>
      <c r="B52" s="1845" t="s">
        <v>6</v>
      </c>
      <c r="C52" s="1930">
        <v>0</v>
      </c>
      <c r="D52" s="2177"/>
      <c r="E52" s="1930">
        <v>0</v>
      </c>
      <c r="F52" s="2177"/>
      <c r="G52" s="2176">
        <f t="shared" si="0"/>
        <v>0</v>
      </c>
      <c r="H52" s="2177"/>
      <c r="I52" s="1930">
        <v>0</v>
      </c>
      <c r="J52" s="2177"/>
      <c r="K52" s="1930">
        <v>0</v>
      </c>
      <c r="L52" s="2177"/>
      <c r="M52" s="2177">
        <f t="shared" si="1"/>
        <v>0</v>
      </c>
      <c r="N52" s="2177"/>
      <c r="O52" s="1930">
        <v>0</v>
      </c>
      <c r="P52" s="2177"/>
      <c r="Q52" s="1930">
        <v>0</v>
      </c>
      <c r="R52" s="2177"/>
      <c r="S52" s="2176">
        <f t="shared" si="2"/>
        <v>0</v>
      </c>
      <c r="T52" s="2177"/>
      <c r="U52" s="2176">
        <f>ROUND(SUM('SCH 18 pg1'!C52+'SCH 18 pg1'!I52+'SCH 18 pg1'!O52+'SCH 18 pg2'!C52+'SCH 18 pg2'!I52+'SCH 18 pg2'!O52),0)</f>
        <v>0</v>
      </c>
      <c r="V52" s="1930"/>
      <c r="W52" s="2176">
        <f>ROUND(SUM('SCH 18 pg1'!E52+'SCH 18 pg1'!K52+'SCH 18 pg1'!Q52+'SCH 18 pg2'!E52+'SCH 18 pg2'!K52+'SCH 18 pg2'!Q52),0)</f>
        <v>0</v>
      </c>
      <c r="X52" s="1930"/>
      <c r="Y52" s="2176">
        <f t="shared" si="3"/>
        <v>0</v>
      </c>
    </row>
    <row r="53" spans="1:31">
      <c r="A53" s="1845" t="s">
        <v>691</v>
      </c>
      <c r="B53" s="1845" t="s">
        <v>6</v>
      </c>
      <c r="C53" s="1930">
        <v>0</v>
      </c>
      <c r="D53" s="2177"/>
      <c r="E53" s="1930">
        <v>0</v>
      </c>
      <c r="F53" s="2177"/>
      <c r="G53" s="2176">
        <f t="shared" si="0"/>
        <v>0</v>
      </c>
      <c r="H53" s="2177"/>
      <c r="I53" s="1930">
        <v>0</v>
      </c>
      <c r="J53" s="2177"/>
      <c r="K53" s="1930">
        <v>0</v>
      </c>
      <c r="L53" s="2177"/>
      <c r="M53" s="2177">
        <f t="shared" si="1"/>
        <v>0</v>
      </c>
      <c r="N53" s="2177"/>
      <c r="O53" s="1930">
        <v>0</v>
      </c>
      <c r="P53" s="2177"/>
      <c r="Q53" s="1930">
        <v>0</v>
      </c>
      <c r="R53" s="2177"/>
      <c r="S53" s="2176">
        <f t="shared" si="2"/>
        <v>0</v>
      </c>
      <c r="T53" s="2176"/>
      <c r="U53" s="2176">
        <f>ROUND(SUM('SCH 18 pg1'!C53+'SCH 18 pg1'!I53+'SCH 18 pg1'!O53+'SCH 18 pg2'!C53+'SCH 18 pg2'!I53+'SCH 18 pg2'!O53),0)</f>
        <v>78384</v>
      </c>
      <c r="V53" s="1930"/>
      <c r="W53" s="2176">
        <f>ROUND(SUM('SCH 18 pg1'!E53+'SCH 18 pg1'!K53+'SCH 18 pg1'!Q53+'SCH 18 pg2'!E53+'SCH 18 pg2'!K53+'SCH 18 pg2'!Q53),0)</f>
        <v>4007</v>
      </c>
      <c r="X53" s="1930"/>
      <c r="Y53" s="2176">
        <f t="shared" si="3"/>
        <v>82391</v>
      </c>
    </row>
    <row r="54" spans="1:31" ht="21.75" customHeight="1" thickBot="1">
      <c r="A54" s="1847" t="s">
        <v>2010</v>
      </c>
      <c r="B54" s="1845" t="s">
        <v>6</v>
      </c>
      <c r="C54" s="1932">
        <f>ROUND(SUM(C12:C53),0)</f>
        <v>187165000</v>
      </c>
      <c r="D54" s="1927"/>
      <c r="E54" s="1932">
        <f>ROUND(SUM(E12:E53),0)</f>
        <v>96902290</v>
      </c>
      <c r="F54" s="1927"/>
      <c r="G54" s="1932">
        <f>ROUND(SUM(G12:G53),0)</f>
        <v>284067290</v>
      </c>
      <c r="H54" s="1927"/>
      <c r="I54" s="1932">
        <f>ROUND(SUM(I12:I53),0)</f>
        <v>166995000</v>
      </c>
      <c r="J54" s="1927"/>
      <c r="K54" s="1932">
        <f>ROUND(SUM(K12:K53),0)</f>
        <v>89292432</v>
      </c>
      <c r="L54" s="1927"/>
      <c r="M54" s="1932">
        <f>ROUND(SUM(M12:M53),0)</f>
        <v>256287432</v>
      </c>
      <c r="N54" s="1927"/>
      <c r="O54" s="1932">
        <f>ROUND(SUM(O12:O53),0)</f>
        <v>1878870000</v>
      </c>
      <c r="P54" s="1927"/>
      <c r="Q54" s="1932">
        <f>ROUND(SUM(Q12:Q53),0)</f>
        <v>732652984</v>
      </c>
      <c r="R54" s="1927"/>
      <c r="S54" s="1932">
        <f>ROUND(SUM(S12:S53),0)</f>
        <v>2611522984</v>
      </c>
      <c r="T54" s="1933"/>
      <c r="U54" s="1932">
        <f>ROUND(SUM(U12:U53),0)</f>
        <v>3017750000</v>
      </c>
      <c r="V54" s="1933"/>
      <c r="W54" s="1932">
        <f>ROUND(SUM(W12:W53),0)</f>
        <v>1268390382</v>
      </c>
      <c r="X54" s="1933"/>
      <c r="Y54" s="1932">
        <f>ROUND(SUM(Y12:Y53),0)</f>
        <v>4286140382</v>
      </c>
    </row>
    <row r="55" spans="1:31" ht="16" thickTop="1">
      <c r="B55" s="1669" t="s">
        <v>6</v>
      </c>
      <c r="C55" s="1683"/>
      <c r="E55" s="1683"/>
      <c r="G55" s="1683"/>
      <c r="I55" s="1672"/>
      <c r="K55" s="1672"/>
      <c r="M55" s="1672"/>
      <c r="U55" s="1672"/>
      <c r="W55" s="1672"/>
      <c r="Y55" s="1677"/>
      <c r="Z55" s="1673"/>
      <c r="AA55" s="1676"/>
      <c r="AB55" s="1673"/>
      <c r="AC55" s="1676"/>
      <c r="AD55" s="1673"/>
      <c r="AE55" s="1677"/>
    </row>
    <row r="56" spans="1:31">
      <c r="A56" s="1665" t="s">
        <v>2031</v>
      </c>
      <c r="AA56" s="1684" t="s">
        <v>6</v>
      </c>
      <c r="AE56" s="1679"/>
    </row>
    <row r="57" spans="1:31">
      <c r="A57" s="1678" t="s">
        <v>6</v>
      </c>
    </row>
    <row r="58" spans="1:31">
      <c r="A58" s="1680"/>
    </row>
  </sheetData>
  <mergeCells count="4">
    <mergeCell ref="I8:M8"/>
    <mergeCell ref="O8:S8"/>
    <mergeCell ref="U8:Y8"/>
    <mergeCell ref="C8:G8"/>
  </mergeCells>
  <printOptions verticalCentered="1"/>
  <pageMargins left="0.4" right="0.5" top="0.5" bottom="0.5" header="0.5" footer="0.25"/>
  <pageSetup scale="44" firstPageNumber="98" orientation="landscape"/>
  <headerFooter scaleWithDoc="0">
    <oddFooter>&amp;R&amp;8 98</oddFooter>
  </headerFooter>
  <rowBreaks count="1" manualBreakCount="1">
    <brk id="22" max="16383" man="1"/>
  </rowBreaks>
  <colBreaks count="1" manualBreakCount="1">
    <brk id="32" max="1048575" man="1"/>
  </colBreaks>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U59"/>
  <sheetViews>
    <sheetView showGridLines="0" showOutlineSymbols="0" zoomScale="70" zoomScaleNormal="70" zoomScalePageLayoutView="70" workbookViewId="0"/>
  </sheetViews>
  <sheetFormatPr baseColWidth="10" defaultColWidth="8.7109375" defaultRowHeight="15" x14ac:dyDescent="0"/>
  <cols>
    <col min="1" max="1" width="56" style="905" customWidth="1"/>
    <col min="2" max="2" width="1.140625" style="905" customWidth="1"/>
    <col min="3" max="3" width="15.140625" style="905" bestFit="1" customWidth="1"/>
    <col min="4" max="4" width="1.28515625" style="905" customWidth="1"/>
    <col min="5" max="5" width="17.28515625" style="906" bestFit="1" customWidth="1"/>
    <col min="6" max="6" width="1.28515625" style="905" customWidth="1"/>
    <col min="7" max="7" width="14.7109375" style="905" bestFit="1" customWidth="1"/>
    <col min="8" max="8" width="0.85546875" style="905" customWidth="1"/>
    <col min="9" max="9" width="15.7109375" style="905" bestFit="1" customWidth="1"/>
    <col min="10" max="10" width="0.7109375" style="905" customWidth="1"/>
    <col min="11" max="11" width="15.7109375" style="905" bestFit="1" customWidth="1"/>
    <col min="12" max="12" width="1.140625" style="905" customWidth="1"/>
    <col min="13" max="13" width="17.28515625" style="905" bestFit="1" customWidth="1"/>
    <col min="14" max="14" width="1.28515625" style="905" customWidth="1"/>
    <col min="15" max="15" width="16" style="905" bestFit="1" customWidth="1"/>
    <col min="16" max="16" width="1.28515625" style="905" customWidth="1"/>
    <col min="17" max="17" width="0.7109375" style="905" customWidth="1"/>
    <col min="18" max="18" width="19.28515625" style="907" bestFit="1" customWidth="1"/>
    <col min="19" max="19" width="1.28515625" style="905" customWidth="1"/>
    <col min="20" max="20" width="17.140625" style="905" customWidth="1"/>
    <col min="21" max="21" width="1.42578125" style="905" customWidth="1"/>
    <col min="22" max="16384" width="8.7109375" style="905"/>
  </cols>
  <sheetData>
    <row r="1" spans="1:21">
      <c r="A1" s="1667" t="s">
        <v>1491</v>
      </c>
    </row>
    <row r="3" spans="1:21" ht="17">
      <c r="A3" s="904" t="s">
        <v>0</v>
      </c>
      <c r="B3" s="904"/>
    </row>
    <row r="4" spans="1:21" ht="17">
      <c r="A4" s="904" t="s">
        <v>697</v>
      </c>
      <c r="B4" s="904"/>
      <c r="T4" s="908" t="s">
        <v>698</v>
      </c>
    </row>
    <row r="5" spans="1:21" ht="17">
      <c r="A5" s="904" t="s">
        <v>2643</v>
      </c>
      <c r="B5" s="904"/>
    </row>
    <row r="6" spans="1:21" ht="17">
      <c r="A6" s="904" t="s">
        <v>1966</v>
      </c>
      <c r="B6" s="904"/>
    </row>
    <row r="7" spans="1:21">
      <c r="A7" s="909"/>
      <c r="B7" s="909"/>
    </row>
    <row r="8" spans="1:21" ht="16">
      <c r="A8" s="910"/>
      <c r="B8" s="910"/>
      <c r="C8" s="911" t="s">
        <v>157</v>
      </c>
      <c r="D8" s="911"/>
      <c r="E8" s="911"/>
      <c r="F8" s="911"/>
      <c r="G8" s="911"/>
      <c r="H8" s="911"/>
      <c r="I8" s="911" t="s">
        <v>143</v>
      </c>
      <c r="J8" s="911"/>
      <c r="K8" s="911"/>
      <c r="L8" s="911"/>
      <c r="M8" s="911"/>
      <c r="N8" s="911"/>
      <c r="O8" s="911"/>
      <c r="P8" s="911"/>
      <c r="Q8" s="911"/>
      <c r="R8" s="910"/>
      <c r="S8" s="910"/>
      <c r="T8" s="910"/>
      <c r="U8" s="910"/>
    </row>
    <row r="9" spans="1:21" ht="16">
      <c r="A9" s="910"/>
      <c r="B9" s="910"/>
      <c r="C9" s="911" t="s">
        <v>699</v>
      </c>
      <c r="D9" s="911"/>
      <c r="E9" s="911" t="s">
        <v>137</v>
      </c>
      <c r="F9" s="911"/>
      <c r="G9" s="911" t="s">
        <v>700</v>
      </c>
      <c r="H9" s="911"/>
      <c r="I9" s="911" t="s">
        <v>148</v>
      </c>
      <c r="J9" s="911"/>
      <c r="K9" s="911" t="s">
        <v>701</v>
      </c>
      <c r="L9" s="911"/>
      <c r="M9" s="911" t="s">
        <v>702</v>
      </c>
      <c r="N9" s="911"/>
      <c r="O9" s="911" t="s">
        <v>703</v>
      </c>
      <c r="P9" s="911"/>
      <c r="Q9" s="911"/>
      <c r="R9" s="910"/>
      <c r="S9" s="910"/>
      <c r="T9" s="910"/>
      <c r="U9" s="910"/>
    </row>
    <row r="10" spans="1:21" ht="16">
      <c r="A10" s="910"/>
      <c r="B10" s="910"/>
      <c r="C10" s="911" t="s">
        <v>704</v>
      </c>
      <c r="D10" s="911"/>
      <c r="E10" s="911" t="s">
        <v>157</v>
      </c>
      <c r="F10" s="911"/>
      <c r="G10" s="911" t="s">
        <v>705</v>
      </c>
      <c r="H10" s="911"/>
      <c r="I10" s="911" t="s">
        <v>158</v>
      </c>
      <c r="J10" s="911"/>
      <c r="K10" s="911" t="s">
        <v>706</v>
      </c>
      <c r="L10" s="911"/>
      <c r="M10" s="912" t="s">
        <v>707</v>
      </c>
      <c r="N10" s="912"/>
      <c r="O10" s="911" t="s">
        <v>708</v>
      </c>
      <c r="P10" s="911"/>
      <c r="Q10" s="911"/>
      <c r="R10" s="905"/>
      <c r="S10" s="913"/>
      <c r="T10" s="913"/>
      <c r="U10" s="913"/>
    </row>
    <row r="11" spans="1:21" ht="16">
      <c r="A11" s="910"/>
      <c r="B11" s="910"/>
      <c r="C11" s="911" t="s">
        <v>709</v>
      </c>
      <c r="D11" s="911"/>
      <c r="E11" s="911" t="s">
        <v>710</v>
      </c>
      <c r="F11" s="911"/>
      <c r="G11" s="911" t="s">
        <v>711</v>
      </c>
      <c r="H11" s="911"/>
      <c r="I11" s="911" t="s">
        <v>155</v>
      </c>
      <c r="J11" s="911"/>
      <c r="K11" s="911" t="s">
        <v>712</v>
      </c>
      <c r="L11" s="911"/>
      <c r="M11" s="911" t="s">
        <v>155</v>
      </c>
      <c r="N11" s="911"/>
      <c r="O11" s="911" t="s">
        <v>155</v>
      </c>
      <c r="P11" s="911"/>
      <c r="Q11" s="911"/>
      <c r="R11" s="913" t="s">
        <v>713</v>
      </c>
      <c r="S11" s="914"/>
      <c r="T11" s="914"/>
      <c r="U11" s="915"/>
    </row>
    <row r="12" spans="1:21" ht="16">
      <c r="A12" s="916" t="s">
        <v>714</v>
      </c>
      <c r="B12" s="917"/>
      <c r="C12" s="918" t="s">
        <v>715</v>
      </c>
      <c r="D12" s="919"/>
      <c r="E12" s="918" t="s">
        <v>716</v>
      </c>
      <c r="F12" s="919"/>
      <c r="G12" s="920" t="s">
        <v>717</v>
      </c>
      <c r="H12" s="919"/>
      <c r="I12" s="920" t="s">
        <v>179</v>
      </c>
      <c r="J12" s="919"/>
      <c r="K12" s="920" t="s">
        <v>718</v>
      </c>
      <c r="L12" s="919"/>
      <c r="M12" s="921" t="s">
        <v>719</v>
      </c>
      <c r="N12" s="919"/>
      <c r="O12" s="921" t="s">
        <v>720</v>
      </c>
      <c r="P12" s="919"/>
      <c r="Q12" s="919"/>
      <c r="R12" s="922" t="s">
        <v>1977</v>
      </c>
      <c r="S12" s="919"/>
      <c r="T12" s="922" t="s">
        <v>9</v>
      </c>
      <c r="U12" s="923"/>
    </row>
    <row r="13" spans="1:21" ht="16">
      <c r="A13" s="917" t="s">
        <v>721</v>
      </c>
      <c r="B13" s="917"/>
      <c r="C13" s="924"/>
      <c r="D13" s="924"/>
      <c r="E13" s="925"/>
      <c r="F13" s="925"/>
      <c r="G13" s="924"/>
      <c r="H13" s="924"/>
      <c r="I13" s="924"/>
      <c r="J13" s="924"/>
      <c r="K13" s="924"/>
      <c r="L13" s="924"/>
      <c r="M13" s="924"/>
      <c r="N13" s="924"/>
      <c r="O13" s="924"/>
      <c r="P13" s="924"/>
      <c r="Q13" s="924"/>
      <c r="R13" s="924"/>
      <c r="S13" s="924"/>
      <c r="T13" s="926"/>
      <c r="U13" s="926"/>
    </row>
    <row r="14" spans="1:21" ht="16">
      <c r="A14" s="910" t="s">
        <v>722</v>
      </c>
      <c r="B14" s="927" t="s">
        <v>6</v>
      </c>
      <c r="C14" s="928">
        <v>0</v>
      </c>
      <c r="D14" s="928"/>
      <c r="E14" s="928">
        <v>182266796</v>
      </c>
      <c r="F14" s="928"/>
      <c r="G14" s="928">
        <v>0</v>
      </c>
      <c r="H14" s="928"/>
      <c r="I14" s="928">
        <v>0</v>
      </c>
      <c r="J14" s="928"/>
      <c r="K14" s="928">
        <v>0</v>
      </c>
      <c r="L14" s="928"/>
      <c r="M14" s="928">
        <v>0</v>
      </c>
      <c r="N14" s="928"/>
      <c r="O14" s="928">
        <v>0</v>
      </c>
      <c r="P14" s="928"/>
      <c r="Q14" s="928"/>
      <c r="R14" s="928">
        <f>ROUND(SUM(C14:P14),1)</f>
        <v>182266796</v>
      </c>
      <c r="S14" s="928"/>
      <c r="T14" s="928">
        <v>192872413</v>
      </c>
      <c r="U14" s="928"/>
    </row>
    <row r="15" spans="1:21" ht="16">
      <c r="A15" s="910" t="s">
        <v>723</v>
      </c>
      <c r="B15" s="927" t="s">
        <v>6</v>
      </c>
      <c r="C15" s="929"/>
      <c r="D15" s="929"/>
      <c r="E15" s="929"/>
      <c r="F15" s="929"/>
      <c r="G15" s="929"/>
      <c r="H15" s="929"/>
      <c r="I15" s="928"/>
      <c r="J15" s="928"/>
      <c r="K15" s="930"/>
      <c r="L15" s="930"/>
      <c r="M15" s="930"/>
      <c r="N15" s="930"/>
      <c r="O15" s="930" t="s">
        <v>6</v>
      </c>
      <c r="P15" s="930"/>
      <c r="Q15" s="930"/>
      <c r="R15" s="930"/>
      <c r="S15" s="930"/>
      <c r="T15" s="931"/>
      <c r="U15" s="931"/>
    </row>
    <row r="16" spans="1:21" ht="16">
      <c r="A16" s="910" t="s">
        <v>724</v>
      </c>
      <c r="B16" s="927" t="s">
        <v>6</v>
      </c>
      <c r="C16" s="929">
        <v>0</v>
      </c>
      <c r="D16" s="929"/>
      <c r="E16" s="930">
        <v>3153283</v>
      </c>
      <c r="F16" s="930"/>
      <c r="G16" s="929">
        <v>0</v>
      </c>
      <c r="H16" s="929"/>
      <c r="I16" s="930">
        <v>0</v>
      </c>
      <c r="J16" s="930"/>
      <c r="K16" s="930">
        <v>0</v>
      </c>
      <c r="L16" s="930"/>
      <c r="M16" s="930">
        <v>0</v>
      </c>
      <c r="N16" s="930"/>
      <c r="O16" s="930">
        <v>0</v>
      </c>
      <c r="P16" s="930"/>
      <c r="Q16" s="932"/>
      <c r="R16" s="930">
        <f t="shared" ref="R16:R36" si="0">ROUND(SUM(C16:P16),1)</f>
        <v>3153283</v>
      </c>
      <c r="S16" s="930"/>
      <c r="T16" s="931">
        <v>3683907</v>
      </c>
      <c r="U16" s="931"/>
    </row>
    <row r="17" spans="1:21" ht="16">
      <c r="A17" s="910" t="s">
        <v>725</v>
      </c>
      <c r="B17" s="927" t="s">
        <v>6</v>
      </c>
      <c r="C17" s="929">
        <v>0</v>
      </c>
      <c r="D17" s="929"/>
      <c r="E17" s="930">
        <v>73527502</v>
      </c>
      <c r="F17" s="930"/>
      <c r="G17" s="929">
        <v>0</v>
      </c>
      <c r="H17" s="929"/>
      <c r="I17" s="930">
        <v>0</v>
      </c>
      <c r="J17" s="930"/>
      <c r="K17" s="930">
        <v>0</v>
      </c>
      <c r="L17" s="930"/>
      <c r="M17" s="930">
        <v>0</v>
      </c>
      <c r="N17" s="930"/>
      <c r="O17" s="930">
        <v>0</v>
      </c>
      <c r="P17" s="930"/>
      <c r="Q17" s="932"/>
      <c r="R17" s="930">
        <f t="shared" si="0"/>
        <v>73527502</v>
      </c>
      <c r="S17" s="930"/>
      <c r="T17" s="931">
        <v>68448402</v>
      </c>
      <c r="U17" s="931"/>
    </row>
    <row r="18" spans="1:21" ht="16">
      <c r="A18" s="910" t="s">
        <v>1992</v>
      </c>
      <c r="B18" s="927"/>
      <c r="C18" s="929">
        <v>0</v>
      </c>
      <c r="D18" s="929"/>
      <c r="E18" s="930">
        <v>0</v>
      </c>
      <c r="F18" s="930"/>
      <c r="G18" s="929">
        <v>0</v>
      </c>
      <c r="H18" s="929"/>
      <c r="I18" s="930">
        <v>0</v>
      </c>
      <c r="J18" s="930"/>
      <c r="K18" s="930">
        <v>0</v>
      </c>
      <c r="L18" s="930"/>
      <c r="M18" s="930">
        <v>1671268462</v>
      </c>
      <c r="N18" s="930"/>
      <c r="O18" s="930">
        <v>86685793</v>
      </c>
      <c r="P18" s="930"/>
      <c r="Q18" s="932"/>
      <c r="R18" s="930">
        <f t="shared" ref="R18" si="1">ROUND(SUM(C18:P18),1)</f>
        <v>1757954255</v>
      </c>
      <c r="S18" s="930"/>
      <c r="T18" s="931">
        <v>0</v>
      </c>
      <c r="U18" s="931"/>
    </row>
    <row r="19" spans="1:21" ht="16">
      <c r="A19" s="910" t="s">
        <v>726</v>
      </c>
      <c r="B19" s="927" t="s">
        <v>6</v>
      </c>
      <c r="C19" s="929">
        <v>0</v>
      </c>
      <c r="D19" s="929"/>
      <c r="E19" s="930">
        <v>5690774</v>
      </c>
      <c r="F19" s="930"/>
      <c r="G19" s="929">
        <v>0</v>
      </c>
      <c r="H19" s="929"/>
      <c r="I19" s="930">
        <v>0</v>
      </c>
      <c r="J19" s="930"/>
      <c r="K19" s="930">
        <v>0</v>
      </c>
      <c r="L19" s="930"/>
      <c r="M19" s="930">
        <v>0</v>
      </c>
      <c r="N19" s="930"/>
      <c r="O19" s="930">
        <v>0</v>
      </c>
      <c r="P19" s="930"/>
      <c r="Q19" s="932"/>
      <c r="R19" s="930">
        <f t="shared" si="0"/>
        <v>5690774</v>
      </c>
      <c r="S19" s="930"/>
      <c r="T19" s="931">
        <v>10471841</v>
      </c>
      <c r="U19" s="931"/>
    </row>
    <row r="20" spans="1:21" ht="16">
      <c r="A20" s="910" t="s">
        <v>727</v>
      </c>
      <c r="B20" s="927" t="s">
        <v>6</v>
      </c>
      <c r="C20" s="929">
        <v>0</v>
      </c>
      <c r="D20" s="929"/>
      <c r="E20" s="930">
        <v>0</v>
      </c>
      <c r="F20" s="930"/>
      <c r="G20" s="930">
        <v>28202126</v>
      </c>
      <c r="H20" s="930"/>
      <c r="I20" s="930">
        <v>0</v>
      </c>
      <c r="J20" s="930"/>
      <c r="K20" s="930">
        <v>0</v>
      </c>
      <c r="L20" s="930"/>
      <c r="M20" s="930">
        <v>0</v>
      </c>
      <c r="N20" s="930"/>
      <c r="O20" s="930">
        <v>0</v>
      </c>
      <c r="P20" s="930"/>
      <c r="Q20" s="932"/>
      <c r="R20" s="930">
        <f t="shared" si="0"/>
        <v>28202126</v>
      </c>
      <c r="S20" s="930"/>
      <c r="T20" s="931">
        <v>28207983</v>
      </c>
      <c r="U20" s="931"/>
    </row>
    <row r="21" spans="1:21" ht="16">
      <c r="A21" s="910" t="s">
        <v>728</v>
      </c>
      <c r="B21" s="927" t="s">
        <v>6</v>
      </c>
      <c r="C21" s="929">
        <v>0</v>
      </c>
      <c r="D21" s="929"/>
      <c r="E21" s="930">
        <v>0</v>
      </c>
      <c r="F21" s="930"/>
      <c r="G21" s="929">
        <v>0</v>
      </c>
      <c r="H21" s="929"/>
      <c r="I21" s="930">
        <v>0</v>
      </c>
      <c r="J21" s="930"/>
      <c r="K21" s="930">
        <v>0</v>
      </c>
      <c r="L21" s="930"/>
      <c r="M21" s="930">
        <v>0</v>
      </c>
      <c r="N21" s="930"/>
      <c r="O21" s="930">
        <v>0</v>
      </c>
      <c r="P21" s="930"/>
      <c r="Q21" s="932"/>
      <c r="R21" s="930">
        <f t="shared" si="0"/>
        <v>0</v>
      </c>
      <c r="S21" s="930"/>
      <c r="T21" s="931">
        <v>72579448</v>
      </c>
      <c r="U21" s="931"/>
    </row>
    <row r="22" spans="1:21" ht="16">
      <c r="A22" s="910" t="s">
        <v>729</v>
      </c>
      <c r="B22" s="927" t="s">
        <v>6</v>
      </c>
      <c r="C22" s="929">
        <v>0</v>
      </c>
      <c r="D22" s="929"/>
      <c r="E22" s="930">
        <v>0</v>
      </c>
      <c r="F22" s="930"/>
      <c r="G22" s="929">
        <v>0</v>
      </c>
      <c r="H22" s="929"/>
      <c r="I22" s="930">
        <v>0</v>
      </c>
      <c r="J22" s="930"/>
      <c r="K22" s="930">
        <v>0</v>
      </c>
      <c r="L22" s="930"/>
      <c r="M22" s="930">
        <v>0</v>
      </c>
      <c r="N22" s="930"/>
      <c r="O22" s="930">
        <v>0</v>
      </c>
      <c r="P22" s="930"/>
      <c r="Q22" s="932"/>
      <c r="R22" s="930">
        <f t="shared" si="0"/>
        <v>0</v>
      </c>
      <c r="S22" s="930"/>
      <c r="T22" s="931">
        <v>429901303</v>
      </c>
      <c r="U22" s="931"/>
    </row>
    <row r="23" spans="1:21" ht="16">
      <c r="A23" s="910" t="s">
        <v>730</v>
      </c>
      <c r="B23" s="927" t="s">
        <v>6</v>
      </c>
      <c r="C23" s="929">
        <v>0</v>
      </c>
      <c r="D23" s="929"/>
      <c r="E23" s="930">
        <v>0</v>
      </c>
      <c r="F23" s="930"/>
      <c r="G23" s="929">
        <v>0</v>
      </c>
      <c r="H23" s="929"/>
      <c r="I23" s="930">
        <v>0</v>
      </c>
      <c r="J23" s="930"/>
      <c r="K23" s="930">
        <v>0</v>
      </c>
      <c r="L23" s="930"/>
      <c r="M23" s="930">
        <v>0</v>
      </c>
      <c r="N23" s="930"/>
      <c r="O23" s="930">
        <v>0</v>
      </c>
      <c r="P23" s="930"/>
      <c r="Q23" s="930"/>
      <c r="R23" s="930">
        <f t="shared" si="0"/>
        <v>0</v>
      </c>
      <c r="S23" s="930"/>
      <c r="T23" s="933">
        <v>864336765</v>
      </c>
      <c r="U23" s="933"/>
    </row>
    <row r="24" spans="1:21" ht="16">
      <c r="A24" s="910" t="s">
        <v>731</v>
      </c>
      <c r="B24" s="927" t="s">
        <v>6</v>
      </c>
      <c r="C24" s="929">
        <v>0</v>
      </c>
      <c r="D24" s="929"/>
      <c r="E24" s="930">
        <v>0</v>
      </c>
      <c r="F24" s="930"/>
      <c r="G24" s="929">
        <v>0</v>
      </c>
      <c r="H24" s="929"/>
      <c r="I24" s="930">
        <v>0</v>
      </c>
      <c r="J24" s="930"/>
      <c r="K24" s="930">
        <v>0</v>
      </c>
      <c r="L24" s="930"/>
      <c r="M24" s="930">
        <v>0</v>
      </c>
      <c r="N24" s="930"/>
      <c r="O24" s="930">
        <v>0</v>
      </c>
      <c r="P24" s="930"/>
      <c r="Q24" s="930"/>
      <c r="R24" s="930">
        <f t="shared" si="0"/>
        <v>0</v>
      </c>
      <c r="S24" s="930"/>
      <c r="T24" s="933">
        <v>10209038</v>
      </c>
      <c r="U24" s="933"/>
    </row>
    <row r="25" spans="1:21" ht="16">
      <c r="A25" s="910" t="s">
        <v>732</v>
      </c>
      <c r="B25" s="927" t="s">
        <v>6</v>
      </c>
      <c r="C25" s="929">
        <v>0</v>
      </c>
      <c r="D25" s="929"/>
      <c r="E25" s="930">
        <v>0</v>
      </c>
      <c r="F25" s="930"/>
      <c r="G25" s="929">
        <v>0</v>
      </c>
      <c r="H25" s="929"/>
      <c r="I25" s="930">
        <v>0</v>
      </c>
      <c r="J25" s="930"/>
      <c r="K25" s="930">
        <v>255809225</v>
      </c>
      <c r="L25" s="930"/>
      <c r="M25" s="930">
        <v>0</v>
      </c>
      <c r="N25" s="930"/>
      <c r="O25" s="930">
        <v>0</v>
      </c>
      <c r="P25" s="930"/>
      <c r="Q25" s="930"/>
      <c r="R25" s="930">
        <f t="shared" si="0"/>
        <v>255809225</v>
      </c>
      <c r="S25" s="930"/>
      <c r="T25" s="933">
        <v>295093793</v>
      </c>
      <c r="U25" s="933"/>
    </row>
    <row r="26" spans="1:21" ht="16">
      <c r="A26" s="910" t="s">
        <v>733</v>
      </c>
      <c r="B26" s="927" t="s">
        <v>6</v>
      </c>
      <c r="C26" s="929">
        <v>0</v>
      </c>
      <c r="D26" s="929"/>
      <c r="E26" s="930">
        <v>0</v>
      </c>
      <c r="F26" s="930"/>
      <c r="G26" s="929">
        <v>0</v>
      </c>
      <c r="H26" s="929"/>
      <c r="I26" s="930">
        <v>0</v>
      </c>
      <c r="J26" s="930"/>
      <c r="K26" s="930">
        <v>0</v>
      </c>
      <c r="L26" s="930"/>
      <c r="M26" s="930">
        <v>0</v>
      </c>
      <c r="N26" s="930"/>
      <c r="O26" s="930">
        <v>0</v>
      </c>
      <c r="P26" s="930"/>
      <c r="Q26" s="930"/>
      <c r="R26" s="930">
        <f t="shared" si="0"/>
        <v>0</v>
      </c>
      <c r="S26" s="930"/>
      <c r="T26" s="933">
        <v>952250</v>
      </c>
      <c r="U26" s="933"/>
    </row>
    <row r="27" spans="1:21" ht="16">
      <c r="A27" s="910" t="s">
        <v>734</v>
      </c>
      <c r="B27" s="927" t="s">
        <v>6</v>
      </c>
      <c r="C27" s="929">
        <v>0</v>
      </c>
      <c r="D27" s="929"/>
      <c r="E27" s="930">
        <v>0</v>
      </c>
      <c r="F27" s="930"/>
      <c r="G27" s="929">
        <v>0</v>
      </c>
      <c r="H27" s="929"/>
      <c r="I27" s="930">
        <v>0</v>
      </c>
      <c r="J27" s="930"/>
      <c r="K27" s="930">
        <v>0</v>
      </c>
      <c r="L27" s="930"/>
      <c r="M27" s="930">
        <v>0</v>
      </c>
      <c r="N27" s="930"/>
      <c r="O27" s="930">
        <v>0</v>
      </c>
      <c r="P27" s="930"/>
      <c r="Q27" s="930"/>
      <c r="R27" s="930">
        <f t="shared" si="0"/>
        <v>0</v>
      </c>
      <c r="S27" s="930"/>
      <c r="T27" s="933">
        <v>17828931</v>
      </c>
      <c r="U27" s="933"/>
    </row>
    <row r="28" spans="1:21" ht="16">
      <c r="A28" s="910" t="s">
        <v>735</v>
      </c>
      <c r="B28" s="927" t="s">
        <v>6</v>
      </c>
      <c r="C28" s="929">
        <v>0</v>
      </c>
      <c r="D28" s="929"/>
      <c r="E28" s="930">
        <v>24145791</v>
      </c>
      <c r="F28" s="930"/>
      <c r="G28" s="929">
        <v>0</v>
      </c>
      <c r="H28" s="929"/>
      <c r="I28" s="930">
        <v>0</v>
      </c>
      <c r="J28" s="930"/>
      <c r="K28" s="930">
        <v>0</v>
      </c>
      <c r="L28" s="930"/>
      <c r="M28" s="930">
        <v>0</v>
      </c>
      <c r="N28" s="930"/>
      <c r="O28" s="930">
        <v>0</v>
      </c>
      <c r="P28" s="930"/>
      <c r="Q28" s="930"/>
      <c r="R28" s="930">
        <f t="shared" si="0"/>
        <v>24145791</v>
      </c>
      <c r="S28" s="930"/>
      <c r="T28" s="933">
        <v>12048759</v>
      </c>
      <c r="U28" s="933"/>
    </row>
    <row r="29" spans="1:21" ht="16">
      <c r="A29" s="910" t="s">
        <v>736</v>
      </c>
      <c r="B29" s="927" t="s">
        <v>6</v>
      </c>
      <c r="C29" s="929">
        <v>0</v>
      </c>
      <c r="D29" s="929"/>
      <c r="E29" s="930">
        <v>2446207</v>
      </c>
      <c r="F29" s="930"/>
      <c r="G29" s="929">
        <v>0</v>
      </c>
      <c r="H29" s="929"/>
      <c r="I29" s="930">
        <v>0</v>
      </c>
      <c r="J29" s="930"/>
      <c r="K29" s="930">
        <v>0</v>
      </c>
      <c r="L29" s="930"/>
      <c r="M29" s="930">
        <v>0</v>
      </c>
      <c r="N29" s="930"/>
      <c r="O29" s="930">
        <v>0</v>
      </c>
      <c r="P29" s="930"/>
      <c r="Q29" s="932"/>
      <c r="R29" s="930">
        <f t="shared" si="0"/>
        <v>2446207</v>
      </c>
      <c r="S29" s="930"/>
      <c r="T29" s="931">
        <v>5705178</v>
      </c>
      <c r="U29" s="931"/>
    </row>
    <row r="30" spans="1:21" ht="16">
      <c r="A30" s="910" t="s">
        <v>737</v>
      </c>
      <c r="B30" s="927" t="s">
        <v>6</v>
      </c>
      <c r="C30" s="929">
        <v>0</v>
      </c>
      <c r="D30" s="929"/>
      <c r="E30" s="930">
        <v>0</v>
      </c>
      <c r="F30" s="930"/>
      <c r="G30" s="929">
        <v>0</v>
      </c>
      <c r="H30" s="929"/>
      <c r="I30" s="930">
        <v>0</v>
      </c>
      <c r="J30" s="930"/>
      <c r="K30" s="930">
        <v>0</v>
      </c>
      <c r="L30" s="930"/>
      <c r="M30" s="930">
        <v>0</v>
      </c>
      <c r="N30" s="930"/>
      <c r="O30" s="930">
        <v>0</v>
      </c>
      <c r="P30" s="930"/>
      <c r="Q30" s="930"/>
      <c r="R30" s="930">
        <f t="shared" si="0"/>
        <v>0</v>
      </c>
      <c r="S30" s="930"/>
      <c r="T30" s="931">
        <v>900540</v>
      </c>
      <c r="U30" s="931"/>
    </row>
    <row r="31" spans="1:21" ht="16">
      <c r="A31" s="910" t="s">
        <v>738</v>
      </c>
      <c r="B31" s="927" t="s">
        <v>6</v>
      </c>
      <c r="C31" s="929">
        <v>0</v>
      </c>
      <c r="D31" s="929"/>
      <c r="E31" s="930">
        <v>158675</v>
      </c>
      <c r="F31" s="930"/>
      <c r="G31" s="929">
        <v>0</v>
      </c>
      <c r="H31" s="929"/>
      <c r="I31" s="930">
        <v>0</v>
      </c>
      <c r="J31" s="930"/>
      <c r="K31" s="930">
        <v>0</v>
      </c>
      <c r="L31" s="930"/>
      <c r="M31" s="930">
        <v>0</v>
      </c>
      <c r="N31" s="930"/>
      <c r="O31" s="930">
        <v>0</v>
      </c>
      <c r="P31" s="930"/>
      <c r="Q31" s="932"/>
      <c r="R31" s="930">
        <f t="shared" si="0"/>
        <v>158675</v>
      </c>
      <c r="S31" s="930"/>
      <c r="T31" s="931">
        <v>54644158</v>
      </c>
      <c r="U31" s="931"/>
    </row>
    <row r="32" spans="1:21" ht="16">
      <c r="A32" s="910" t="s">
        <v>739</v>
      </c>
      <c r="B32" s="927" t="s">
        <v>6</v>
      </c>
      <c r="C32" s="929">
        <v>0</v>
      </c>
      <c r="D32" s="929"/>
      <c r="E32" s="930">
        <v>0</v>
      </c>
      <c r="F32" s="930"/>
      <c r="G32" s="929">
        <v>0</v>
      </c>
      <c r="H32" s="929"/>
      <c r="I32" s="930">
        <v>0</v>
      </c>
      <c r="J32" s="930"/>
      <c r="K32" s="930">
        <v>0</v>
      </c>
      <c r="L32" s="930"/>
      <c r="M32" s="930">
        <v>0</v>
      </c>
      <c r="N32" s="930"/>
      <c r="O32" s="930">
        <v>0</v>
      </c>
      <c r="P32" s="930"/>
      <c r="Q32" s="932"/>
      <c r="R32" s="930">
        <f t="shared" si="0"/>
        <v>0</v>
      </c>
      <c r="S32" s="930"/>
      <c r="T32" s="931">
        <v>0</v>
      </c>
      <c r="U32" s="931"/>
    </row>
    <row r="33" spans="1:21" ht="16">
      <c r="A33" s="910" t="s">
        <v>740</v>
      </c>
      <c r="B33" s="927" t="s">
        <v>6</v>
      </c>
      <c r="C33" s="929">
        <v>0</v>
      </c>
      <c r="D33" s="929"/>
      <c r="E33" s="930">
        <v>168068690</v>
      </c>
      <c r="F33" s="930"/>
      <c r="G33" s="929">
        <v>0</v>
      </c>
      <c r="H33" s="929"/>
      <c r="I33" s="930">
        <v>0</v>
      </c>
      <c r="J33" s="930"/>
      <c r="K33" s="930">
        <v>0</v>
      </c>
      <c r="L33" s="930"/>
      <c r="M33" s="930">
        <v>0</v>
      </c>
      <c r="N33" s="930"/>
      <c r="O33" s="930">
        <v>0</v>
      </c>
      <c r="P33" s="930"/>
      <c r="Q33" s="930"/>
      <c r="R33" s="930">
        <f t="shared" si="0"/>
        <v>168068690</v>
      </c>
      <c r="S33" s="930"/>
      <c r="T33" s="931">
        <v>336688897</v>
      </c>
      <c r="U33" s="931"/>
    </row>
    <row r="34" spans="1:21" ht="16">
      <c r="A34" s="910" t="s">
        <v>741</v>
      </c>
      <c r="B34" s="927" t="s">
        <v>6</v>
      </c>
      <c r="C34" s="929">
        <v>0</v>
      </c>
      <c r="D34" s="929"/>
      <c r="E34" s="930">
        <v>5761647</v>
      </c>
      <c r="F34" s="930"/>
      <c r="G34" s="930">
        <v>0</v>
      </c>
      <c r="H34" s="930"/>
      <c r="I34" s="930">
        <v>0</v>
      </c>
      <c r="J34" s="930"/>
      <c r="K34" s="930">
        <v>0</v>
      </c>
      <c r="L34" s="930"/>
      <c r="M34" s="930">
        <v>82608728</v>
      </c>
      <c r="N34" s="930"/>
      <c r="O34" s="930">
        <v>0</v>
      </c>
      <c r="P34" s="930"/>
      <c r="Q34" s="930"/>
      <c r="R34" s="930">
        <f t="shared" si="0"/>
        <v>88370375</v>
      </c>
      <c r="S34" s="930"/>
      <c r="T34" s="931">
        <v>94721452</v>
      </c>
      <c r="U34" s="931"/>
    </row>
    <row r="35" spans="1:21" ht="16">
      <c r="A35" s="910" t="s">
        <v>742</v>
      </c>
      <c r="B35" s="927" t="s">
        <v>6</v>
      </c>
      <c r="C35" s="929">
        <v>0</v>
      </c>
      <c r="D35" s="929"/>
      <c r="E35" s="930">
        <v>33823884</v>
      </c>
      <c r="F35" s="930"/>
      <c r="G35" s="934">
        <v>0</v>
      </c>
      <c r="H35" s="934"/>
      <c r="I35" s="930">
        <v>0</v>
      </c>
      <c r="J35" s="930"/>
      <c r="K35" s="930">
        <v>0</v>
      </c>
      <c r="L35" s="930"/>
      <c r="M35" s="930">
        <v>63298462</v>
      </c>
      <c r="N35" s="930"/>
      <c r="O35" s="930">
        <v>0</v>
      </c>
      <c r="P35" s="930"/>
      <c r="Q35" s="930"/>
      <c r="R35" s="930">
        <f t="shared" si="0"/>
        <v>97122346</v>
      </c>
      <c r="S35" s="930"/>
      <c r="T35" s="931">
        <v>114605053</v>
      </c>
      <c r="U35" s="931"/>
    </row>
    <row r="36" spans="1:21" ht="16">
      <c r="A36" s="910" t="s">
        <v>743</v>
      </c>
      <c r="B36" s="927" t="s">
        <v>6</v>
      </c>
      <c r="C36" s="929">
        <v>0</v>
      </c>
      <c r="D36" s="929"/>
      <c r="E36" s="930">
        <v>0</v>
      </c>
      <c r="F36" s="930"/>
      <c r="G36" s="929">
        <v>0</v>
      </c>
      <c r="H36" s="929"/>
      <c r="I36" s="930">
        <v>390936934</v>
      </c>
      <c r="J36" s="930"/>
      <c r="K36" s="930">
        <v>0</v>
      </c>
      <c r="L36" s="930"/>
      <c r="M36" s="930">
        <v>0</v>
      </c>
      <c r="N36" s="930"/>
      <c r="O36" s="930">
        <v>0</v>
      </c>
      <c r="P36" s="930"/>
      <c r="Q36" s="932"/>
      <c r="R36" s="930">
        <f t="shared" si="0"/>
        <v>390936934</v>
      </c>
      <c r="S36" s="930"/>
      <c r="T36" s="931">
        <v>375253298</v>
      </c>
      <c r="U36" s="931"/>
    </row>
    <row r="37" spans="1:21" ht="16">
      <c r="A37" s="910" t="s">
        <v>744</v>
      </c>
      <c r="B37" s="927" t="s">
        <v>6</v>
      </c>
      <c r="C37" s="935" t="s">
        <v>6</v>
      </c>
      <c r="D37" s="935"/>
      <c r="E37" s="931" t="s">
        <v>6</v>
      </c>
      <c r="F37" s="931"/>
      <c r="G37" s="935"/>
      <c r="H37" s="935"/>
      <c r="I37" s="931"/>
      <c r="J37" s="931"/>
      <c r="K37" s="931"/>
      <c r="L37" s="931"/>
      <c r="M37" s="931"/>
      <c r="N37" s="931"/>
      <c r="O37" s="931"/>
      <c r="P37" s="931"/>
      <c r="Q37" s="931"/>
      <c r="R37" s="930" t="s">
        <v>6</v>
      </c>
      <c r="S37" s="930"/>
      <c r="T37" s="931" t="s">
        <v>6</v>
      </c>
      <c r="U37" s="931"/>
    </row>
    <row r="38" spans="1:21" ht="16">
      <c r="A38" s="910" t="s">
        <v>745</v>
      </c>
      <c r="B38" s="927" t="s">
        <v>6</v>
      </c>
      <c r="C38" s="929">
        <v>0</v>
      </c>
      <c r="D38" s="929"/>
      <c r="E38" s="930">
        <v>79857004</v>
      </c>
      <c r="F38" s="930"/>
      <c r="G38" s="929">
        <v>0</v>
      </c>
      <c r="H38" s="929"/>
      <c r="I38" s="930">
        <v>0</v>
      </c>
      <c r="J38" s="930"/>
      <c r="K38" s="930">
        <v>0</v>
      </c>
      <c r="L38" s="930"/>
      <c r="M38" s="930">
        <v>0</v>
      </c>
      <c r="N38" s="930"/>
      <c r="O38" s="930">
        <v>0</v>
      </c>
      <c r="P38" s="930"/>
      <c r="Q38" s="930"/>
      <c r="R38" s="930">
        <f>ROUND(SUM(C38:P38),1)</f>
        <v>79857004</v>
      </c>
      <c r="S38" s="930"/>
      <c r="T38" s="931">
        <v>74688583</v>
      </c>
      <c r="U38" s="931"/>
    </row>
    <row r="39" spans="1:21" ht="16">
      <c r="A39" s="910" t="s">
        <v>746</v>
      </c>
      <c r="B39" s="927" t="s">
        <v>6</v>
      </c>
      <c r="C39" s="929"/>
      <c r="D39" s="929"/>
      <c r="E39" s="930"/>
      <c r="F39" s="930"/>
      <c r="G39" s="929"/>
      <c r="H39" s="929"/>
      <c r="I39" s="930"/>
      <c r="J39" s="930"/>
      <c r="K39" s="930"/>
      <c r="L39" s="930"/>
      <c r="M39" s="930"/>
      <c r="N39" s="930"/>
      <c r="O39" s="930"/>
      <c r="P39" s="930"/>
      <c r="Q39" s="930"/>
      <c r="R39" s="930" t="s">
        <v>6</v>
      </c>
      <c r="S39" s="930" t="s">
        <v>6</v>
      </c>
      <c r="T39" s="931" t="s">
        <v>6</v>
      </c>
      <c r="U39" s="931"/>
    </row>
    <row r="40" spans="1:21" ht="16">
      <c r="A40" s="910" t="s">
        <v>747</v>
      </c>
      <c r="B40" s="927" t="s">
        <v>6</v>
      </c>
      <c r="C40" s="929">
        <v>0</v>
      </c>
      <c r="D40" s="929"/>
      <c r="E40" s="930">
        <v>777503370</v>
      </c>
      <c r="F40" s="930"/>
      <c r="G40" s="929">
        <v>0</v>
      </c>
      <c r="H40" s="929"/>
      <c r="I40" s="930">
        <v>0</v>
      </c>
      <c r="J40" s="930"/>
      <c r="K40" s="930">
        <v>0</v>
      </c>
      <c r="L40" s="930"/>
      <c r="M40" s="930">
        <v>0</v>
      </c>
      <c r="N40" s="930"/>
      <c r="O40" s="930">
        <v>0</v>
      </c>
      <c r="P40" s="930"/>
      <c r="Q40" s="930"/>
      <c r="R40" s="930">
        <f>ROUND(SUM(C40:P40),1)</f>
        <v>777503370</v>
      </c>
      <c r="S40" s="930"/>
      <c r="T40" s="931">
        <v>895862295</v>
      </c>
      <c r="U40" s="931"/>
    </row>
    <row r="41" spans="1:21" ht="16">
      <c r="A41" s="910" t="s">
        <v>748</v>
      </c>
      <c r="B41" s="927" t="s">
        <v>6</v>
      </c>
      <c r="C41" s="929">
        <v>0</v>
      </c>
      <c r="D41" s="929"/>
      <c r="E41" s="930">
        <v>183996900</v>
      </c>
      <c r="F41" s="930"/>
      <c r="G41" s="934">
        <v>0</v>
      </c>
      <c r="H41" s="934"/>
      <c r="I41" s="930">
        <v>0</v>
      </c>
      <c r="J41" s="930"/>
      <c r="K41" s="930">
        <v>0</v>
      </c>
      <c r="L41" s="930"/>
      <c r="M41" s="930">
        <v>0</v>
      </c>
      <c r="N41" s="930"/>
      <c r="O41" s="930">
        <v>0</v>
      </c>
      <c r="P41" s="930"/>
      <c r="Q41" s="930"/>
      <c r="R41" s="930">
        <f>ROUND(SUM(C41:P41),1)</f>
        <v>183996900</v>
      </c>
      <c r="S41" s="930"/>
      <c r="T41" s="931">
        <v>190978600</v>
      </c>
      <c r="U41" s="931"/>
    </row>
    <row r="42" spans="1:21" ht="16">
      <c r="A42" s="910" t="s">
        <v>749</v>
      </c>
      <c r="B42" s="927" t="s">
        <v>6</v>
      </c>
      <c r="C42" s="929">
        <v>0</v>
      </c>
      <c r="D42" s="929"/>
      <c r="E42" s="936">
        <v>0</v>
      </c>
      <c r="F42" s="936"/>
      <c r="G42" s="929">
        <v>0</v>
      </c>
      <c r="H42" s="929"/>
      <c r="I42" s="930">
        <v>0</v>
      </c>
      <c r="J42" s="930"/>
      <c r="K42" s="930">
        <v>0</v>
      </c>
      <c r="L42" s="930"/>
      <c r="M42" s="930">
        <v>313288150</v>
      </c>
      <c r="N42" s="930"/>
      <c r="O42" s="930">
        <v>0</v>
      </c>
      <c r="P42" s="930"/>
      <c r="Q42" s="930"/>
      <c r="R42" s="930">
        <f>ROUND(SUM(C42:P42),1)</f>
        <v>313288150</v>
      </c>
      <c r="S42" s="930"/>
      <c r="T42" s="931">
        <v>268679150</v>
      </c>
      <c r="U42" s="931"/>
    </row>
    <row r="43" spans="1:21" ht="16">
      <c r="A43" s="910" t="s">
        <v>750</v>
      </c>
      <c r="B43" s="927" t="s">
        <v>6</v>
      </c>
      <c r="C43" s="929"/>
      <c r="D43" s="929"/>
      <c r="E43" s="930" t="s">
        <v>6</v>
      </c>
      <c r="F43" s="930"/>
      <c r="G43" s="929"/>
      <c r="H43" s="929"/>
      <c r="I43" s="930"/>
      <c r="J43" s="930"/>
      <c r="K43" s="930"/>
      <c r="L43" s="930"/>
      <c r="M43" s="930"/>
      <c r="N43" s="930"/>
      <c r="O43" s="930"/>
      <c r="P43" s="930"/>
      <c r="Q43" s="932"/>
      <c r="R43" s="930" t="s">
        <v>6</v>
      </c>
      <c r="S43" s="930"/>
      <c r="T43" s="931" t="s">
        <v>6</v>
      </c>
      <c r="U43" s="931"/>
    </row>
    <row r="44" spans="1:21" ht="16">
      <c r="A44" s="910" t="s">
        <v>751</v>
      </c>
      <c r="B44" s="927" t="s">
        <v>6</v>
      </c>
      <c r="C44" s="929">
        <v>0</v>
      </c>
      <c r="D44" s="929"/>
      <c r="E44" s="930">
        <v>0</v>
      </c>
      <c r="F44" s="930"/>
      <c r="G44" s="929">
        <v>0</v>
      </c>
      <c r="H44" s="929"/>
      <c r="I44" s="930">
        <v>0</v>
      </c>
      <c r="J44" s="930"/>
      <c r="K44" s="930">
        <v>0</v>
      </c>
      <c r="L44" s="930"/>
      <c r="M44" s="930">
        <v>0</v>
      </c>
      <c r="N44" s="930"/>
      <c r="O44" s="930">
        <v>0</v>
      </c>
      <c r="P44" s="930"/>
      <c r="Q44" s="932"/>
      <c r="R44" s="930">
        <f t="shared" ref="R44:R57" si="2">ROUND(SUM(C44:P44),1)</f>
        <v>0</v>
      </c>
      <c r="S44" s="930"/>
      <c r="T44" s="933">
        <v>0</v>
      </c>
      <c r="U44" s="933"/>
    </row>
    <row r="45" spans="1:21" ht="16">
      <c r="A45" s="910" t="s">
        <v>752</v>
      </c>
      <c r="B45" s="927" t="s">
        <v>6</v>
      </c>
      <c r="C45" s="929">
        <v>0</v>
      </c>
      <c r="D45" s="929"/>
      <c r="E45" s="930">
        <v>1000700</v>
      </c>
      <c r="F45" s="930"/>
      <c r="G45" s="929">
        <v>0</v>
      </c>
      <c r="H45" s="929"/>
      <c r="I45" s="930">
        <v>0</v>
      </c>
      <c r="J45" s="930"/>
      <c r="K45" s="930">
        <v>0</v>
      </c>
      <c r="L45" s="930"/>
      <c r="M45" s="930">
        <v>0</v>
      </c>
      <c r="N45" s="930"/>
      <c r="O45" s="930">
        <v>0</v>
      </c>
      <c r="P45" s="930"/>
      <c r="Q45" s="930"/>
      <c r="R45" s="930">
        <f t="shared" si="2"/>
        <v>1000700</v>
      </c>
      <c r="S45" s="930"/>
      <c r="T45" s="933">
        <v>1087350</v>
      </c>
      <c r="U45" s="933"/>
    </row>
    <row r="46" spans="1:21" ht="16">
      <c r="A46" s="937" t="s">
        <v>753</v>
      </c>
      <c r="B46" s="927" t="s">
        <v>6</v>
      </c>
      <c r="C46" s="938">
        <v>0</v>
      </c>
      <c r="D46" s="938"/>
      <c r="E46" s="939">
        <v>4630000</v>
      </c>
      <c r="F46" s="939"/>
      <c r="G46" s="940">
        <v>0</v>
      </c>
      <c r="H46" s="940"/>
      <c r="I46" s="939">
        <v>0</v>
      </c>
      <c r="J46" s="939"/>
      <c r="K46" s="933">
        <v>0</v>
      </c>
      <c r="L46" s="933"/>
      <c r="M46" s="933">
        <v>0</v>
      </c>
      <c r="N46" s="933"/>
      <c r="O46" s="939">
        <v>0</v>
      </c>
      <c r="P46" s="939"/>
      <c r="Q46" s="932"/>
      <c r="R46" s="930">
        <f t="shared" si="2"/>
        <v>4630000</v>
      </c>
      <c r="S46" s="930"/>
      <c r="T46" s="931">
        <v>8349000</v>
      </c>
      <c r="U46" s="931"/>
    </row>
    <row r="47" spans="1:21" ht="16">
      <c r="A47" s="910" t="s">
        <v>754</v>
      </c>
      <c r="B47" s="927" t="s">
        <v>6</v>
      </c>
      <c r="C47" s="929">
        <v>0</v>
      </c>
      <c r="D47" s="929"/>
      <c r="E47" s="930">
        <v>0</v>
      </c>
      <c r="F47" s="930"/>
      <c r="G47" s="929">
        <v>0</v>
      </c>
      <c r="H47" s="929"/>
      <c r="I47" s="930">
        <v>0</v>
      </c>
      <c r="J47" s="930"/>
      <c r="K47" s="930">
        <v>0</v>
      </c>
      <c r="L47" s="930"/>
      <c r="M47" s="930">
        <v>0</v>
      </c>
      <c r="N47" s="930"/>
      <c r="O47" s="930">
        <v>0</v>
      </c>
      <c r="P47" s="930"/>
      <c r="Q47" s="932"/>
      <c r="R47" s="930">
        <f t="shared" si="2"/>
        <v>0</v>
      </c>
      <c r="S47" s="930"/>
      <c r="T47" s="933">
        <v>0</v>
      </c>
      <c r="U47" s="933"/>
    </row>
    <row r="48" spans="1:21" ht="16">
      <c r="A48" s="910" t="s">
        <v>725</v>
      </c>
      <c r="B48" s="927" t="s">
        <v>6</v>
      </c>
      <c r="C48" s="929">
        <v>0</v>
      </c>
      <c r="D48" s="929"/>
      <c r="E48" s="930">
        <v>354294386</v>
      </c>
      <c r="F48" s="930"/>
      <c r="G48" s="929">
        <v>0</v>
      </c>
      <c r="H48" s="929"/>
      <c r="I48" s="930">
        <v>0</v>
      </c>
      <c r="J48" s="930"/>
      <c r="K48" s="930">
        <v>0</v>
      </c>
      <c r="L48" s="930"/>
      <c r="M48" s="930">
        <v>0</v>
      </c>
      <c r="N48" s="930"/>
      <c r="O48" s="930">
        <v>0</v>
      </c>
      <c r="P48" s="930"/>
      <c r="Q48" s="932"/>
      <c r="R48" s="930">
        <f t="shared" si="2"/>
        <v>354294386</v>
      </c>
      <c r="S48" s="930"/>
      <c r="T48" s="931">
        <v>725717955</v>
      </c>
      <c r="U48" s="931"/>
    </row>
    <row r="49" spans="1:21" ht="16">
      <c r="A49" s="941" t="s">
        <v>755</v>
      </c>
      <c r="B49" s="927" t="s">
        <v>6</v>
      </c>
      <c r="C49" s="942">
        <v>0</v>
      </c>
      <c r="D49" s="942"/>
      <c r="E49" s="930">
        <v>620000</v>
      </c>
      <c r="F49" s="930"/>
      <c r="G49" s="929">
        <v>0</v>
      </c>
      <c r="H49" s="929"/>
      <c r="I49" s="930">
        <v>0</v>
      </c>
      <c r="J49" s="930"/>
      <c r="K49" s="930">
        <v>0</v>
      </c>
      <c r="L49" s="930"/>
      <c r="M49" s="930">
        <v>0</v>
      </c>
      <c r="N49" s="930"/>
      <c r="O49" s="930">
        <v>0</v>
      </c>
      <c r="P49" s="930"/>
      <c r="Q49" s="932"/>
      <c r="R49" s="930">
        <f t="shared" si="2"/>
        <v>620000</v>
      </c>
      <c r="S49" s="930"/>
      <c r="T49" s="931">
        <v>1113000</v>
      </c>
      <c r="U49" s="931"/>
    </row>
    <row r="50" spans="1:21" ht="16">
      <c r="A50" s="910" t="s">
        <v>756</v>
      </c>
      <c r="B50" s="927" t="s">
        <v>6</v>
      </c>
      <c r="C50" s="938">
        <v>0</v>
      </c>
      <c r="D50" s="938"/>
      <c r="E50" s="939">
        <v>20193615</v>
      </c>
      <c r="F50" s="939"/>
      <c r="G50" s="940">
        <v>0</v>
      </c>
      <c r="H50" s="940"/>
      <c r="I50" s="939">
        <v>0</v>
      </c>
      <c r="J50" s="939"/>
      <c r="K50" s="930">
        <v>0</v>
      </c>
      <c r="L50" s="930"/>
      <c r="M50" s="930">
        <v>0</v>
      </c>
      <c r="N50" s="930"/>
      <c r="O50" s="939">
        <v>0</v>
      </c>
      <c r="P50" s="939"/>
      <c r="Q50" s="932"/>
      <c r="R50" s="930">
        <f t="shared" si="2"/>
        <v>20193615</v>
      </c>
      <c r="S50" s="930"/>
      <c r="T50" s="931">
        <v>48369237</v>
      </c>
      <c r="U50" s="931"/>
    </row>
    <row r="51" spans="1:21" ht="16">
      <c r="A51" s="941" t="s">
        <v>757</v>
      </c>
      <c r="B51" s="927" t="s">
        <v>6</v>
      </c>
      <c r="C51" s="938">
        <v>0</v>
      </c>
      <c r="D51" s="938"/>
      <c r="E51" s="939">
        <v>0</v>
      </c>
      <c r="F51" s="939"/>
      <c r="G51" s="940">
        <v>0</v>
      </c>
      <c r="H51" s="940"/>
      <c r="I51" s="939">
        <v>0</v>
      </c>
      <c r="J51" s="939"/>
      <c r="K51" s="930">
        <v>0</v>
      </c>
      <c r="L51" s="930"/>
      <c r="M51" s="930">
        <v>0</v>
      </c>
      <c r="N51" s="930"/>
      <c r="O51" s="939">
        <v>0</v>
      </c>
      <c r="P51" s="939"/>
      <c r="Q51" s="930"/>
      <c r="R51" s="930">
        <f t="shared" si="2"/>
        <v>0</v>
      </c>
      <c r="S51" s="930"/>
      <c r="T51" s="931">
        <v>0</v>
      </c>
      <c r="U51" s="931"/>
    </row>
    <row r="52" spans="1:21" ht="16">
      <c r="A52" s="910" t="s">
        <v>728</v>
      </c>
      <c r="B52" s="927" t="s">
        <v>6</v>
      </c>
      <c r="C52" s="929">
        <v>0</v>
      </c>
      <c r="D52" s="929"/>
      <c r="E52" s="930">
        <v>0</v>
      </c>
      <c r="F52" s="930"/>
      <c r="G52" s="934">
        <v>0</v>
      </c>
      <c r="H52" s="934"/>
      <c r="I52" s="930">
        <v>0</v>
      </c>
      <c r="J52" s="930"/>
      <c r="K52" s="930">
        <v>0</v>
      </c>
      <c r="L52" s="930"/>
      <c r="M52" s="930">
        <v>0</v>
      </c>
      <c r="N52" s="930"/>
      <c r="O52" s="930">
        <v>0</v>
      </c>
      <c r="P52" s="930"/>
      <c r="Q52" s="930"/>
      <c r="R52" s="930">
        <f t="shared" si="2"/>
        <v>0</v>
      </c>
      <c r="S52" s="930"/>
      <c r="T52" s="930">
        <v>140065665</v>
      </c>
      <c r="U52" s="930"/>
    </row>
    <row r="53" spans="1:21" ht="16">
      <c r="A53" s="910" t="s">
        <v>730</v>
      </c>
      <c r="B53" s="927" t="s">
        <v>6</v>
      </c>
      <c r="C53" s="929">
        <v>0</v>
      </c>
      <c r="D53" s="929"/>
      <c r="E53" s="930">
        <v>0</v>
      </c>
      <c r="F53" s="930"/>
      <c r="G53" s="929">
        <v>0</v>
      </c>
      <c r="H53" s="929"/>
      <c r="I53" s="930">
        <v>0</v>
      </c>
      <c r="J53" s="930"/>
      <c r="K53" s="930">
        <v>0</v>
      </c>
      <c r="L53" s="930"/>
      <c r="M53" s="930">
        <v>0</v>
      </c>
      <c r="N53" s="930"/>
      <c r="O53" s="930">
        <v>0</v>
      </c>
      <c r="P53" s="930"/>
      <c r="Q53" s="932"/>
      <c r="R53" s="930">
        <f t="shared" si="2"/>
        <v>0</v>
      </c>
      <c r="S53" s="930"/>
      <c r="T53" s="931">
        <v>431202734</v>
      </c>
      <c r="U53" s="931"/>
    </row>
    <row r="54" spans="1:21" ht="16">
      <c r="A54" s="910" t="s">
        <v>737</v>
      </c>
      <c r="B54" s="927" t="s">
        <v>6</v>
      </c>
      <c r="C54" s="942">
        <v>0</v>
      </c>
      <c r="D54" s="942"/>
      <c r="E54" s="930">
        <v>0</v>
      </c>
      <c r="F54" s="930"/>
      <c r="G54" s="929">
        <v>0</v>
      </c>
      <c r="H54" s="929"/>
      <c r="I54" s="930">
        <v>0</v>
      </c>
      <c r="J54" s="930"/>
      <c r="K54" s="930">
        <v>0</v>
      </c>
      <c r="L54" s="930"/>
      <c r="M54" s="930">
        <v>0</v>
      </c>
      <c r="N54" s="930"/>
      <c r="O54" s="930">
        <v>0</v>
      </c>
      <c r="P54" s="930"/>
      <c r="Q54" s="932"/>
      <c r="R54" s="930">
        <f t="shared" si="2"/>
        <v>0</v>
      </c>
      <c r="S54" s="930"/>
      <c r="T54" s="931">
        <v>147357023</v>
      </c>
      <c r="U54" s="931"/>
    </row>
    <row r="55" spans="1:21" ht="16">
      <c r="A55" s="910" t="s">
        <v>758</v>
      </c>
      <c r="B55" s="927" t="s">
        <v>6</v>
      </c>
      <c r="C55" s="942">
        <v>0</v>
      </c>
      <c r="D55" s="942"/>
      <c r="E55" s="939">
        <v>2591100</v>
      </c>
      <c r="F55" s="943"/>
      <c r="G55" s="929">
        <v>0</v>
      </c>
      <c r="H55" s="929"/>
      <c r="I55" s="930">
        <v>0</v>
      </c>
      <c r="J55" s="930"/>
      <c r="K55" s="930">
        <v>0</v>
      </c>
      <c r="L55" s="930"/>
      <c r="M55" s="930">
        <v>0</v>
      </c>
      <c r="N55" s="930"/>
      <c r="O55" s="930">
        <v>0</v>
      </c>
      <c r="P55" s="930"/>
      <c r="Q55" s="930"/>
      <c r="R55" s="930">
        <f t="shared" si="2"/>
        <v>2591100</v>
      </c>
      <c r="S55" s="930"/>
      <c r="T55" s="944">
        <v>2842300</v>
      </c>
      <c r="U55" s="944"/>
    </row>
    <row r="56" spans="1:21" ht="16">
      <c r="A56" s="910" t="s">
        <v>1993</v>
      </c>
      <c r="B56" s="927"/>
      <c r="C56" s="942">
        <v>0</v>
      </c>
      <c r="D56" s="942"/>
      <c r="E56" s="939">
        <v>0</v>
      </c>
      <c r="F56" s="943"/>
      <c r="G56" s="929">
        <v>0</v>
      </c>
      <c r="H56" s="929"/>
      <c r="I56" s="930">
        <v>0</v>
      </c>
      <c r="J56" s="930"/>
      <c r="K56" s="930">
        <v>0</v>
      </c>
      <c r="L56" s="930"/>
      <c r="M56" s="930">
        <v>928990083</v>
      </c>
      <c r="N56" s="930"/>
      <c r="O56" s="930">
        <v>0</v>
      </c>
      <c r="P56" s="930"/>
      <c r="Q56" s="930"/>
      <c r="R56" s="930">
        <f t="shared" si="2"/>
        <v>928990083</v>
      </c>
      <c r="S56" s="930"/>
      <c r="T56" s="944">
        <v>0</v>
      </c>
      <c r="U56" s="944"/>
    </row>
    <row r="57" spans="1:21" ht="16">
      <c r="A57" s="910" t="s">
        <v>759</v>
      </c>
      <c r="B57" s="927" t="s">
        <v>6</v>
      </c>
      <c r="C57" s="942">
        <v>0</v>
      </c>
      <c r="D57" s="942"/>
      <c r="E57" s="945">
        <v>1556281</v>
      </c>
      <c r="F57" s="943"/>
      <c r="G57" s="929">
        <v>0</v>
      </c>
      <c r="H57" s="929"/>
      <c r="I57" s="930">
        <v>0</v>
      </c>
      <c r="J57" s="930"/>
      <c r="K57" s="930">
        <v>0</v>
      </c>
      <c r="L57" s="930"/>
      <c r="M57" s="930">
        <v>0</v>
      </c>
      <c r="N57" s="930"/>
      <c r="O57" s="930">
        <v>0</v>
      </c>
      <c r="P57" s="930"/>
      <c r="Q57" s="930"/>
      <c r="R57" s="930">
        <f t="shared" si="2"/>
        <v>1556281</v>
      </c>
      <c r="S57" s="930"/>
      <c r="T57" s="944">
        <v>1850916</v>
      </c>
      <c r="U57" s="944"/>
    </row>
    <row r="58" spans="1:21" ht="17" thickBot="1">
      <c r="A58" s="946" t="s">
        <v>760</v>
      </c>
      <c r="B58" s="927" t="s">
        <v>6</v>
      </c>
      <c r="C58" s="947">
        <f>ROUND(SUM(C14:C57),1)</f>
        <v>0</v>
      </c>
      <c r="D58" s="948"/>
      <c r="E58" s="947">
        <f>ROUND(SUM(E14:E57),1)</f>
        <v>1925286605</v>
      </c>
      <c r="F58" s="948"/>
      <c r="G58" s="947">
        <f>ROUND(SUM(G14:G57),1)</f>
        <v>28202126</v>
      </c>
      <c r="H58" s="948"/>
      <c r="I58" s="947">
        <f>ROUND(SUM(I14:I57),1)</f>
        <v>390936934</v>
      </c>
      <c r="J58" s="948"/>
      <c r="K58" s="947">
        <f>ROUND(SUM(K14:K57),1)</f>
        <v>255809225</v>
      </c>
      <c r="L58" s="948"/>
      <c r="M58" s="947">
        <f>ROUND(SUM(M14:M57),1)</f>
        <v>3059453885</v>
      </c>
      <c r="N58" s="948"/>
      <c r="O58" s="947">
        <f>ROUND(SUM(O14:O57),1)</f>
        <v>86685793</v>
      </c>
      <c r="P58" s="948"/>
      <c r="Q58" s="948"/>
      <c r="R58" s="947">
        <f>ROUND(SUM(R14:R57),1)</f>
        <v>5746374568</v>
      </c>
      <c r="S58" s="948"/>
      <c r="T58" s="947">
        <f>ROUND(SUM(T14:T57),1)</f>
        <v>5927317217</v>
      </c>
      <c r="U58" s="948"/>
    </row>
    <row r="59" spans="1:21" ht="16" thickTop="1">
      <c r="B59" s="927" t="s">
        <v>6</v>
      </c>
    </row>
  </sheetData>
  <printOptions horizontalCentered="1"/>
  <pageMargins left="0.5" right="0.5" top="1" bottom="0.25" header="0" footer="0.25"/>
  <pageSetup scale="49" orientation="landscape"/>
  <headerFooter scaleWithDoc="0">
    <oddFooter xml:space="preserve">&amp;R&amp;8 99&amp;12
</oddFooter>
  </headerFooter>
  <ignoredErrors>
    <ignoredError sqref="E12 M12:O12" numberStoredAsText="1"/>
  </ignoredErrors>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66"/>
  <sheetViews>
    <sheetView showGridLines="0" zoomScale="70" zoomScaleNormal="70" zoomScalePageLayoutView="70" workbookViewId="0"/>
  </sheetViews>
  <sheetFormatPr baseColWidth="10" defaultColWidth="8.7109375" defaultRowHeight="15" x14ac:dyDescent="0"/>
  <cols>
    <col min="1" max="1" width="64.7109375" style="1620" customWidth="1"/>
    <col min="2" max="2" width="2" style="1620" bestFit="1" customWidth="1"/>
    <col min="3" max="3" width="11.28515625" style="1620" customWidth="1"/>
    <col min="4" max="4" width="2" style="1620" bestFit="1" customWidth="1"/>
    <col min="5" max="5" width="11.42578125" style="1620" customWidth="1"/>
    <col min="6" max="6" width="2" style="1620" bestFit="1" customWidth="1"/>
    <col min="7" max="7" width="11.42578125" style="1620" customWidth="1"/>
    <col min="8" max="8" width="2" style="1620" bestFit="1" customWidth="1"/>
    <col min="9" max="9" width="11.42578125" style="1620" customWidth="1"/>
    <col min="10" max="10" width="2" style="1620" bestFit="1" customWidth="1"/>
    <col min="11" max="11" width="11.42578125" style="1620" customWidth="1"/>
    <col min="12" max="12" width="2" style="1620" bestFit="1" customWidth="1"/>
    <col min="13" max="13" width="11.42578125" style="1620" customWidth="1"/>
    <col min="14" max="14" width="2" style="1620" bestFit="1" customWidth="1"/>
    <col min="15" max="15" width="11.42578125" style="1620" customWidth="1"/>
    <col min="16" max="16" width="2" style="1620" bestFit="1" customWidth="1"/>
    <col min="17" max="17" width="11.42578125" style="1620" customWidth="1"/>
    <col min="18" max="18" width="2" style="1620" bestFit="1" customWidth="1"/>
    <col min="19" max="19" width="11.42578125" style="1620" customWidth="1"/>
    <col min="20" max="20" width="2" style="1620" customWidth="1"/>
    <col min="21" max="21" width="12.42578125" style="1620" customWidth="1"/>
    <col min="22" max="22" width="2" style="1620" customWidth="1"/>
    <col min="23" max="23" width="11.5703125" style="1620" customWidth="1"/>
    <col min="24" max="24" width="2" style="1620" customWidth="1"/>
    <col min="25" max="25" width="11.42578125" style="1620" customWidth="1"/>
    <col min="26" max="26" width="2" style="1620" customWidth="1"/>
    <col min="27" max="27" width="11.140625" style="1620" customWidth="1"/>
    <col min="28" max="28" width="2" style="1620" customWidth="1"/>
    <col min="29" max="29" width="11.42578125" style="1620" customWidth="1"/>
    <col min="30" max="30" width="2" style="1620" customWidth="1"/>
    <col min="31" max="31" width="11.42578125" style="1620" customWidth="1"/>
    <col min="32" max="32" width="2" style="1620" customWidth="1"/>
    <col min="33" max="33" width="12.28515625" style="1620" customWidth="1"/>
    <col min="34" max="34" width="2" style="1620" customWidth="1"/>
    <col min="35" max="35" width="12.42578125" style="1620" customWidth="1"/>
    <col min="36" max="36" width="2" style="1620" customWidth="1"/>
    <col min="37" max="37" width="12.28515625" style="1620" customWidth="1"/>
    <col min="38" max="38" width="2" style="1620" customWidth="1"/>
    <col min="39" max="39" width="12.28515625" style="1620" customWidth="1"/>
    <col min="40" max="40" width="2" style="1620" customWidth="1"/>
    <col min="41" max="41" width="13.140625" style="1620" customWidth="1"/>
    <col min="42" max="42" width="2" style="1620" customWidth="1"/>
    <col min="43" max="43" width="13.5703125" style="1620" customWidth="1"/>
    <col min="44" max="16384" width="8.7109375" style="1620"/>
  </cols>
  <sheetData>
    <row r="1" spans="1:43">
      <c r="A1" s="1667" t="s">
        <v>1491</v>
      </c>
    </row>
    <row r="3" spans="1:43" ht="17">
      <c r="A3" s="1619" t="s">
        <v>0</v>
      </c>
    </row>
    <row r="4" spans="1:43" ht="18">
      <c r="A4" s="1619" t="s">
        <v>1420</v>
      </c>
      <c r="U4" s="864"/>
      <c r="V4" s="864"/>
      <c r="W4" s="864"/>
      <c r="X4" s="864"/>
      <c r="Y4" s="1621" t="s">
        <v>1421</v>
      </c>
      <c r="Z4" s="864"/>
      <c r="AA4" s="864"/>
      <c r="AB4" s="864"/>
      <c r="AC4" s="864"/>
      <c r="AD4" s="864"/>
      <c r="AE4" s="864"/>
      <c r="AF4" s="864"/>
      <c r="AG4" s="864"/>
      <c r="AH4" s="864"/>
      <c r="AI4" s="864"/>
      <c r="AJ4" s="864"/>
      <c r="AK4" s="1652"/>
      <c r="AL4" s="864"/>
      <c r="AM4" s="864"/>
      <c r="AN4" s="864"/>
      <c r="AO4" s="864"/>
      <c r="AP4" s="864"/>
      <c r="AQ4" s="1653" t="s">
        <v>1421</v>
      </c>
    </row>
    <row r="5" spans="1:43" ht="18">
      <c r="A5" s="1619" t="s">
        <v>1422</v>
      </c>
      <c r="U5" s="864"/>
      <c r="V5" s="864"/>
      <c r="W5" s="864"/>
      <c r="X5" s="864"/>
      <c r="Y5" s="864"/>
      <c r="Z5" s="864"/>
      <c r="AA5" s="864"/>
      <c r="AB5" s="864"/>
      <c r="AC5" s="864"/>
      <c r="AD5" s="864"/>
      <c r="AE5" s="864"/>
      <c r="AF5" s="864"/>
      <c r="AG5" s="864"/>
      <c r="AH5" s="864"/>
      <c r="AI5" s="864"/>
      <c r="AJ5" s="864"/>
      <c r="AK5" s="864"/>
      <c r="AL5" s="864"/>
      <c r="AM5" s="864"/>
      <c r="AN5" s="864"/>
      <c r="AO5" s="864"/>
      <c r="AP5" s="864"/>
      <c r="AQ5" s="1653" t="s">
        <v>135</v>
      </c>
    </row>
    <row r="6" spans="1:43" ht="17">
      <c r="A6" s="1619" t="s">
        <v>1423</v>
      </c>
      <c r="U6" s="864"/>
      <c r="V6" s="864"/>
      <c r="W6" s="864"/>
      <c r="X6" s="864"/>
      <c r="Y6" s="864"/>
      <c r="Z6" s="864"/>
      <c r="AA6" s="864"/>
      <c r="AB6" s="864"/>
      <c r="AC6" s="864"/>
      <c r="AD6" s="864"/>
      <c r="AE6" s="864"/>
      <c r="AF6" s="864"/>
      <c r="AG6" s="864"/>
      <c r="AH6" s="864"/>
      <c r="AI6" s="864"/>
      <c r="AJ6" s="864"/>
      <c r="AK6" s="864"/>
      <c r="AL6" s="864"/>
      <c r="AM6" s="864"/>
      <c r="AN6" s="864"/>
      <c r="AO6" s="864"/>
      <c r="AP6" s="864"/>
      <c r="AQ6" s="864"/>
    </row>
    <row r="7" spans="1:43" ht="17">
      <c r="A7" s="1619" t="s">
        <v>4</v>
      </c>
      <c r="U7" s="864"/>
      <c r="V7" s="864"/>
      <c r="W7" s="864"/>
      <c r="X7" s="864"/>
      <c r="Y7" s="864"/>
      <c r="Z7" s="864"/>
      <c r="AA7" s="864"/>
      <c r="AB7" s="864"/>
      <c r="AC7" s="864"/>
      <c r="AD7" s="864"/>
      <c r="AE7" s="864"/>
      <c r="AF7" s="864"/>
      <c r="AG7" s="864"/>
      <c r="AH7" s="864"/>
      <c r="AI7" s="864"/>
      <c r="AJ7" s="864"/>
      <c r="AK7" s="864"/>
      <c r="AL7" s="864"/>
      <c r="AM7" s="864"/>
      <c r="AN7" s="864"/>
      <c r="AO7" s="864"/>
      <c r="AP7" s="864"/>
      <c r="AQ7" s="864"/>
    </row>
    <row r="8" spans="1:43">
      <c r="A8" s="1622"/>
      <c r="U8" s="864"/>
      <c r="V8" s="864"/>
      <c r="W8" s="864"/>
      <c r="X8" s="864"/>
      <c r="Y8" s="864"/>
      <c r="Z8" s="864"/>
      <c r="AA8" s="864"/>
      <c r="AB8" s="864"/>
      <c r="AC8" s="864"/>
      <c r="AD8" s="864"/>
      <c r="AE8" s="864"/>
      <c r="AF8" s="864"/>
      <c r="AG8" s="864"/>
      <c r="AH8" s="864"/>
      <c r="AI8" s="864"/>
      <c r="AJ8" s="864"/>
      <c r="AK8" s="864"/>
      <c r="AL8" s="864"/>
      <c r="AM8" s="864"/>
      <c r="AN8" s="864"/>
      <c r="AO8" s="864"/>
      <c r="AP8" s="864"/>
      <c r="AQ8" s="864"/>
    </row>
    <row r="9" spans="1:43">
      <c r="U9" s="864"/>
      <c r="V9" s="864"/>
      <c r="W9" s="864"/>
      <c r="X9" s="864"/>
      <c r="Y9" s="864"/>
      <c r="Z9" s="864"/>
      <c r="AA9" s="864"/>
      <c r="AB9" s="864"/>
      <c r="AC9" s="864"/>
      <c r="AD9" s="864"/>
      <c r="AE9" s="864"/>
      <c r="AF9" s="864"/>
      <c r="AG9" s="864"/>
      <c r="AH9" s="864"/>
      <c r="AI9" s="864"/>
      <c r="AJ9" s="864"/>
      <c r="AK9" s="864"/>
      <c r="AL9" s="864"/>
      <c r="AM9" s="864"/>
      <c r="AN9" s="864"/>
      <c r="AO9" s="864"/>
      <c r="AP9" s="864"/>
      <c r="AQ9" s="864"/>
    </row>
    <row r="10" spans="1:43">
      <c r="C10" s="2386" t="s">
        <v>1424</v>
      </c>
      <c r="D10" s="2386"/>
      <c r="E10" s="2387"/>
      <c r="F10" s="2387"/>
      <c r="G10" s="2387"/>
      <c r="I10" s="2386" t="s">
        <v>1425</v>
      </c>
      <c r="J10" s="2386"/>
      <c r="K10" s="2387"/>
      <c r="L10" s="2387"/>
      <c r="M10" s="2387"/>
      <c r="O10" s="2386" t="s">
        <v>1456</v>
      </c>
      <c r="P10" s="2386"/>
      <c r="Q10" s="2387"/>
      <c r="R10" s="2387"/>
      <c r="S10" s="2387"/>
      <c r="U10" s="2383" t="s">
        <v>1457</v>
      </c>
      <c r="V10" s="2383"/>
      <c r="W10" s="2384"/>
      <c r="X10" s="2384"/>
      <c r="Y10" s="2384"/>
      <c r="Z10" s="864"/>
      <c r="AA10" s="2383" t="s">
        <v>2358</v>
      </c>
      <c r="AB10" s="2383"/>
      <c r="AC10" s="2384"/>
      <c r="AD10" s="2384"/>
      <c r="AE10" s="2384"/>
      <c r="AF10" s="864"/>
      <c r="AG10" s="2385" t="s">
        <v>1368</v>
      </c>
      <c r="AH10" s="2383"/>
      <c r="AI10" s="2384"/>
      <c r="AJ10" s="2384"/>
      <c r="AK10" s="2384"/>
      <c r="AL10" s="864"/>
      <c r="AM10" s="2385" t="s">
        <v>1369</v>
      </c>
      <c r="AN10" s="2383"/>
      <c r="AO10" s="2384"/>
      <c r="AP10" s="2384"/>
      <c r="AQ10" s="2384"/>
    </row>
    <row r="11" spans="1:43" s="1622" customFormat="1">
      <c r="A11" s="1623" t="s">
        <v>2655</v>
      </c>
      <c r="C11" s="1624" t="s">
        <v>617</v>
      </c>
      <c r="D11" s="1625"/>
      <c r="E11" s="1624" t="s">
        <v>1347</v>
      </c>
      <c r="F11" s="1626"/>
      <c r="G11" s="1624" t="s">
        <v>288</v>
      </c>
      <c r="I11" s="1624" t="s">
        <v>617</v>
      </c>
      <c r="J11" s="1625"/>
      <c r="K11" s="1624" t="s">
        <v>1347</v>
      </c>
      <c r="L11" s="1626"/>
      <c r="M11" s="1624" t="s">
        <v>288</v>
      </c>
      <c r="O11" s="1624" t="s">
        <v>617</v>
      </c>
      <c r="P11" s="1625"/>
      <c r="Q11" s="1624" t="s">
        <v>1347</v>
      </c>
      <c r="R11" s="1626"/>
      <c r="S11" s="1624" t="s">
        <v>288</v>
      </c>
      <c r="U11" s="1654" t="s">
        <v>617</v>
      </c>
      <c r="V11" s="868"/>
      <c r="W11" s="1654" t="s">
        <v>1347</v>
      </c>
      <c r="X11" s="867"/>
      <c r="Y11" s="1654" t="s">
        <v>288</v>
      </c>
      <c r="Z11" s="872"/>
      <c r="AA11" s="1654" t="s">
        <v>617</v>
      </c>
      <c r="AB11" s="868"/>
      <c r="AC11" s="1654" t="s">
        <v>1347</v>
      </c>
      <c r="AD11" s="867"/>
      <c r="AE11" s="1654" t="s">
        <v>288</v>
      </c>
      <c r="AF11" s="872"/>
      <c r="AG11" s="1654" t="s">
        <v>617</v>
      </c>
      <c r="AH11" s="868"/>
      <c r="AI11" s="1654" t="s">
        <v>1347</v>
      </c>
      <c r="AJ11" s="867"/>
      <c r="AK11" s="1654" t="s">
        <v>288</v>
      </c>
      <c r="AL11" s="872"/>
      <c r="AM11" s="1654" t="s">
        <v>617</v>
      </c>
      <c r="AN11" s="868"/>
      <c r="AO11" s="1654" t="s">
        <v>1347</v>
      </c>
      <c r="AP11" s="867"/>
      <c r="AQ11" s="1654" t="s">
        <v>288</v>
      </c>
    </row>
    <row r="12" spans="1:43">
      <c r="C12" s="1627"/>
      <c r="D12" s="1627"/>
      <c r="E12" s="1627"/>
      <c r="F12" s="1628"/>
      <c r="G12" s="1627"/>
      <c r="I12" s="1627"/>
      <c r="J12" s="1627"/>
      <c r="K12" s="1627"/>
      <c r="L12" s="1628"/>
      <c r="M12" s="1627"/>
      <c r="O12" s="1627"/>
      <c r="P12" s="1627"/>
      <c r="Q12" s="1627"/>
      <c r="R12" s="1628"/>
      <c r="S12" s="1627"/>
      <c r="U12" s="1617"/>
      <c r="V12" s="1617"/>
      <c r="W12" s="1617"/>
      <c r="X12" s="875"/>
      <c r="Y12" s="1617"/>
      <c r="Z12" s="864"/>
      <c r="AA12" s="1617"/>
      <c r="AB12" s="1617"/>
      <c r="AC12" s="1617"/>
      <c r="AD12" s="875"/>
      <c r="AE12" s="1617"/>
      <c r="AF12" s="864"/>
      <c r="AG12" s="1617"/>
      <c r="AH12" s="1617"/>
      <c r="AI12" s="1617"/>
      <c r="AJ12" s="875"/>
      <c r="AK12" s="1617"/>
      <c r="AL12" s="864"/>
      <c r="AM12" s="1617"/>
      <c r="AN12" s="1617"/>
      <c r="AO12" s="1617"/>
      <c r="AP12" s="875"/>
      <c r="AQ12" s="1617"/>
    </row>
    <row r="13" spans="1:43">
      <c r="A13" s="1622" t="s">
        <v>1426</v>
      </c>
      <c r="U13" s="864"/>
      <c r="V13" s="864"/>
      <c r="W13" s="864"/>
      <c r="X13" s="864"/>
      <c r="Y13" s="864"/>
      <c r="Z13" s="864"/>
      <c r="AA13" s="864"/>
      <c r="AB13" s="864"/>
      <c r="AC13" s="864"/>
      <c r="AD13" s="864"/>
      <c r="AE13" s="864"/>
      <c r="AF13" s="864"/>
      <c r="AG13" s="864"/>
      <c r="AH13" s="864"/>
      <c r="AI13" s="864"/>
      <c r="AJ13" s="864"/>
      <c r="AK13" s="864"/>
      <c r="AL13" s="864"/>
      <c r="AM13" s="864"/>
      <c r="AN13" s="864"/>
      <c r="AO13" s="864"/>
      <c r="AP13" s="864"/>
      <c r="AQ13" s="864"/>
    </row>
    <row r="14" spans="1:43">
      <c r="A14" s="1629" t="s">
        <v>1427</v>
      </c>
      <c r="B14" s="1630" t="s">
        <v>6</v>
      </c>
      <c r="C14" s="1631">
        <v>218923</v>
      </c>
      <c r="D14" s="1655" t="s">
        <v>6</v>
      </c>
      <c r="E14" s="1631">
        <v>242347</v>
      </c>
      <c r="F14" s="1632" t="s">
        <v>6</v>
      </c>
      <c r="G14" s="1631">
        <f>ROUND(SUM(C14+E14),1)</f>
        <v>461270</v>
      </c>
      <c r="H14" s="1632" t="s">
        <v>6</v>
      </c>
      <c r="I14" s="1631">
        <v>215383</v>
      </c>
      <c r="J14" s="1655" t="s">
        <v>6</v>
      </c>
      <c r="K14" s="1631">
        <v>231639</v>
      </c>
      <c r="L14" s="1632" t="s">
        <v>6</v>
      </c>
      <c r="M14" s="1631">
        <f>ROUND(SUM(I14+K14),1)</f>
        <v>447022</v>
      </c>
      <c r="N14" s="1632" t="s">
        <v>6</v>
      </c>
      <c r="O14" s="1631">
        <v>194982</v>
      </c>
      <c r="P14" s="1655" t="s">
        <v>6</v>
      </c>
      <c r="Q14" s="1631">
        <v>221355</v>
      </c>
      <c r="R14" s="1655" t="s">
        <v>6</v>
      </c>
      <c r="S14" s="1631">
        <f>ROUND(SUM(O14+Q14),1)</f>
        <v>416337</v>
      </c>
      <c r="U14" s="1631">
        <v>191719</v>
      </c>
      <c r="V14" s="1655" t="s">
        <v>6</v>
      </c>
      <c r="W14" s="1631">
        <v>211986</v>
      </c>
      <c r="X14" s="1655" t="s">
        <v>6</v>
      </c>
      <c r="Y14" s="1631">
        <f>ROUND(SUM(U14+W14),1)</f>
        <v>403705</v>
      </c>
      <c r="Z14" s="1655" t="s">
        <v>6</v>
      </c>
      <c r="AA14" s="1631">
        <v>164003</v>
      </c>
      <c r="AB14" s="1655" t="s">
        <v>6</v>
      </c>
      <c r="AC14" s="1631">
        <v>202461</v>
      </c>
      <c r="AD14" s="1655" t="s">
        <v>6</v>
      </c>
      <c r="AE14" s="1631">
        <f>ROUND(SUM(AA14+AC14),1)</f>
        <v>366464</v>
      </c>
      <c r="AF14" s="1655" t="s">
        <v>6</v>
      </c>
      <c r="AG14" s="1631">
        <v>3716150</v>
      </c>
      <c r="AH14" s="1655" t="s">
        <v>6</v>
      </c>
      <c r="AI14" s="1631">
        <v>2054042</v>
      </c>
      <c r="AJ14" s="1655" t="s">
        <v>6</v>
      </c>
      <c r="AK14" s="1631">
        <f>ROUND(SUM(AG14+AI14),1)</f>
        <v>5770192</v>
      </c>
      <c r="AL14" s="1655" t="s">
        <v>6</v>
      </c>
      <c r="AM14" s="1631">
        <f>ROUND(SUM(C14+I14+O14+U14+AA14+AG14),0)</f>
        <v>4701160</v>
      </c>
      <c r="AN14" s="1655" t="s">
        <v>6</v>
      </c>
      <c r="AO14" s="1631">
        <f>ROUND(SUM(E14+K14+Q14+W14+AC14+AI14),0)</f>
        <v>3163830</v>
      </c>
      <c r="AP14" s="1655" t="s">
        <v>6</v>
      </c>
      <c r="AQ14" s="1631">
        <f>ROUND(SUM(AM14+AO14),1)</f>
        <v>7864990</v>
      </c>
    </row>
    <row r="15" spans="1:43">
      <c r="A15" s="1633" t="s">
        <v>1428</v>
      </c>
      <c r="B15" s="1634" t="s">
        <v>1429</v>
      </c>
      <c r="C15" s="1635">
        <v>0</v>
      </c>
      <c r="D15" s="1656"/>
      <c r="E15" s="1635">
        <v>10117</v>
      </c>
      <c r="F15" s="1630"/>
      <c r="G15" s="1635">
        <f>ROUND(SUM(C15+E15),1)</f>
        <v>10117</v>
      </c>
      <c r="H15" s="1630"/>
      <c r="I15" s="1635">
        <v>0</v>
      </c>
      <c r="J15" s="1656"/>
      <c r="K15" s="1635">
        <v>10117</v>
      </c>
      <c r="L15" s="1630"/>
      <c r="M15" s="1635">
        <f>ROUND(SUM(I15+K15),1)</f>
        <v>10117</v>
      </c>
      <c r="N15" s="1630"/>
      <c r="O15" s="1635">
        <v>0</v>
      </c>
      <c r="P15" s="1656"/>
      <c r="Q15" s="1635">
        <v>10117</v>
      </c>
      <c r="R15" s="1656"/>
      <c r="S15" s="1635">
        <f>ROUND(SUM(O15+Q15),1)</f>
        <v>10117</v>
      </c>
      <c r="U15" s="1635">
        <v>0</v>
      </c>
      <c r="V15" s="1656"/>
      <c r="W15" s="1635">
        <v>10117</v>
      </c>
      <c r="X15" s="1656"/>
      <c r="Y15" s="1635">
        <f>ROUND(SUM(U15+W15),1)</f>
        <v>10117</v>
      </c>
      <c r="Z15" s="1656"/>
      <c r="AA15" s="1635">
        <v>0</v>
      </c>
      <c r="AB15" s="1656"/>
      <c r="AC15" s="1635">
        <v>10117</v>
      </c>
      <c r="AD15" s="1656"/>
      <c r="AE15" s="1635">
        <f>ROUND(SUM(AA15+AC15),1)</f>
        <v>10117</v>
      </c>
      <c r="AF15" s="1656"/>
      <c r="AG15" s="1635">
        <v>204515</v>
      </c>
      <c r="AH15" s="1656"/>
      <c r="AI15" s="1635">
        <v>80475</v>
      </c>
      <c r="AJ15" s="1656"/>
      <c r="AK15" s="1635">
        <f>ROUND(SUM(AG15+AI15),1)</f>
        <v>284990</v>
      </c>
      <c r="AL15" s="1656"/>
      <c r="AM15" s="1635">
        <f>ROUND(SUM(C15+I15+O15+U15+AA15+AG15),0)</f>
        <v>204515</v>
      </c>
      <c r="AN15" s="1656"/>
      <c r="AO15" s="1635">
        <f>ROUND(SUM(E15+K15+Q15+W15+AC15+AI15),0)</f>
        <v>131060</v>
      </c>
      <c r="AP15" s="1656"/>
      <c r="AQ15" s="1635">
        <f>ROUND(SUM(AM15+AO15),1)</f>
        <v>335575</v>
      </c>
    </row>
    <row r="16" spans="1:43">
      <c r="A16" s="1629" t="s">
        <v>1430</v>
      </c>
      <c r="B16" s="1634" t="s">
        <v>1429</v>
      </c>
      <c r="C16" s="1635">
        <v>11155</v>
      </c>
      <c r="D16" s="1656"/>
      <c r="E16" s="1635">
        <v>32136</v>
      </c>
      <c r="F16" s="1630"/>
      <c r="G16" s="1635">
        <f t="shared" ref="G16:G51" si="0">ROUND(SUM(C16+E16),1)</f>
        <v>43291</v>
      </c>
      <c r="H16" s="1630"/>
      <c r="I16" s="1635">
        <v>46775</v>
      </c>
      <c r="J16" s="1656"/>
      <c r="K16" s="1635">
        <v>31801</v>
      </c>
      <c r="L16" s="1630"/>
      <c r="M16" s="1635">
        <f t="shared" ref="M16:M51" si="1">ROUND(SUM(I16+K16),1)</f>
        <v>78576</v>
      </c>
      <c r="N16" s="1630"/>
      <c r="O16" s="1635">
        <v>37670</v>
      </c>
      <c r="P16" s="1656"/>
      <c r="Q16" s="1635">
        <v>29619</v>
      </c>
      <c r="R16" s="1656"/>
      <c r="S16" s="1635">
        <f t="shared" ref="S16:S51" si="2">ROUND(SUM(O16+Q16),1)</f>
        <v>67289</v>
      </c>
      <c r="U16" s="1635">
        <v>13405</v>
      </c>
      <c r="V16" s="1656"/>
      <c r="W16" s="1635">
        <v>27755</v>
      </c>
      <c r="X16" s="1656"/>
      <c r="Y16" s="1635">
        <f t="shared" ref="Y16:Y51" si="3">ROUND(SUM(U16+W16),1)</f>
        <v>41160</v>
      </c>
      <c r="Z16" s="1656"/>
      <c r="AA16" s="1635">
        <v>30190</v>
      </c>
      <c r="AB16" s="1656"/>
      <c r="AC16" s="1635">
        <v>27124</v>
      </c>
      <c r="AD16" s="1656"/>
      <c r="AE16" s="1635">
        <f t="shared" ref="AE16:AE51" si="4">ROUND(SUM(AA16+AC16),1)</f>
        <v>57314</v>
      </c>
      <c r="AF16" s="1656"/>
      <c r="AG16" s="1635">
        <v>522530</v>
      </c>
      <c r="AH16" s="1656"/>
      <c r="AI16" s="1635">
        <v>173748</v>
      </c>
      <c r="AJ16" s="1656"/>
      <c r="AK16" s="1635">
        <f t="shared" ref="AK16:AK51" si="5">ROUND(SUM(AG16+AI16),1)</f>
        <v>696278</v>
      </c>
      <c r="AL16" s="1656"/>
      <c r="AM16" s="1635">
        <f t="shared" ref="AM16:AM23" si="6">ROUND(SUM(C16+I16+O16+U16+AA16+AG16),0)</f>
        <v>661725</v>
      </c>
      <c r="AN16" s="1656"/>
      <c r="AO16" s="1635">
        <f t="shared" ref="AO16:AO23" si="7">ROUND(SUM(E16+K16+Q16+W16+AC16+AI16),0)</f>
        <v>322183</v>
      </c>
      <c r="AP16" s="1656"/>
      <c r="AQ16" s="1635">
        <f t="shared" ref="AQ16:AQ51" si="8">ROUND(SUM(AM16+AO16),1)</f>
        <v>983908</v>
      </c>
    </row>
    <row r="17" spans="1:43">
      <c r="A17" s="1629" t="s">
        <v>1431</v>
      </c>
      <c r="B17" s="1634" t="s">
        <v>1429</v>
      </c>
      <c r="C17" s="1635">
        <v>49500</v>
      </c>
      <c r="D17" s="1656"/>
      <c r="E17" s="1635">
        <v>34918</v>
      </c>
      <c r="F17" s="1630"/>
      <c r="G17" s="1635">
        <f t="shared" si="0"/>
        <v>84418</v>
      </c>
      <c r="H17" s="1630"/>
      <c r="I17" s="1635">
        <v>35210</v>
      </c>
      <c r="J17" s="1656"/>
      <c r="K17" s="1635">
        <v>33894</v>
      </c>
      <c r="L17" s="1630"/>
      <c r="M17" s="1635">
        <f t="shared" si="1"/>
        <v>69104</v>
      </c>
      <c r="N17" s="1630"/>
      <c r="O17" s="1635">
        <v>41635</v>
      </c>
      <c r="P17" s="1656"/>
      <c r="Q17" s="1635">
        <v>32780</v>
      </c>
      <c r="R17" s="1656"/>
      <c r="S17" s="1635">
        <f t="shared" si="2"/>
        <v>74415</v>
      </c>
      <c r="U17" s="1635">
        <v>44385</v>
      </c>
      <c r="V17" s="1656"/>
      <c r="W17" s="1635">
        <v>31283</v>
      </c>
      <c r="X17" s="1656"/>
      <c r="Y17" s="1635">
        <f t="shared" si="3"/>
        <v>75668</v>
      </c>
      <c r="Z17" s="1656"/>
      <c r="AA17" s="1635">
        <v>44035</v>
      </c>
      <c r="AB17" s="1656"/>
      <c r="AC17" s="1635">
        <v>29596</v>
      </c>
      <c r="AD17" s="1656"/>
      <c r="AE17" s="1635">
        <f t="shared" si="4"/>
        <v>73631</v>
      </c>
      <c r="AF17" s="1656"/>
      <c r="AG17" s="1635">
        <v>584500</v>
      </c>
      <c r="AH17" s="1656"/>
      <c r="AI17" s="1635">
        <v>165932</v>
      </c>
      <c r="AJ17" s="1656"/>
      <c r="AK17" s="1635">
        <f t="shared" si="5"/>
        <v>750432</v>
      </c>
      <c r="AL17" s="1656"/>
      <c r="AM17" s="1635">
        <f t="shared" si="6"/>
        <v>799265</v>
      </c>
      <c r="AN17" s="1656"/>
      <c r="AO17" s="1635">
        <f t="shared" si="7"/>
        <v>328403</v>
      </c>
      <c r="AP17" s="1656"/>
      <c r="AQ17" s="1635">
        <f t="shared" si="8"/>
        <v>1127668</v>
      </c>
    </row>
    <row r="18" spans="1:43">
      <c r="A18" s="1629" t="s">
        <v>1432</v>
      </c>
      <c r="B18" s="1634" t="s">
        <v>1429</v>
      </c>
      <c r="C18" s="1635">
        <v>6865</v>
      </c>
      <c r="D18" s="1656"/>
      <c r="E18" s="1635">
        <v>7674</v>
      </c>
      <c r="F18" s="1630"/>
      <c r="G18" s="1635">
        <f t="shared" si="0"/>
        <v>14539</v>
      </c>
      <c r="H18" s="1630"/>
      <c r="I18" s="1635">
        <v>10630</v>
      </c>
      <c r="J18" s="1656"/>
      <c r="K18" s="1635">
        <v>7253</v>
      </c>
      <c r="L18" s="1630"/>
      <c r="M18" s="1635">
        <f t="shared" si="1"/>
        <v>17883</v>
      </c>
      <c r="N18" s="1630"/>
      <c r="O18" s="1635">
        <v>12590</v>
      </c>
      <c r="P18" s="1656"/>
      <c r="Q18" s="1635">
        <v>6723</v>
      </c>
      <c r="R18" s="1656"/>
      <c r="S18" s="1635">
        <f t="shared" si="2"/>
        <v>19313</v>
      </c>
      <c r="U18" s="1635">
        <v>13190</v>
      </c>
      <c r="V18" s="1656"/>
      <c r="W18" s="1635">
        <v>6129</v>
      </c>
      <c r="X18" s="1656"/>
      <c r="Y18" s="1635">
        <f t="shared" si="3"/>
        <v>19319</v>
      </c>
      <c r="Z18" s="1656"/>
      <c r="AA18" s="1635">
        <v>13820</v>
      </c>
      <c r="AB18" s="1656"/>
      <c r="AC18" s="1635">
        <v>5492</v>
      </c>
      <c r="AD18" s="1656"/>
      <c r="AE18" s="1635">
        <f t="shared" si="4"/>
        <v>19312</v>
      </c>
      <c r="AF18" s="1656"/>
      <c r="AG18" s="1635">
        <v>104825</v>
      </c>
      <c r="AH18" s="1656"/>
      <c r="AI18" s="1635">
        <v>33875</v>
      </c>
      <c r="AJ18" s="1656"/>
      <c r="AK18" s="1635">
        <f t="shared" si="5"/>
        <v>138700</v>
      </c>
      <c r="AL18" s="1656"/>
      <c r="AM18" s="1635">
        <f t="shared" si="6"/>
        <v>161920</v>
      </c>
      <c r="AN18" s="1656"/>
      <c r="AO18" s="1635">
        <f t="shared" si="7"/>
        <v>67146</v>
      </c>
      <c r="AP18" s="1656"/>
      <c r="AQ18" s="1635">
        <f t="shared" si="8"/>
        <v>229066</v>
      </c>
    </row>
    <row r="19" spans="1:43">
      <c r="A19" s="1629" t="s">
        <v>1433</v>
      </c>
      <c r="B19" s="1634" t="s">
        <v>1429</v>
      </c>
      <c r="C19" s="1635">
        <v>710</v>
      </c>
      <c r="D19" s="1656"/>
      <c r="E19" s="1635">
        <v>226</v>
      </c>
      <c r="F19" s="1630"/>
      <c r="G19" s="1635">
        <f t="shared" si="0"/>
        <v>936</v>
      </c>
      <c r="H19" s="1630"/>
      <c r="I19" s="1635">
        <v>935</v>
      </c>
      <c r="J19" s="1656"/>
      <c r="K19" s="1635">
        <v>185</v>
      </c>
      <c r="L19" s="1630"/>
      <c r="M19" s="1635">
        <f t="shared" si="1"/>
        <v>1120</v>
      </c>
      <c r="N19" s="1630"/>
      <c r="O19" s="1635">
        <v>0</v>
      </c>
      <c r="P19" s="1656"/>
      <c r="Q19" s="1635">
        <v>162</v>
      </c>
      <c r="R19" s="1656"/>
      <c r="S19" s="1635">
        <f t="shared" si="2"/>
        <v>162</v>
      </c>
      <c r="U19" s="1635">
        <v>0</v>
      </c>
      <c r="V19" s="1656"/>
      <c r="W19" s="1635">
        <v>162</v>
      </c>
      <c r="X19" s="1656"/>
      <c r="Y19" s="1635">
        <f t="shared" si="3"/>
        <v>162</v>
      </c>
      <c r="Z19" s="1656"/>
      <c r="AA19" s="1635">
        <v>1405</v>
      </c>
      <c r="AB19" s="1656"/>
      <c r="AC19" s="1635">
        <v>127</v>
      </c>
      <c r="AD19" s="1656"/>
      <c r="AE19" s="1635">
        <f t="shared" si="4"/>
        <v>1532</v>
      </c>
      <c r="AF19" s="1656"/>
      <c r="AG19" s="1635">
        <v>1835</v>
      </c>
      <c r="AH19" s="1656"/>
      <c r="AI19" s="1635">
        <v>46</v>
      </c>
      <c r="AJ19" s="1656"/>
      <c r="AK19" s="1635">
        <f t="shared" si="5"/>
        <v>1881</v>
      </c>
      <c r="AL19" s="1656"/>
      <c r="AM19" s="1635">
        <f t="shared" si="6"/>
        <v>4885</v>
      </c>
      <c r="AN19" s="1656"/>
      <c r="AO19" s="1635">
        <f t="shared" si="7"/>
        <v>908</v>
      </c>
      <c r="AP19" s="1656"/>
      <c r="AQ19" s="1635">
        <f t="shared" si="8"/>
        <v>5793</v>
      </c>
    </row>
    <row r="20" spans="1:43">
      <c r="A20" s="1629" t="s">
        <v>1434</v>
      </c>
      <c r="B20" s="1634" t="s">
        <v>1429</v>
      </c>
      <c r="C20" s="1635">
        <v>0</v>
      </c>
      <c r="D20" s="1656"/>
      <c r="E20" s="1635">
        <v>67765</v>
      </c>
      <c r="F20" s="1630"/>
      <c r="G20" s="1635">
        <f t="shared" si="0"/>
        <v>67765</v>
      </c>
      <c r="H20" s="1630"/>
      <c r="I20" s="1635">
        <v>0</v>
      </c>
      <c r="J20" s="1656"/>
      <c r="K20" s="1635">
        <v>67765</v>
      </c>
      <c r="L20" s="1630"/>
      <c r="M20" s="1635">
        <f t="shared" si="1"/>
        <v>67765</v>
      </c>
      <c r="N20" s="1630"/>
      <c r="O20" s="1635">
        <v>0</v>
      </c>
      <c r="P20" s="1656"/>
      <c r="Q20" s="1635">
        <v>67765</v>
      </c>
      <c r="R20" s="1656"/>
      <c r="S20" s="1635">
        <f t="shared" si="2"/>
        <v>67765</v>
      </c>
      <c r="U20" s="1635">
        <v>43675</v>
      </c>
      <c r="V20" s="1656"/>
      <c r="W20" s="1635">
        <v>67765</v>
      </c>
      <c r="X20" s="1656"/>
      <c r="Y20" s="1635">
        <f t="shared" si="3"/>
        <v>111440</v>
      </c>
      <c r="Z20" s="1656"/>
      <c r="AA20" s="1635">
        <v>80895</v>
      </c>
      <c r="AB20" s="1656"/>
      <c r="AC20" s="1635">
        <v>66026</v>
      </c>
      <c r="AD20" s="1656"/>
      <c r="AE20" s="1635">
        <f t="shared" si="4"/>
        <v>146921</v>
      </c>
      <c r="AF20" s="1656"/>
      <c r="AG20" s="1635">
        <v>1260405</v>
      </c>
      <c r="AH20" s="1656"/>
      <c r="AI20" s="1635">
        <v>420123</v>
      </c>
      <c r="AJ20" s="1656"/>
      <c r="AK20" s="1635">
        <f t="shared" si="5"/>
        <v>1680528</v>
      </c>
      <c r="AL20" s="1656"/>
      <c r="AM20" s="1635">
        <f t="shared" si="6"/>
        <v>1384975</v>
      </c>
      <c r="AN20" s="1656"/>
      <c r="AO20" s="1635">
        <f t="shared" si="7"/>
        <v>757209</v>
      </c>
      <c r="AP20" s="1656"/>
      <c r="AQ20" s="1635">
        <f t="shared" si="8"/>
        <v>2142184</v>
      </c>
    </row>
    <row r="21" spans="1:43">
      <c r="A21" s="1629" t="s">
        <v>1435</v>
      </c>
      <c r="B21" s="1629" t="s">
        <v>6</v>
      </c>
      <c r="C21" s="1635">
        <v>256125</v>
      </c>
      <c r="D21" s="873"/>
      <c r="E21" s="1635">
        <v>177043</v>
      </c>
      <c r="F21" s="1629"/>
      <c r="G21" s="1635">
        <f t="shared" si="0"/>
        <v>433168</v>
      </c>
      <c r="H21" s="1629" t="s">
        <v>6</v>
      </c>
      <c r="I21" s="1635">
        <v>280625</v>
      </c>
      <c r="J21" s="873"/>
      <c r="K21" s="1635">
        <v>165038</v>
      </c>
      <c r="L21" s="1629"/>
      <c r="M21" s="1635">
        <f t="shared" si="1"/>
        <v>445663</v>
      </c>
      <c r="N21" s="1629" t="s">
        <v>6</v>
      </c>
      <c r="O21" s="1635">
        <v>278850</v>
      </c>
      <c r="P21" s="873"/>
      <c r="Q21" s="1635">
        <v>152370</v>
      </c>
      <c r="R21" s="873"/>
      <c r="S21" s="1635">
        <f t="shared" si="2"/>
        <v>431220</v>
      </c>
      <c r="U21" s="1635">
        <v>267415</v>
      </c>
      <c r="V21" s="873"/>
      <c r="W21" s="1635">
        <v>138896</v>
      </c>
      <c r="X21" s="873"/>
      <c r="Y21" s="1635">
        <f t="shared" si="3"/>
        <v>406311</v>
      </c>
      <c r="Z21" s="873" t="s">
        <v>6</v>
      </c>
      <c r="AA21" s="1635">
        <v>218035</v>
      </c>
      <c r="AB21" s="873"/>
      <c r="AC21" s="1635">
        <v>125906</v>
      </c>
      <c r="AD21" s="873"/>
      <c r="AE21" s="1635">
        <f t="shared" si="4"/>
        <v>343941</v>
      </c>
      <c r="AF21" s="873" t="s">
        <v>6</v>
      </c>
      <c r="AG21" s="1635">
        <v>2358695</v>
      </c>
      <c r="AH21" s="873"/>
      <c r="AI21" s="1635">
        <v>994945</v>
      </c>
      <c r="AJ21" s="873"/>
      <c r="AK21" s="1635">
        <f t="shared" si="5"/>
        <v>3353640</v>
      </c>
      <c r="AL21" s="873" t="s">
        <v>6</v>
      </c>
      <c r="AM21" s="1635">
        <f t="shared" si="6"/>
        <v>3659745</v>
      </c>
      <c r="AN21" s="873"/>
      <c r="AO21" s="1635">
        <f t="shared" si="7"/>
        <v>1754198</v>
      </c>
      <c r="AP21" s="873"/>
      <c r="AQ21" s="1635">
        <f t="shared" si="8"/>
        <v>5413943</v>
      </c>
    </row>
    <row r="22" spans="1:43">
      <c r="A22" s="1629" t="s">
        <v>1436</v>
      </c>
      <c r="B22" s="1629" t="s">
        <v>6</v>
      </c>
      <c r="C22" s="1635">
        <v>303999</v>
      </c>
      <c r="D22" s="873"/>
      <c r="E22" s="1635">
        <v>456706</v>
      </c>
      <c r="F22" s="1629"/>
      <c r="G22" s="1635">
        <f t="shared" si="0"/>
        <v>760705</v>
      </c>
      <c r="H22" s="1629" t="s">
        <v>6</v>
      </c>
      <c r="I22" s="1635">
        <v>270835</v>
      </c>
      <c r="J22" s="873"/>
      <c r="K22" s="1635">
        <v>442267</v>
      </c>
      <c r="L22" s="1629"/>
      <c r="M22" s="1635">
        <f t="shared" si="1"/>
        <v>713102</v>
      </c>
      <c r="N22" s="1629" t="s">
        <v>6</v>
      </c>
      <c r="O22" s="1635">
        <v>388650</v>
      </c>
      <c r="P22" s="873"/>
      <c r="Q22" s="1635">
        <v>426253</v>
      </c>
      <c r="R22" s="873"/>
      <c r="S22" s="1635">
        <f t="shared" si="2"/>
        <v>814903</v>
      </c>
      <c r="U22" s="1635">
        <v>334312</v>
      </c>
      <c r="V22" s="873"/>
      <c r="W22" s="1635">
        <v>408913</v>
      </c>
      <c r="X22" s="873"/>
      <c r="Y22" s="1635">
        <f t="shared" si="3"/>
        <v>743225</v>
      </c>
      <c r="Z22" s="873" t="s">
        <v>6</v>
      </c>
      <c r="AA22" s="1635">
        <v>292350</v>
      </c>
      <c r="AB22" s="873"/>
      <c r="AC22" s="1635">
        <v>394496</v>
      </c>
      <c r="AD22" s="873"/>
      <c r="AE22" s="1635">
        <f t="shared" si="4"/>
        <v>686846</v>
      </c>
      <c r="AF22" s="873" t="s">
        <v>6</v>
      </c>
      <c r="AG22" s="1635">
        <v>7572142</v>
      </c>
      <c r="AH22" s="873"/>
      <c r="AI22" s="1635">
        <v>4096852</v>
      </c>
      <c r="AJ22" s="873"/>
      <c r="AK22" s="1635">
        <f t="shared" si="5"/>
        <v>11668994</v>
      </c>
      <c r="AL22" s="873" t="s">
        <v>6</v>
      </c>
      <c r="AM22" s="1635">
        <f t="shared" si="6"/>
        <v>9162288</v>
      </c>
      <c r="AN22" s="873"/>
      <c r="AO22" s="1635">
        <f t="shared" si="7"/>
        <v>6225487</v>
      </c>
      <c r="AP22" s="873"/>
      <c r="AQ22" s="1635">
        <f t="shared" si="8"/>
        <v>15387775</v>
      </c>
    </row>
    <row r="23" spans="1:43">
      <c r="A23" s="1636" t="s">
        <v>1437</v>
      </c>
      <c r="B23" s="1629" t="s">
        <v>6</v>
      </c>
      <c r="C23" s="1635">
        <v>219600</v>
      </c>
      <c r="D23" s="873"/>
      <c r="E23" s="1635">
        <v>189697</v>
      </c>
      <c r="F23" s="1629"/>
      <c r="G23" s="1635">
        <f t="shared" si="0"/>
        <v>409297</v>
      </c>
      <c r="H23" s="1629" t="s">
        <v>6</v>
      </c>
      <c r="I23" s="1635">
        <v>230074</v>
      </c>
      <c r="J23" s="873"/>
      <c r="K23" s="1635">
        <v>179507</v>
      </c>
      <c r="L23" s="1629"/>
      <c r="M23" s="1635">
        <f t="shared" si="1"/>
        <v>409581</v>
      </c>
      <c r="N23" s="1629" t="s">
        <v>6</v>
      </c>
      <c r="O23" s="1635">
        <v>243179</v>
      </c>
      <c r="P23" s="873"/>
      <c r="Q23" s="1635">
        <v>168601</v>
      </c>
      <c r="R23" s="873"/>
      <c r="S23" s="1635">
        <f t="shared" si="2"/>
        <v>411780</v>
      </c>
      <c r="U23" s="1635">
        <v>263390</v>
      </c>
      <c r="V23" s="873"/>
      <c r="W23" s="1635">
        <v>156884</v>
      </c>
      <c r="X23" s="873"/>
      <c r="Y23" s="1635">
        <f t="shared" si="3"/>
        <v>420274</v>
      </c>
      <c r="Z23" s="873" t="s">
        <v>6</v>
      </c>
      <c r="AA23" s="1635">
        <v>308204</v>
      </c>
      <c r="AB23" s="873"/>
      <c r="AC23" s="1635">
        <v>144132</v>
      </c>
      <c r="AD23" s="873"/>
      <c r="AE23" s="1635">
        <f t="shared" si="4"/>
        <v>452336</v>
      </c>
      <c r="AF23" s="873" t="s">
        <v>6</v>
      </c>
      <c r="AG23" s="1657">
        <v>2690452</v>
      </c>
      <c r="AH23" s="873"/>
      <c r="AI23" s="1657">
        <v>965758</v>
      </c>
      <c r="AJ23" s="873"/>
      <c r="AK23" s="1635">
        <f t="shared" si="5"/>
        <v>3656210</v>
      </c>
      <c r="AL23" s="873" t="s">
        <v>6</v>
      </c>
      <c r="AM23" s="1635">
        <f t="shared" si="6"/>
        <v>3954899</v>
      </c>
      <c r="AN23" s="873"/>
      <c r="AO23" s="1635">
        <f t="shared" si="7"/>
        <v>1804579</v>
      </c>
      <c r="AP23" s="873"/>
      <c r="AQ23" s="1635">
        <f t="shared" si="8"/>
        <v>5759478</v>
      </c>
    </row>
    <row r="24" spans="1:43">
      <c r="A24" s="1629"/>
      <c r="B24" s="1629"/>
      <c r="C24" s="1635"/>
      <c r="D24" s="873"/>
      <c r="E24" s="1635"/>
      <c r="F24" s="1629"/>
      <c r="G24" s="1635" t="s">
        <v>6</v>
      </c>
      <c r="H24" s="1629"/>
      <c r="I24" s="1635"/>
      <c r="J24" s="873"/>
      <c r="K24" s="1635"/>
      <c r="L24" s="1629"/>
      <c r="M24" s="1635" t="s">
        <v>6</v>
      </c>
      <c r="N24" s="1629"/>
      <c r="O24" s="1635"/>
      <c r="P24" s="873"/>
      <c r="Q24" s="1635"/>
      <c r="R24" s="873"/>
      <c r="S24" s="1635" t="s">
        <v>6</v>
      </c>
      <c r="U24" s="1635"/>
      <c r="V24" s="873"/>
      <c r="W24" s="1635"/>
      <c r="X24" s="873"/>
      <c r="Y24" s="1635" t="s">
        <v>6</v>
      </c>
      <c r="Z24" s="873"/>
      <c r="AA24" s="1635"/>
      <c r="AB24" s="873"/>
      <c r="AC24" s="1635"/>
      <c r="AD24" s="873"/>
      <c r="AE24" s="1635" t="s">
        <v>6</v>
      </c>
      <c r="AF24" s="873"/>
      <c r="AG24" s="889"/>
      <c r="AH24" s="873"/>
      <c r="AI24" s="889"/>
      <c r="AJ24" s="873"/>
      <c r="AK24" s="1635" t="s">
        <v>6</v>
      </c>
      <c r="AL24" s="873"/>
      <c r="AM24" s="1635" t="s">
        <v>6</v>
      </c>
      <c r="AN24" s="873"/>
      <c r="AO24" s="1635" t="s">
        <v>6</v>
      </c>
      <c r="AP24" s="873"/>
      <c r="AQ24" s="1635" t="s">
        <v>6</v>
      </c>
    </row>
    <row r="25" spans="1:43">
      <c r="A25" s="1637" t="s">
        <v>1438</v>
      </c>
      <c r="B25" s="1638" t="s">
        <v>1429</v>
      </c>
      <c r="C25" s="1635">
        <v>57926</v>
      </c>
      <c r="D25" s="873"/>
      <c r="E25" s="1635">
        <v>27872</v>
      </c>
      <c r="F25" s="1629"/>
      <c r="G25" s="1635">
        <f t="shared" si="0"/>
        <v>85798</v>
      </c>
      <c r="H25" s="1629"/>
      <c r="I25" s="1635">
        <v>51985</v>
      </c>
      <c r="J25" s="873"/>
      <c r="K25" s="1635">
        <v>25361</v>
      </c>
      <c r="L25" s="1629"/>
      <c r="M25" s="1635">
        <f t="shared" si="1"/>
        <v>77346</v>
      </c>
      <c r="N25" s="1629"/>
      <c r="O25" s="1635">
        <v>49410</v>
      </c>
      <c r="P25" s="873"/>
      <c r="Q25" s="1635">
        <v>22769</v>
      </c>
      <c r="R25" s="873"/>
      <c r="S25" s="1635">
        <f t="shared" si="2"/>
        <v>72179</v>
      </c>
      <c r="U25" s="1635">
        <v>49920</v>
      </c>
      <c r="V25" s="873"/>
      <c r="W25" s="1635">
        <v>20434</v>
      </c>
      <c r="X25" s="873"/>
      <c r="Y25" s="1635">
        <f t="shared" si="3"/>
        <v>70354</v>
      </c>
      <c r="Z25" s="873"/>
      <c r="AA25" s="1635">
        <v>48810</v>
      </c>
      <c r="AB25" s="873"/>
      <c r="AC25" s="1635">
        <v>17936</v>
      </c>
      <c r="AD25" s="873"/>
      <c r="AE25" s="1635">
        <f t="shared" si="4"/>
        <v>66746</v>
      </c>
      <c r="AF25" s="873"/>
      <c r="AG25" s="1635">
        <v>318874</v>
      </c>
      <c r="AH25" s="873"/>
      <c r="AI25" s="1635">
        <v>70552</v>
      </c>
      <c r="AJ25" s="873"/>
      <c r="AK25" s="1635">
        <f t="shared" si="5"/>
        <v>389426</v>
      </c>
      <c r="AL25" s="864"/>
      <c r="AM25" s="1635">
        <f>ROUND(SUM(C25+I25+O25+U25+AA25+AG25),0)</f>
        <v>576925</v>
      </c>
      <c r="AN25" s="873"/>
      <c r="AO25" s="1635">
        <f>ROUND(SUM(E25+K25+Q25+W25+AC25+AI25),0)</f>
        <v>184924</v>
      </c>
      <c r="AP25" s="873"/>
      <c r="AQ25" s="1635">
        <f t="shared" si="8"/>
        <v>761849</v>
      </c>
    </row>
    <row r="26" spans="1:43">
      <c r="A26" s="1629"/>
      <c r="B26" s="1629"/>
      <c r="C26" s="1635"/>
      <c r="D26" s="873"/>
      <c r="E26" s="1635"/>
      <c r="F26" s="1629"/>
      <c r="G26" s="1635" t="s">
        <v>6</v>
      </c>
      <c r="H26" s="1629"/>
      <c r="I26" s="1635"/>
      <c r="J26" s="873"/>
      <c r="K26" s="1635"/>
      <c r="L26" s="1629"/>
      <c r="M26" s="1635" t="s">
        <v>6</v>
      </c>
      <c r="N26" s="1629"/>
      <c r="O26" s="1635"/>
      <c r="P26" s="873"/>
      <c r="Q26" s="1635"/>
      <c r="R26" s="873"/>
      <c r="S26" s="1635" t="s">
        <v>6</v>
      </c>
      <c r="U26" s="1635"/>
      <c r="V26" s="873"/>
      <c r="W26" s="1635"/>
      <c r="X26" s="873"/>
      <c r="Y26" s="1635" t="s">
        <v>6</v>
      </c>
      <c r="Z26" s="873"/>
      <c r="AA26" s="1635"/>
      <c r="AB26" s="873"/>
      <c r="AC26" s="1635"/>
      <c r="AD26" s="873"/>
      <c r="AE26" s="1635" t="s">
        <v>6</v>
      </c>
      <c r="AF26" s="873"/>
      <c r="AG26" s="1635"/>
      <c r="AH26" s="873"/>
      <c r="AI26" s="1635"/>
      <c r="AJ26" s="873"/>
      <c r="AK26" s="1635" t="s">
        <v>6</v>
      </c>
      <c r="AL26" s="864"/>
      <c r="AM26" s="1635" t="s">
        <v>6</v>
      </c>
      <c r="AN26" s="864"/>
      <c r="AO26" s="1635" t="s">
        <v>6</v>
      </c>
      <c r="AP26" s="864"/>
      <c r="AQ26" s="1635" t="s">
        <v>6</v>
      </c>
    </row>
    <row r="27" spans="1:43">
      <c r="A27" s="1637" t="s">
        <v>1439</v>
      </c>
      <c r="B27" s="1638" t="s">
        <v>1429</v>
      </c>
      <c r="C27" s="1635">
        <v>68755</v>
      </c>
      <c r="D27" s="873"/>
      <c r="E27" s="1635">
        <v>23360</v>
      </c>
      <c r="F27" s="1629"/>
      <c r="G27" s="1635">
        <f t="shared" si="0"/>
        <v>92115</v>
      </c>
      <c r="H27" s="1629"/>
      <c r="I27" s="1635">
        <v>53225</v>
      </c>
      <c r="J27" s="873"/>
      <c r="K27" s="1635">
        <v>20722</v>
      </c>
      <c r="L27" s="1629"/>
      <c r="M27" s="1635">
        <f t="shared" si="1"/>
        <v>73947</v>
      </c>
      <c r="N27" s="1629"/>
      <c r="O27" s="1635">
        <v>63375</v>
      </c>
      <c r="P27" s="873"/>
      <c r="Q27" s="1635">
        <v>18282</v>
      </c>
      <c r="R27" s="873"/>
      <c r="S27" s="1635">
        <f t="shared" si="2"/>
        <v>81657</v>
      </c>
      <c r="U27" s="1635">
        <v>51155</v>
      </c>
      <c r="V27" s="873"/>
      <c r="W27" s="1635">
        <v>15866</v>
      </c>
      <c r="X27" s="873"/>
      <c r="Y27" s="1635">
        <f t="shared" si="3"/>
        <v>67021</v>
      </c>
      <c r="Z27" s="873"/>
      <c r="AA27" s="1635">
        <v>41095</v>
      </c>
      <c r="AB27" s="873"/>
      <c r="AC27" s="1635">
        <v>13741</v>
      </c>
      <c r="AD27" s="873"/>
      <c r="AE27" s="1635">
        <f t="shared" si="4"/>
        <v>54836</v>
      </c>
      <c r="AF27" s="873"/>
      <c r="AG27" s="1635">
        <v>288765</v>
      </c>
      <c r="AH27" s="873"/>
      <c r="AI27" s="1635">
        <v>118900</v>
      </c>
      <c r="AJ27" s="873"/>
      <c r="AK27" s="1635">
        <f t="shared" si="5"/>
        <v>407665</v>
      </c>
      <c r="AL27" s="864"/>
      <c r="AM27" s="1635">
        <f>ROUND(SUM(C27+I27+O27+U27+AA27+AG27),0)</f>
        <v>566370</v>
      </c>
      <c r="AN27" s="873"/>
      <c r="AO27" s="1635">
        <f>ROUND(SUM(E27+K27+Q27+W27+AC27+AI27),0)</f>
        <v>210871</v>
      </c>
      <c r="AP27" s="873"/>
      <c r="AQ27" s="1635">
        <f t="shared" si="8"/>
        <v>777241</v>
      </c>
    </row>
    <row r="28" spans="1:43">
      <c r="A28" s="1629"/>
      <c r="B28" s="1629"/>
      <c r="C28" s="1635"/>
      <c r="D28" s="873"/>
      <c r="E28" s="1635"/>
      <c r="F28" s="1629"/>
      <c r="G28" s="1635" t="s">
        <v>6</v>
      </c>
      <c r="H28" s="1629"/>
      <c r="I28" s="1635"/>
      <c r="J28" s="873"/>
      <c r="K28" s="1635"/>
      <c r="L28" s="1629"/>
      <c r="M28" s="1635" t="s">
        <v>6</v>
      </c>
      <c r="N28" s="1629"/>
      <c r="O28" s="1635"/>
      <c r="P28" s="873"/>
      <c r="Q28" s="1635"/>
      <c r="R28" s="873"/>
      <c r="S28" s="1635" t="s">
        <v>6</v>
      </c>
      <c r="U28" s="1635"/>
      <c r="V28" s="873"/>
      <c r="W28" s="1635"/>
      <c r="X28" s="873"/>
      <c r="Y28" s="1635" t="s">
        <v>6</v>
      </c>
      <c r="Z28" s="873"/>
      <c r="AA28" s="1635"/>
      <c r="AB28" s="873"/>
      <c r="AC28" s="1635"/>
      <c r="AD28" s="873"/>
      <c r="AE28" s="1635">
        <f t="shared" si="4"/>
        <v>0</v>
      </c>
      <c r="AF28" s="873"/>
      <c r="AG28" s="1635"/>
      <c r="AH28" s="873"/>
      <c r="AI28" s="1635"/>
      <c r="AJ28" s="873"/>
      <c r="AK28" s="1635" t="s">
        <v>6</v>
      </c>
      <c r="AL28" s="864"/>
      <c r="AM28" s="1635" t="s">
        <v>6</v>
      </c>
      <c r="AN28" s="864"/>
      <c r="AO28" s="1635" t="s">
        <v>6</v>
      </c>
      <c r="AP28" s="864"/>
      <c r="AQ28" s="1635" t="s">
        <v>6</v>
      </c>
    </row>
    <row r="29" spans="1:43">
      <c r="A29" s="1637" t="s">
        <v>1440</v>
      </c>
      <c r="B29" s="1629" t="s">
        <v>6</v>
      </c>
      <c r="C29" s="1635">
        <v>286640</v>
      </c>
      <c r="D29" s="873"/>
      <c r="E29" s="1635">
        <v>100905</v>
      </c>
      <c r="F29" s="1629"/>
      <c r="G29" s="1635">
        <f t="shared" si="0"/>
        <v>387545</v>
      </c>
      <c r="H29" s="1629" t="s">
        <v>6</v>
      </c>
      <c r="I29" s="1635">
        <v>300225</v>
      </c>
      <c r="J29" s="873"/>
      <c r="K29" s="1635">
        <v>87511</v>
      </c>
      <c r="L29" s="1629"/>
      <c r="M29" s="1635">
        <f t="shared" si="1"/>
        <v>387736</v>
      </c>
      <c r="N29" s="1629" t="s">
        <v>6</v>
      </c>
      <c r="O29" s="1635">
        <v>292495</v>
      </c>
      <c r="P29" s="873"/>
      <c r="Q29" s="1635">
        <v>73391</v>
      </c>
      <c r="R29" s="873"/>
      <c r="S29" s="1635">
        <f t="shared" si="2"/>
        <v>365886</v>
      </c>
      <c r="U29" s="1635">
        <v>224395</v>
      </c>
      <c r="V29" s="873"/>
      <c r="W29" s="1635">
        <v>60763</v>
      </c>
      <c r="X29" s="873"/>
      <c r="Y29" s="1635">
        <f t="shared" si="3"/>
        <v>285158</v>
      </c>
      <c r="Z29" s="873" t="s">
        <v>6</v>
      </c>
      <c r="AA29" s="1635">
        <v>341080</v>
      </c>
      <c r="AB29" s="873"/>
      <c r="AC29" s="1635">
        <v>47033</v>
      </c>
      <c r="AD29" s="873"/>
      <c r="AE29" s="1635">
        <f t="shared" si="4"/>
        <v>388113</v>
      </c>
      <c r="AF29" s="873" t="s">
        <v>6</v>
      </c>
      <c r="AG29" s="1635">
        <v>900205</v>
      </c>
      <c r="AH29" s="1650"/>
      <c r="AI29" s="1635">
        <v>65525</v>
      </c>
      <c r="AJ29" s="873"/>
      <c r="AK29" s="1635">
        <f t="shared" si="5"/>
        <v>965730</v>
      </c>
      <c r="AL29" s="873" t="s">
        <v>6</v>
      </c>
      <c r="AM29" s="1635">
        <f>ROUND(SUM(C29+I29+O29+U29+AA29+AG29),0)</f>
        <v>2345040</v>
      </c>
      <c r="AN29" s="873"/>
      <c r="AO29" s="1635">
        <f>ROUND(SUM(E29+K29+Q29+W29+AC29+AI29),0)</f>
        <v>435128</v>
      </c>
      <c r="AP29" s="873"/>
      <c r="AQ29" s="1635">
        <f t="shared" si="8"/>
        <v>2780168</v>
      </c>
    </row>
    <row r="30" spans="1:43">
      <c r="A30" s="1637"/>
      <c r="B30" s="1629"/>
      <c r="C30" s="1635"/>
      <c r="D30" s="873"/>
      <c r="E30" s="1635"/>
      <c r="F30" s="1629"/>
      <c r="G30" s="1635" t="s">
        <v>6</v>
      </c>
      <c r="H30" s="1629"/>
      <c r="I30" s="1635"/>
      <c r="J30" s="873"/>
      <c r="K30" s="1635"/>
      <c r="L30" s="1629"/>
      <c r="M30" s="1635" t="s">
        <v>6</v>
      </c>
      <c r="N30" s="1629"/>
      <c r="O30" s="1635"/>
      <c r="P30" s="873"/>
      <c r="Q30" s="1635"/>
      <c r="R30" s="873"/>
      <c r="S30" s="1635" t="s">
        <v>6</v>
      </c>
      <c r="U30" s="1635"/>
      <c r="V30" s="873"/>
      <c r="W30" s="1635"/>
      <c r="X30" s="873"/>
      <c r="Y30" s="1635" t="s">
        <v>6</v>
      </c>
      <c r="Z30" s="873"/>
      <c r="AA30" s="1635"/>
      <c r="AB30" s="873"/>
      <c r="AC30" s="1635"/>
      <c r="AD30" s="873"/>
      <c r="AE30" s="1635" t="s">
        <v>6</v>
      </c>
      <c r="AF30" s="873"/>
      <c r="AG30" s="889"/>
      <c r="AH30" s="873"/>
      <c r="AI30" s="889"/>
      <c r="AJ30" s="873"/>
      <c r="AK30" s="1635" t="s">
        <v>6</v>
      </c>
      <c r="AL30" s="873"/>
      <c r="AM30" s="1635" t="s">
        <v>6</v>
      </c>
      <c r="AN30" s="873"/>
      <c r="AO30" s="1635" t="s">
        <v>6</v>
      </c>
      <c r="AP30" s="873"/>
      <c r="AQ30" s="1635" t="s">
        <v>6</v>
      </c>
    </row>
    <row r="31" spans="1:43">
      <c r="A31" s="1637" t="s">
        <v>1441</v>
      </c>
      <c r="B31" s="1629" t="s">
        <v>6</v>
      </c>
      <c r="C31" s="1635">
        <v>70750</v>
      </c>
      <c r="D31" s="873"/>
      <c r="E31" s="1635">
        <v>13334</v>
      </c>
      <c r="F31" s="1629"/>
      <c r="G31" s="1635">
        <f t="shared" si="0"/>
        <v>84084</v>
      </c>
      <c r="H31" s="1629" t="s">
        <v>6</v>
      </c>
      <c r="I31" s="1635">
        <v>74815</v>
      </c>
      <c r="J31" s="873"/>
      <c r="K31" s="1635">
        <v>9275</v>
      </c>
      <c r="L31" s="1629"/>
      <c r="M31" s="1635">
        <f t="shared" si="1"/>
        <v>84090</v>
      </c>
      <c r="N31" s="1629" t="s">
        <v>6</v>
      </c>
      <c r="O31" s="1635">
        <v>72540</v>
      </c>
      <c r="P31" s="873"/>
      <c r="Q31" s="1635">
        <v>4984</v>
      </c>
      <c r="R31" s="873"/>
      <c r="S31" s="1635">
        <f t="shared" si="2"/>
        <v>77524</v>
      </c>
      <c r="U31" s="1635">
        <v>34490</v>
      </c>
      <c r="V31" s="873"/>
      <c r="W31" s="1635">
        <v>992</v>
      </c>
      <c r="X31" s="873"/>
      <c r="Y31" s="1635">
        <f t="shared" si="3"/>
        <v>35482</v>
      </c>
      <c r="Z31" s="873" t="s">
        <v>6</v>
      </c>
      <c r="AA31" s="1635">
        <v>0</v>
      </c>
      <c r="AB31" s="873"/>
      <c r="AC31" s="1635">
        <v>0</v>
      </c>
      <c r="AD31" s="873"/>
      <c r="AE31" s="1635">
        <f t="shared" si="4"/>
        <v>0</v>
      </c>
      <c r="AF31" s="873" t="s">
        <v>6</v>
      </c>
      <c r="AG31" s="1635">
        <v>0</v>
      </c>
      <c r="AH31" s="873"/>
      <c r="AI31" s="1635">
        <v>0</v>
      </c>
      <c r="AJ31" s="873"/>
      <c r="AK31" s="1635">
        <f t="shared" si="5"/>
        <v>0</v>
      </c>
      <c r="AL31" s="873" t="s">
        <v>6</v>
      </c>
      <c r="AM31" s="1635">
        <f>ROUND(SUM(C31+I31+O31+U31+AA31+AG31),0)</f>
        <v>252595</v>
      </c>
      <c r="AN31" s="873"/>
      <c r="AO31" s="1635">
        <f>ROUND(SUM(E31+K31+Q31+W31+AC31+AI31),0)</f>
        <v>28585</v>
      </c>
      <c r="AP31" s="873"/>
      <c r="AQ31" s="1635">
        <f t="shared" si="8"/>
        <v>281180</v>
      </c>
    </row>
    <row r="32" spans="1:43">
      <c r="A32" s="1637"/>
      <c r="B32" s="1629"/>
      <c r="C32" s="1635"/>
      <c r="D32" s="873"/>
      <c r="E32" s="1635"/>
      <c r="F32" s="1629"/>
      <c r="G32" s="1635" t="s">
        <v>6</v>
      </c>
      <c r="H32" s="1629"/>
      <c r="I32" s="1635"/>
      <c r="J32" s="873"/>
      <c r="K32" s="1635"/>
      <c r="L32" s="1629"/>
      <c r="M32" s="1635" t="s">
        <v>6</v>
      </c>
      <c r="N32" s="1629"/>
      <c r="O32" s="1635"/>
      <c r="P32" s="873"/>
      <c r="Q32" s="1635"/>
      <c r="R32" s="873"/>
      <c r="S32" s="1635" t="s">
        <v>6</v>
      </c>
      <c r="U32" s="1635"/>
      <c r="V32" s="873"/>
      <c r="W32" s="1635"/>
      <c r="X32" s="873"/>
      <c r="Y32" s="1635" t="s">
        <v>6</v>
      </c>
      <c r="Z32" s="873"/>
      <c r="AA32" s="1635"/>
      <c r="AB32" s="873"/>
      <c r="AC32" s="1635"/>
      <c r="AD32" s="873"/>
      <c r="AE32" s="1635" t="s">
        <v>6</v>
      </c>
      <c r="AF32" s="873"/>
      <c r="AG32" s="889"/>
      <c r="AH32" s="873"/>
      <c r="AI32" s="889"/>
      <c r="AJ32" s="873"/>
      <c r="AK32" s="1635" t="s">
        <v>6</v>
      </c>
      <c r="AL32" s="873"/>
      <c r="AM32" s="1635" t="s">
        <v>6</v>
      </c>
      <c r="AN32" s="873"/>
      <c r="AO32" s="1635" t="s">
        <v>6</v>
      </c>
      <c r="AP32" s="873"/>
      <c r="AQ32" s="1635" t="s">
        <v>6</v>
      </c>
    </row>
    <row r="33" spans="1:43">
      <c r="A33" s="1637" t="s">
        <v>1442</v>
      </c>
      <c r="B33" s="1629"/>
      <c r="C33" s="1635"/>
      <c r="D33" s="873"/>
      <c r="E33" s="1635"/>
      <c r="F33" s="1629"/>
      <c r="G33" s="1635" t="s">
        <v>6</v>
      </c>
      <c r="H33" s="1629"/>
      <c r="I33" s="1635"/>
      <c r="J33" s="873"/>
      <c r="K33" s="1635"/>
      <c r="L33" s="1629"/>
      <c r="M33" s="1635" t="s">
        <v>6</v>
      </c>
      <c r="N33" s="1629"/>
      <c r="O33" s="1635"/>
      <c r="P33" s="873"/>
      <c r="Q33" s="1635"/>
      <c r="R33" s="873"/>
      <c r="S33" s="1635" t="s">
        <v>6</v>
      </c>
      <c r="U33" s="1635"/>
      <c r="V33" s="873"/>
      <c r="W33" s="1635"/>
      <c r="X33" s="873"/>
      <c r="Y33" s="1635" t="s">
        <v>6</v>
      </c>
      <c r="Z33" s="873"/>
      <c r="AA33" s="1635"/>
      <c r="AB33" s="873"/>
      <c r="AC33" s="1635"/>
      <c r="AD33" s="873"/>
      <c r="AE33" s="1635" t="s">
        <v>6</v>
      </c>
      <c r="AF33" s="873"/>
      <c r="AG33" s="889"/>
      <c r="AH33" s="873"/>
      <c r="AI33" s="889"/>
      <c r="AJ33" s="873"/>
      <c r="AK33" s="1635" t="s">
        <v>6</v>
      </c>
      <c r="AL33" s="873"/>
      <c r="AM33" s="1635" t="s">
        <v>6</v>
      </c>
      <c r="AN33" s="873"/>
      <c r="AO33" s="1635" t="s">
        <v>6</v>
      </c>
      <c r="AP33" s="873"/>
      <c r="AQ33" s="1635" t="s">
        <v>6</v>
      </c>
    </row>
    <row r="34" spans="1:43" s="1639" customFormat="1">
      <c r="A34" s="1629" t="s">
        <v>1443</v>
      </c>
      <c r="B34" s="1629" t="s">
        <v>6</v>
      </c>
      <c r="C34" s="1635">
        <v>508120</v>
      </c>
      <c r="D34" s="873"/>
      <c r="E34" s="1635">
        <v>258752</v>
      </c>
      <c r="F34" s="1629"/>
      <c r="G34" s="1635">
        <f t="shared" si="0"/>
        <v>766872</v>
      </c>
      <c r="H34" s="1629" t="s">
        <v>6</v>
      </c>
      <c r="I34" s="1635">
        <v>493920</v>
      </c>
      <c r="J34" s="873"/>
      <c r="K34" s="1635">
        <v>234580</v>
      </c>
      <c r="L34" s="1629"/>
      <c r="M34" s="1635">
        <f t="shared" si="1"/>
        <v>728500</v>
      </c>
      <c r="N34" s="1629" t="s">
        <v>6</v>
      </c>
      <c r="O34" s="1635">
        <v>470650</v>
      </c>
      <c r="P34" s="873"/>
      <c r="Q34" s="1635">
        <v>211427</v>
      </c>
      <c r="R34" s="873"/>
      <c r="S34" s="1635">
        <f t="shared" si="2"/>
        <v>682077</v>
      </c>
      <c r="U34" s="1635">
        <v>488445</v>
      </c>
      <c r="V34" s="873"/>
      <c r="W34" s="1635">
        <v>188512</v>
      </c>
      <c r="X34" s="873"/>
      <c r="Y34" s="1635">
        <f t="shared" si="3"/>
        <v>676957</v>
      </c>
      <c r="Z34" s="873" t="s">
        <v>6</v>
      </c>
      <c r="AA34" s="1635">
        <v>509220</v>
      </c>
      <c r="AB34" s="873"/>
      <c r="AC34" s="1635">
        <v>164568</v>
      </c>
      <c r="AD34" s="873"/>
      <c r="AE34" s="1635">
        <f t="shared" si="4"/>
        <v>673788</v>
      </c>
      <c r="AF34" s="873" t="s">
        <v>6</v>
      </c>
      <c r="AG34" s="1635">
        <v>3010640</v>
      </c>
      <c r="AH34" s="1650"/>
      <c r="AI34" s="1635">
        <v>690499</v>
      </c>
      <c r="AJ34" s="873"/>
      <c r="AK34" s="1635">
        <f t="shared" si="5"/>
        <v>3701139</v>
      </c>
      <c r="AL34" s="873" t="s">
        <v>6</v>
      </c>
      <c r="AM34" s="1635">
        <f>ROUND(SUM(C34+I34+O34+U34+AA34+AG34),0)</f>
        <v>5480995</v>
      </c>
      <c r="AN34" s="873"/>
      <c r="AO34" s="1635">
        <f>ROUND(SUM(E34+K34+Q34+W34+AC34+AI34),0)</f>
        <v>1748338</v>
      </c>
      <c r="AP34" s="873"/>
      <c r="AQ34" s="1635">
        <f t="shared" si="8"/>
        <v>7229333</v>
      </c>
    </row>
    <row r="35" spans="1:43">
      <c r="A35" s="1629" t="s">
        <v>1444</v>
      </c>
      <c r="B35" s="1629" t="s">
        <v>6</v>
      </c>
      <c r="C35" s="1635">
        <v>326755</v>
      </c>
      <c r="D35" s="873"/>
      <c r="E35" s="1635">
        <v>144700</v>
      </c>
      <c r="F35" s="1629"/>
      <c r="G35" s="1635">
        <f t="shared" si="0"/>
        <v>471455</v>
      </c>
      <c r="H35" s="1629" t="s">
        <v>6</v>
      </c>
      <c r="I35" s="1635">
        <v>276530</v>
      </c>
      <c r="J35" s="873"/>
      <c r="K35" s="1635">
        <v>130881</v>
      </c>
      <c r="L35" s="1629"/>
      <c r="M35" s="1635">
        <f t="shared" si="1"/>
        <v>407411</v>
      </c>
      <c r="N35" s="1629" t="s">
        <v>6</v>
      </c>
      <c r="O35" s="1635">
        <v>301920</v>
      </c>
      <c r="P35" s="873"/>
      <c r="Q35" s="1635">
        <v>117725</v>
      </c>
      <c r="R35" s="873"/>
      <c r="S35" s="1635">
        <f t="shared" si="2"/>
        <v>419645</v>
      </c>
      <c r="U35" s="1635">
        <v>276105</v>
      </c>
      <c r="V35" s="873"/>
      <c r="W35" s="1635">
        <v>103889</v>
      </c>
      <c r="X35" s="873"/>
      <c r="Y35" s="1635">
        <f t="shared" si="3"/>
        <v>379994</v>
      </c>
      <c r="Z35" s="873" t="s">
        <v>6</v>
      </c>
      <c r="AA35" s="1635">
        <v>222600</v>
      </c>
      <c r="AB35" s="873"/>
      <c r="AC35" s="1635">
        <v>91351</v>
      </c>
      <c r="AD35" s="873"/>
      <c r="AE35" s="1635">
        <f t="shared" si="4"/>
        <v>313951</v>
      </c>
      <c r="AF35" s="873" t="s">
        <v>6</v>
      </c>
      <c r="AG35" s="1635">
        <v>1665065</v>
      </c>
      <c r="AH35" s="1650"/>
      <c r="AI35" s="1635">
        <v>439405</v>
      </c>
      <c r="AJ35" s="873"/>
      <c r="AK35" s="1635">
        <f t="shared" si="5"/>
        <v>2104470</v>
      </c>
      <c r="AL35" s="873" t="s">
        <v>6</v>
      </c>
      <c r="AM35" s="1635">
        <f>ROUND(SUM(C35+I35+O35+U35+AA35+AG35),0)</f>
        <v>3068975</v>
      </c>
      <c r="AN35" s="873"/>
      <c r="AO35" s="1635">
        <f>ROUND(SUM(E35+K35+Q35+W35+AC35+AI35),0)</f>
        <v>1027951</v>
      </c>
      <c r="AP35" s="873"/>
      <c r="AQ35" s="1635">
        <f t="shared" si="8"/>
        <v>4096926</v>
      </c>
    </row>
    <row r="36" spans="1:43">
      <c r="A36" s="1629"/>
      <c r="B36" s="1629"/>
      <c r="C36" s="1635"/>
      <c r="D36" s="873"/>
      <c r="E36" s="1635"/>
      <c r="F36" s="1629"/>
      <c r="G36" s="1635" t="s">
        <v>6</v>
      </c>
      <c r="H36" s="1629"/>
      <c r="I36" s="1635"/>
      <c r="J36" s="873"/>
      <c r="K36" s="1635"/>
      <c r="L36" s="1629"/>
      <c r="M36" s="1635" t="s">
        <v>6</v>
      </c>
      <c r="N36" s="1629"/>
      <c r="O36" s="1635"/>
      <c r="P36" s="873"/>
      <c r="Q36" s="1635"/>
      <c r="R36" s="873"/>
      <c r="S36" s="1635" t="s">
        <v>6</v>
      </c>
      <c r="U36" s="1635"/>
      <c r="V36" s="873"/>
      <c r="W36" s="1635"/>
      <c r="X36" s="873"/>
      <c r="Y36" s="1635" t="s">
        <v>6</v>
      </c>
      <c r="Z36" s="873"/>
      <c r="AA36" s="1635"/>
      <c r="AB36" s="873"/>
      <c r="AC36" s="1635"/>
      <c r="AD36" s="873"/>
      <c r="AE36" s="1635" t="s">
        <v>6</v>
      </c>
      <c r="AF36" s="873"/>
      <c r="AG36" s="889"/>
      <c r="AH36" s="873"/>
      <c r="AI36" s="889"/>
      <c r="AJ36" s="873"/>
      <c r="AK36" s="1635" t="s">
        <v>6</v>
      </c>
      <c r="AL36" s="873"/>
      <c r="AM36" s="1635" t="s">
        <v>6</v>
      </c>
      <c r="AN36" s="873"/>
      <c r="AO36" s="1635" t="s">
        <v>6</v>
      </c>
      <c r="AP36" s="873"/>
      <c r="AQ36" s="1635" t="s">
        <v>6</v>
      </c>
    </row>
    <row r="37" spans="1:43">
      <c r="A37" s="1637" t="s">
        <v>1445</v>
      </c>
      <c r="B37" s="1629"/>
      <c r="C37" s="1635"/>
      <c r="D37" s="873"/>
      <c r="E37" s="1635"/>
      <c r="F37" s="1629"/>
      <c r="G37" s="1635" t="s">
        <v>6</v>
      </c>
      <c r="H37" s="1629"/>
      <c r="I37" s="1635"/>
      <c r="J37" s="873"/>
      <c r="K37" s="1635"/>
      <c r="L37" s="1629"/>
      <c r="M37" s="1635" t="s">
        <v>6</v>
      </c>
      <c r="N37" s="1629"/>
      <c r="O37" s="1635"/>
      <c r="P37" s="873"/>
      <c r="Q37" s="1635"/>
      <c r="R37" s="873"/>
      <c r="S37" s="1635" t="s">
        <v>6</v>
      </c>
      <c r="U37" s="1635"/>
      <c r="V37" s="873"/>
      <c r="W37" s="1635"/>
      <c r="X37" s="873"/>
      <c r="Y37" s="1635" t="s">
        <v>6</v>
      </c>
      <c r="Z37" s="873"/>
      <c r="AA37" s="1635"/>
      <c r="AB37" s="873"/>
      <c r="AC37" s="1635"/>
      <c r="AD37" s="873"/>
      <c r="AE37" s="1635" t="s">
        <v>6</v>
      </c>
      <c r="AF37" s="873"/>
      <c r="AG37" s="889"/>
      <c r="AH37" s="873"/>
      <c r="AI37" s="889"/>
      <c r="AJ37" s="873"/>
      <c r="AK37" s="1635" t="s">
        <v>6</v>
      </c>
      <c r="AL37" s="873"/>
      <c r="AM37" s="1635" t="s">
        <v>6</v>
      </c>
      <c r="AN37" s="873"/>
      <c r="AO37" s="1635" t="s">
        <v>6</v>
      </c>
      <c r="AP37" s="873"/>
      <c r="AQ37" s="1635" t="s">
        <v>6</v>
      </c>
    </row>
    <row r="38" spans="1:43">
      <c r="A38" s="1629" t="s">
        <v>1427</v>
      </c>
      <c r="B38" s="1634" t="s">
        <v>1429</v>
      </c>
      <c r="C38" s="1635">
        <v>5340</v>
      </c>
      <c r="D38" s="1656"/>
      <c r="E38" s="1635">
        <v>706</v>
      </c>
      <c r="F38" s="1630"/>
      <c r="G38" s="1635">
        <f t="shared" si="0"/>
        <v>6046</v>
      </c>
      <c r="H38" s="1630"/>
      <c r="I38" s="1635">
        <v>2256</v>
      </c>
      <c r="J38" s="1656"/>
      <c r="K38" s="1635">
        <v>608</v>
      </c>
      <c r="L38" s="1630"/>
      <c r="M38" s="1635">
        <f t="shared" si="1"/>
        <v>2864</v>
      </c>
      <c r="N38" s="1630"/>
      <c r="O38" s="1635">
        <v>2319</v>
      </c>
      <c r="P38" s="1656"/>
      <c r="Q38" s="1635">
        <v>544</v>
      </c>
      <c r="R38" s="1656"/>
      <c r="S38" s="1635">
        <f t="shared" si="2"/>
        <v>2863</v>
      </c>
      <c r="U38" s="1635">
        <v>2053</v>
      </c>
      <c r="V38" s="1656"/>
      <c r="W38" s="1635">
        <v>483</v>
      </c>
      <c r="X38" s="1656"/>
      <c r="Y38" s="1635">
        <f t="shared" si="3"/>
        <v>2536</v>
      </c>
      <c r="Z38" s="1656"/>
      <c r="AA38" s="1635">
        <v>4799</v>
      </c>
      <c r="AB38" s="1656"/>
      <c r="AC38" s="1635">
        <v>453</v>
      </c>
      <c r="AD38" s="1656"/>
      <c r="AE38" s="1635">
        <f t="shared" si="4"/>
        <v>5252</v>
      </c>
      <c r="AF38" s="1656"/>
      <c r="AG38" s="1635">
        <v>6025</v>
      </c>
      <c r="AH38" s="1656"/>
      <c r="AI38" s="1635">
        <v>1486</v>
      </c>
      <c r="AJ38" s="1656"/>
      <c r="AK38" s="1635">
        <f t="shared" si="5"/>
        <v>7511</v>
      </c>
      <c r="AL38" s="1656"/>
      <c r="AM38" s="1635">
        <f>ROUND(SUM(C38+I38+O38+U38+AA38+AG38),0)</f>
        <v>22792</v>
      </c>
      <c r="AN38" s="1656"/>
      <c r="AO38" s="1635">
        <f>ROUND(SUM(E38+K38+Q38+W38+AC38+AI38),0)</f>
        <v>4280</v>
      </c>
      <c r="AP38" s="1656"/>
      <c r="AQ38" s="1635">
        <f t="shared" si="8"/>
        <v>27072</v>
      </c>
    </row>
    <row r="39" spans="1:43">
      <c r="A39" s="1629" t="s">
        <v>1446</v>
      </c>
      <c r="B39" s="1629" t="s">
        <v>6</v>
      </c>
      <c r="C39" s="1635">
        <v>240312</v>
      </c>
      <c r="D39" s="873"/>
      <c r="E39" s="1635">
        <v>197269</v>
      </c>
      <c r="F39" s="1629"/>
      <c r="G39" s="1635">
        <f t="shared" si="0"/>
        <v>437581</v>
      </c>
      <c r="H39" s="1629" t="s">
        <v>6</v>
      </c>
      <c r="I39" s="1635">
        <v>227299</v>
      </c>
      <c r="J39" s="873"/>
      <c r="K39" s="1635">
        <v>185360</v>
      </c>
      <c r="L39" s="1629"/>
      <c r="M39" s="1635">
        <f t="shared" si="1"/>
        <v>412659</v>
      </c>
      <c r="N39" s="1629" t="s">
        <v>6</v>
      </c>
      <c r="O39" s="1635">
        <v>237093</v>
      </c>
      <c r="P39" s="873"/>
      <c r="Q39" s="1635">
        <v>174196</v>
      </c>
      <c r="R39" s="873"/>
      <c r="S39" s="1635">
        <f t="shared" si="2"/>
        <v>411289</v>
      </c>
      <c r="U39" s="1635">
        <v>234113</v>
      </c>
      <c r="V39" s="873"/>
      <c r="W39" s="1635">
        <v>162726</v>
      </c>
      <c r="X39" s="873"/>
      <c r="Y39" s="1635">
        <f t="shared" si="3"/>
        <v>396839</v>
      </c>
      <c r="Z39" s="873" t="s">
        <v>6</v>
      </c>
      <c r="AA39" s="1635">
        <v>245305</v>
      </c>
      <c r="AB39" s="873"/>
      <c r="AC39" s="1635">
        <v>150949</v>
      </c>
      <c r="AD39" s="873"/>
      <c r="AE39" s="1635">
        <f t="shared" si="4"/>
        <v>396254</v>
      </c>
      <c r="AF39" s="873" t="s">
        <v>6</v>
      </c>
      <c r="AG39" s="1635">
        <v>2928798</v>
      </c>
      <c r="AH39" s="1650"/>
      <c r="AI39" s="1635">
        <v>1167577</v>
      </c>
      <c r="AJ39" s="873"/>
      <c r="AK39" s="1635">
        <f t="shared" si="5"/>
        <v>4096375</v>
      </c>
      <c r="AL39" s="873" t="s">
        <v>6</v>
      </c>
      <c r="AM39" s="1635">
        <f t="shared" ref="AM39:AM46" si="9">ROUND(SUM(C39+I39+O39+U39+AA39+AG39),0)</f>
        <v>4112920</v>
      </c>
      <c r="AN39" s="873"/>
      <c r="AO39" s="1635">
        <f t="shared" ref="AO39:AO46" si="10">ROUND(SUM(E39+K39+Q39+W39+AC39+AI39),0)</f>
        <v>2038077</v>
      </c>
      <c r="AP39" s="873"/>
      <c r="AQ39" s="1635">
        <f t="shared" si="8"/>
        <v>6150997</v>
      </c>
    </row>
    <row r="40" spans="1:43">
      <c r="A40" s="1629" t="s">
        <v>1430</v>
      </c>
      <c r="B40" s="1634" t="s">
        <v>1429</v>
      </c>
      <c r="C40" s="1635">
        <v>52579</v>
      </c>
      <c r="D40" s="1656"/>
      <c r="E40" s="1635">
        <v>50693</v>
      </c>
      <c r="F40" s="1630"/>
      <c r="G40" s="1635">
        <f t="shared" si="0"/>
        <v>103272</v>
      </c>
      <c r="H40" s="1630"/>
      <c r="I40" s="1635">
        <v>33016</v>
      </c>
      <c r="J40" s="1656"/>
      <c r="K40" s="1635">
        <v>48064</v>
      </c>
      <c r="L40" s="1630"/>
      <c r="M40" s="1635">
        <f t="shared" si="1"/>
        <v>81080</v>
      </c>
      <c r="N40" s="1630"/>
      <c r="O40" s="1635">
        <v>34668</v>
      </c>
      <c r="P40" s="1656"/>
      <c r="Q40" s="1635">
        <v>46414</v>
      </c>
      <c r="R40" s="1656"/>
      <c r="S40" s="1635">
        <f t="shared" si="2"/>
        <v>81082</v>
      </c>
      <c r="U40" s="1635">
        <v>36402</v>
      </c>
      <c r="V40" s="1656"/>
      <c r="W40" s="1635">
        <v>44680</v>
      </c>
      <c r="X40" s="1656"/>
      <c r="Y40" s="1635">
        <f t="shared" si="3"/>
        <v>81082</v>
      </c>
      <c r="Z40" s="1656"/>
      <c r="AA40" s="1635">
        <v>88867</v>
      </c>
      <c r="AB40" s="1656"/>
      <c r="AC40" s="1635">
        <v>42860</v>
      </c>
      <c r="AD40" s="1656"/>
      <c r="AE40" s="1635">
        <f t="shared" si="4"/>
        <v>131727</v>
      </c>
      <c r="AF40" s="1656"/>
      <c r="AG40" s="1635">
        <v>768335</v>
      </c>
      <c r="AH40" s="1656"/>
      <c r="AI40" s="1635">
        <v>275791</v>
      </c>
      <c r="AJ40" s="1656"/>
      <c r="AK40" s="1635">
        <f t="shared" si="5"/>
        <v>1044126</v>
      </c>
      <c r="AL40" s="1656"/>
      <c r="AM40" s="1635">
        <f t="shared" si="9"/>
        <v>1013867</v>
      </c>
      <c r="AN40" s="873"/>
      <c r="AO40" s="1635">
        <f t="shared" si="10"/>
        <v>508502</v>
      </c>
      <c r="AP40" s="873"/>
      <c r="AQ40" s="1635">
        <f t="shared" si="8"/>
        <v>1522369</v>
      </c>
    </row>
    <row r="41" spans="1:43">
      <c r="A41" s="1629" t="s">
        <v>1431</v>
      </c>
      <c r="B41" s="1634" t="s">
        <v>1429</v>
      </c>
      <c r="C41" s="1635">
        <v>0</v>
      </c>
      <c r="D41" s="1656"/>
      <c r="E41" s="1635">
        <v>3902</v>
      </c>
      <c r="F41" s="1630"/>
      <c r="G41" s="1635">
        <f t="shared" si="0"/>
        <v>3902</v>
      </c>
      <c r="H41" s="1630"/>
      <c r="I41" s="1635">
        <v>0</v>
      </c>
      <c r="J41" s="1656"/>
      <c r="K41" s="1635">
        <v>3902</v>
      </c>
      <c r="L41" s="1630"/>
      <c r="M41" s="1635">
        <f t="shared" si="1"/>
        <v>3902</v>
      </c>
      <c r="N41" s="1630"/>
      <c r="O41" s="1635">
        <v>0</v>
      </c>
      <c r="P41" s="1656"/>
      <c r="Q41" s="1635">
        <v>3902</v>
      </c>
      <c r="R41" s="1656"/>
      <c r="S41" s="1635">
        <f t="shared" si="2"/>
        <v>3902</v>
      </c>
      <c r="U41" s="1635">
        <v>9450</v>
      </c>
      <c r="V41" s="1656"/>
      <c r="W41" s="1635">
        <v>3902</v>
      </c>
      <c r="X41" s="1656"/>
      <c r="Y41" s="1635">
        <f t="shared" si="3"/>
        <v>13352</v>
      </c>
      <c r="Z41" s="1656"/>
      <c r="AA41" s="1635">
        <v>0</v>
      </c>
      <c r="AB41" s="1656"/>
      <c r="AC41" s="1635">
        <v>3430</v>
      </c>
      <c r="AD41" s="1656"/>
      <c r="AE41" s="1635">
        <f t="shared" si="4"/>
        <v>3430</v>
      </c>
      <c r="AF41" s="1656"/>
      <c r="AG41" s="1635">
        <v>68595</v>
      </c>
      <c r="AH41" s="1656"/>
      <c r="AI41" s="1635">
        <v>8558</v>
      </c>
      <c r="AJ41" s="1656"/>
      <c r="AK41" s="1635">
        <f t="shared" si="5"/>
        <v>77153</v>
      </c>
      <c r="AL41" s="1656"/>
      <c r="AM41" s="1635">
        <f t="shared" si="9"/>
        <v>78045</v>
      </c>
      <c r="AN41" s="873"/>
      <c r="AO41" s="1635">
        <f t="shared" si="10"/>
        <v>27596</v>
      </c>
      <c r="AP41" s="873"/>
      <c r="AQ41" s="1635">
        <f t="shared" si="8"/>
        <v>105641</v>
      </c>
    </row>
    <row r="42" spans="1:43">
      <c r="A42" s="1629" t="s">
        <v>1432</v>
      </c>
      <c r="B42" s="1634" t="s">
        <v>1429</v>
      </c>
      <c r="C42" s="1635">
        <v>70105</v>
      </c>
      <c r="D42" s="1656"/>
      <c r="E42" s="1635">
        <v>32847</v>
      </c>
      <c r="F42" s="1630"/>
      <c r="G42" s="1635">
        <f t="shared" si="0"/>
        <v>102952</v>
      </c>
      <c r="H42" s="1630"/>
      <c r="I42" s="1635">
        <v>85760</v>
      </c>
      <c r="J42" s="1656"/>
      <c r="K42" s="1635">
        <v>31240</v>
      </c>
      <c r="L42" s="1630"/>
      <c r="M42" s="1635">
        <f t="shared" si="1"/>
        <v>117000</v>
      </c>
      <c r="N42" s="1630"/>
      <c r="O42" s="1635">
        <v>97835</v>
      </c>
      <c r="P42" s="1656"/>
      <c r="Q42" s="1635">
        <v>28673</v>
      </c>
      <c r="R42" s="1656"/>
      <c r="S42" s="1635">
        <f t="shared" si="2"/>
        <v>126508</v>
      </c>
      <c r="U42" s="1635">
        <v>94585</v>
      </c>
      <c r="V42" s="1656"/>
      <c r="W42" s="1635">
        <v>25371</v>
      </c>
      <c r="X42" s="1656"/>
      <c r="Y42" s="1635">
        <f t="shared" si="3"/>
        <v>119956</v>
      </c>
      <c r="Z42" s="1656"/>
      <c r="AA42" s="1635">
        <v>77005</v>
      </c>
      <c r="AB42" s="1656"/>
      <c r="AC42" s="1635">
        <v>21930</v>
      </c>
      <c r="AD42" s="1656"/>
      <c r="AE42" s="1635">
        <f t="shared" si="4"/>
        <v>98935</v>
      </c>
      <c r="AF42" s="1656"/>
      <c r="AG42" s="1635">
        <v>412100</v>
      </c>
      <c r="AH42" s="1656"/>
      <c r="AI42" s="1635">
        <v>177707</v>
      </c>
      <c r="AJ42" s="1656"/>
      <c r="AK42" s="1635">
        <f t="shared" si="5"/>
        <v>589807</v>
      </c>
      <c r="AL42" s="1656"/>
      <c r="AM42" s="1635">
        <f t="shared" si="9"/>
        <v>837390</v>
      </c>
      <c r="AN42" s="873"/>
      <c r="AO42" s="1635">
        <f t="shared" si="10"/>
        <v>317768</v>
      </c>
      <c r="AP42" s="873"/>
      <c r="AQ42" s="1635">
        <f t="shared" si="8"/>
        <v>1155158</v>
      </c>
    </row>
    <row r="43" spans="1:43">
      <c r="A43" s="1629" t="s">
        <v>1447</v>
      </c>
      <c r="B43" s="1629" t="s">
        <v>6</v>
      </c>
      <c r="C43" s="1635">
        <v>17516</v>
      </c>
      <c r="D43" s="873"/>
      <c r="E43" s="1635">
        <v>48225</v>
      </c>
      <c r="F43" s="1629"/>
      <c r="G43" s="1635">
        <f t="shared" si="0"/>
        <v>65741</v>
      </c>
      <c r="H43" s="1629" t="s">
        <v>6</v>
      </c>
      <c r="I43" s="1635">
        <v>52109</v>
      </c>
      <c r="J43" s="873"/>
      <c r="K43" s="1635">
        <v>47425</v>
      </c>
      <c r="L43" s="1629"/>
      <c r="M43" s="1635">
        <f t="shared" si="1"/>
        <v>99534</v>
      </c>
      <c r="N43" s="1629" t="s">
        <v>6</v>
      </c>
      <c r="O43" s="1635">
        <v>32267</v>
      </c>
      <c r="P43" s="873"/>
      <c r="Q43" s="1635">
        <v>44819</v>
      </c>
      <c r="R43" s="873"/>
      <c r="S43" s="1635">
        <f t="shared" si="2"/>
        <v>77086</v>
      </c>
      <c r="U43" s="1635">
        <v>25903</v>
      </c>
      <c r="V43" s="873"/>
      <c r="W43" s="1635">
        <v>43206</v>
      </c>
      <c r="X43" s="873"/>
      <c r="Y43" s="1635">
        <f t="shared" si="3"/>
        <v>69109</v>
      </c>
      <c r="Z43" s="873" t="s">
        <v>6</v>
      </c>
      <c r="AA43" s="1635">
        <v>59323</v>
      </c>
      <c r="AB43" s="873"/>
      <c r="AC43" s="1635">
        <v>41911</v>
      </c>
      <c r="AD43" s="873"/>
      <c r="AE43" s="1635">
        <f t="shared" si="4"/>
        <v>101234</v>
      </c>
      <c r="AF43" s="873" t="s">
        <v>6</v>
      </c>
      <c r="AG43" s="1641">
        <v>778890</v>
      </c>
      <c r="AH43" s="873"/>
      <c r="AI43" s="1641">
        <v>237501</v>
      </c>
      <c r="AJ43" s="873"/>
      <c r="AK43" s="1635">
        <f t="shared" si="5"/>
        <v>1016391</v>
      </c>
      <c r="AL43" s="873" t="s">
        <v>6</v>
      </c>
      <c r="AM43" s="1635">
        <f t="shared" si="9"/>
        <v>966008</v>
      </c>
      <c r="AN43" s="873"/>
      <c r="AO43" s="1635">
        <f t="shared" si="10"/>
        <v>463087</v>
      </c>
      <c r="AP43" s="873"/>
      <c r="AQ43" s="1635">
        <f t="shared" si="8"/>
        <v>1429095</v>
      </c>
    </row>
    <row r="44" spans="1:43">
      <c r="A44" s="1629" t="s">
        <v>1448</v>
      </c>
      <c r="B44" s="1629" t="s">
        <v>6</v>
      </c>
      <c r="C44" s="1635">
        <v>14790</v>
      </c>
      <c r="D44" s="873"/>
      <c r="E44" s="1635">
        <v>5404</v>
      </c>
      <c r="F44" s="1629"/>
      <c r="G44" s="1635">
        <f t="shared" si="0"/>
        <v>20194</v>
      </c>
      <c r="H44" s="1629" t="s">
        <v>6</v>
      </c>
      <c r="I44" s="1635">
        <v>15625</v>
      </c>
      <c r="J44" s="873"/>
      <c r="K44" s="1635">
        <v>4544</v>
      </c>
      <c r="L44" s="1629"/>
      <c r="M44" s="1635">
        <f t="shared" si="1"/>
        <v>20169</v>
      </c>
      <c r="N44" s="1629" t="s">
        <v>6</v>
      </c>
      <c r="O44" s="1635">
        <v>16510</v>
      </c>
      <c r="P44" s="873"/>
      <c r="Q44" s="1635">
        <v>3628</v>
      </c>
      <c r="R44" s="873"/>
      <c r="S44" s="1635">
        <f t="shared" si="2"/>
        <v>20138</v>
      </c>
      <c r="U44" s="1635">
        <v>17455</v>
      </c>
      <c r="V44" s="873"/>
      <c r="W44" s="1635">
        <v>2660</v>
      </c>
      <c r="X44" s="873"/>
      <c r="Y44" s="1635">
        <f t="shared" si="3"/>
        <v>20115</v>
      </c>
      <c r="Z44" s="873" t="s">
        <v>6</v>
      </c>
      <c r="AA44" s="1635">
        <v>18445</v>
      </c>
      <c r="AB44" s="873"/>
      <c r="AC44" s="1635">
        <v>1637</v>
      </c>
      <c r="AD44" s="873"/>
      <c r="AE44" s="1635">
        <f t="shared" si="4"/>
        <v>20082</v>
      </c>
      <c r="AF44" s="873" t="s">
        <v>6</v>
      </c>
      <c r="AG44" s="1641">
        <v>19500</v>
      </c>
      <c r="AH44" s="873"/>
      <c r="AI44" s="1641">
        <v>556</v>
      </c>
      <c r="AJ44" s="873"/>
      <c r="AK44" s="1635">
        <f t="shared" si="5"/>
        <v>20056</v>
      </c>
      <c r="AL44" s="873" t="s">
        <v>6</v>
      </c>
      <c r="AM44" s="1635">
        <f t="shared" si="9"/>
        <v>102325</v>
      </c>
      <c r="AN44" s="873"/>
      <c r="AO44" s="1635">
        <f t="shared" si="10"/>
        <v>18429</v>
      </c>
      <c r="AP44" s="873"/>
      <c r="AQ44" s="1635">
        <f t="shared" si="8"/>
        <v>120754</v>
      </c>
    </row>
    <row r="45" spans="1:43">
      <c r="A45" s="1629" t="s">
        <v>1449</v>
      </c>
      <c r="B45" s="1629" t="s">
        <v>6</v>
      </c>
      <c r="C45" s="1635">
        <v>10600</v>
      </c>
      <c r="D45" s="873"/>
      <c r="E45" s="1635">
        <v>1678</v>
      </c>
      <c r="F45" s="1629"/>
      <c r="G45" s="1635">
        <f t="shared" si="0"/>
        <v>12278</v>
      </c>
      <c r="H45" s="1629"/>
      <c r="I45" s="1635">
        <v>7603</v>
      </c>
      <c r="J45" s="873"/>
      <c r="K45" s="1635">
        <v>1546</v>
      </c>
      <c r="L45" s="1629"/>
      <c r="M45" s="1635">
        <f t="shared" si="1"/>
        <v>9149</v>
      </c>
      <c r="N45" s="1629"/>
      <c r="O45" s="1635">
        <v>7716</v>
      </c>
      <c r="P45" s="873"/>
      <c r="Q45" s="1635">
        <v>1432</v>
      </c>
      <c r="R45" s="873"/>
      <c r="S45" s="1635">
        <f t="shared" si="2"/>
        <v>9148</v>
      </c>
      <c r="U45" s="1635">
        <v>7230</v>
      </c>
      <c r="V45" s="873"/>
      <c r="W45" s="1635">
        <v>1297</v>
      </c>
      <c r="X45" s="873"/>
      <c r="Y45" s="1635">
        <f t="shared" si="3"/>
        <v>8527</v>
      </c>
      <c r="Z45" s="873"/>
      <c r="AA45" s="1635">
        <v>8145</v>
      </c>
      <c r="AB45" s="873"/>
      <c r="AC45" s="1635">
        <v>1149</v>
      </c>
      <c r="AD45" s="873"/>
      <c r="AE45" s="1635">
        <f t="shared" si="4"/>
        <v>9294</v>
      </c>
      <c r="AF45" s="873"/>
      <c r="AG45" s="1641">
        <v>25310</v>
      </c>
      <c r="AH45" s="1658"/>
      <c r="AI45" s="1641">
        <v>2997</v>
      </c>
      <c r="AJ45" s="873"/>
      <c r="AK45" s="1635">
        <f t="shared" si="5"/>
        <v>28307</v>
      </c>
      <c r="AL45" s="873"/>
      <c r="AM45" s="1635">
        <f t="shared" si="9"/>
        <v>66604</v>
      </c>
      <c r="AN45" s="873"/>
      <c r="AO45" s="1635">
        <f>ROUND(SUM(E45+K45+Q45+W45+AC45+AI45),0)</f>
        <v>10099</v>
      </c>
      <c r="AP45" s="873"/>
      <c r="AQ45" s="1635">
        <f t="shared" si="8"/>
        <v>76703</v>
      </c>
    </row>
    <row r="46" spans="1:43">
      <c r="A46" s="1629" t="s">
        <v>1450</v>
      </c>
      <c r="B46" s="1629" t="s">
        <v>6</v>
      </c>
      <c r="C46" s="1635">
        <v>140331</v>
      </c>
      <c r="D46" s="873"/>
      <c r="E46" s="1635">
        <v>70382</v>
      </c>
      <c r="F46" s="1629"/>
      <c r="G46" s="1635">
        <f t="shared" si="0"/>
        <v>210713</v>
      </c>
      <c r="H46" s="1629" t="s">
        <v>6</v>
      </c>
      <c r="I46" s="1635">
        <v>151442</v>
      </c>
      <c r="J46" s="873"/>
      <c r="K46" s="1635">
        <v>63224</v>
      </c>
      <c r="L46" s="1629"/>
      <c r="M46" s="1635">
        <f t="shared" si="1"/>
        <v>214666</v>
      </c>
      <c r="N46" s="1629" t="s">
        <v>6</v>
      </c>
      <c r="O46" s="1635">
        <v>152514</v>
      </c>
      <c r="P46" s="873"/>
      <c r="Q46" s="1635">
        <v>55631</v>
      </c>
      <c r="R46" s="873"/>
      <c r="S46" s="1635">
        <f t="shared" si="2"/>
        <v>208145</v>
      </c>
      <c r="U46" s="1635">
        <v>136412</v>
      </c>
      <c r="V46" s="873"/>
      <c r="W46" s="1635">
        <v>47925</v>
      </c>
      <c r="X46" s="873"/>
      <c r="Y46" s="1635">
        <f t="shared" si="3"/>
        <v>184337</v>
      </c>
      <c r="Z46" s="873" t="s">
        <v>6</v>
      </c>
      <c r="AA46" s="1635">
        <v>104362</v>
      </c>
      <c r="AB46" s="873"/>
      <c r="AC46" s="1635">
        <v>41193</v>
      </c>
      <c r="AD46" s="873"/>
      <c r="AE46" s="1635">
        <f t="shared" si="4"/>
        <v>145555</v>
      </c>
      <c r="AF46" s="873" t="s">
        <v>6</v>
      </c>
      <c r="AG46" s="1641">
        <v>622395</v>
      </c>
      <c r="AH46" s="1658"/>
      <c r="AI46" s="1641">
        <v>176275</v>
      </c>
      <c r="AJ46" s="873"/>
      <c r="AK46" s="1635">
        <f t="shared" si="5"/>
        <v>798670</v>
      </c>
      <c r="AL46" s="873" t="s">
        <v>6</v>
      </c>
      <c r="AM46" s="1635">
        <f t="shared" si="9"/>
        <v>1307456</v>
      </c>
      <c r="AN46" s="873"/>
      <c r="AO46" s="1635">
        <f t="shared" si="10"/>
        <v>454630</v>
      </c>
      <c r="AP46" s="873"/>
      <c r="AQ46" s="1635">
        <f t="shared" si="8"/>
        <v>1762086</v>
      </c>
    </row>
    <row r="47" spans="1:43">
      <c r="A47" s="1629"/>
      <c r="B47" s="1629"/>
      <c r="C47" s="1635"/>
      <c r="D47" s="873"/>
      <c r="E47" s="1635"/>
      <c r="F47" s="1629"/>
      <c r="G47" s="1635" t="s">
        <v>6</v>
      </c>
      <c r="H47" s="1629"/>
      <c r="I47" s="1635"/>
      <c r="J47" s="873"/>
      <c r="K47" s="1635"/>
      <c r="L47" s="1629"/>
      <c r="M47" s="1635" t="s">
        <v>6</v>
      </c>
      <c r="N47" s="1629"/>
      <c r="O47" s="1635"/>
      <c r="P47" s="873"/>
      <c r="Q47" s="1635"/>
      <c r="R47" s="873"/>
      <c r="S47" s="1635" t="s">
        <v>6</v>
      </c>
      <c r="U47" s="1635"/>
      <c r="V47" s="873"/>
      <c r="W47" s="1635"/>
      <c r="X47" s="873"/>
      <c r="Y47" s="1635" t="s">
        <v>6</v>
      </c>
      <c r="Z47" s="873"/>
      <c r="AA47" s="1635"/>
      <c r="AB47" s="873"/>
      <c r="AC47" s="1635"/>
      <c r="AD47" s="873"/>
      <c r="AE47" s="1635" t="s">
        <v>6</v>
      </c>
      <c r="AF47" s="873"/>
      <c r="AG47" s="889"/>
      <c r="AH47" s="873"/>
      <c r="AI47" s="889"/>
      <c r="AJ47" s="873"/>
      <c r="AK47" s="1635" t="s">
        <v>6</v>
      </c>
      <c r="AL47" s="873"/>
      <c r="AM47" s="1635" t="s">
        <v>6</v>
      </c>
      <c r="AN47" s="873"/>
      <c r="AO47" s="1635" t="s">
        <v>6</v>
      </c>
      <c r="AP47" s="873"/>
      <c r="AQ47" s="1635" t="s">
        <v>6</v>
      </c>
    </row>
    <row r="48" spans="1:43">
      <c r="A48" s="1637" t="s">
        <v>1451</v>
      </c>
      <c r="B48" s="1629"/>
      <c r="C48" s="1635"/>
      <c r="D48" s="873"/>
      <c r="E48" s="1635"/>
      <c r="F48" s="1629"/>
      <c r="G48" s="1635" t="s">
        <v>6</v>
      </c>
      <c r="H48" s="1629"/>
      <c r="I48" s="1635"/>
      <c r="J48" s="873"/>
      <c r="K48" s="1635"/>
      <c r="L48" s="1629"/>
      <c r="M48" s="1635" t="s">
        <v>6</v>
      </c>
      <c r="N48" s="1629"/>
      <c r="O48" s="1635"/>
      <c r="P48" s="873"/>
      <c r="Q48" s="1635"/>
      <c r="R48" s="873"/>
      <c r="S48" s="1635" t="s">
        <v>6</v>
      </c>
      <c r="U48" s="1635"/>
      <c r="V48" s="873"/>
      <c r="W48" s="1635"/>
      <c r="X48" s="873"/>
      <c r="Y48" s="1635" t="s">
        <v>6</v>
      </c>
      <c r="Z48" s="873"/>
      <c r="AA48" s="1635"/>
      <c r="AB48" s="873"/>
      <c r="AC48" s="1635"/>
      <c r="AD48" s="873"/>
      <c r="AE48" s="1635" t="s">
        <v>6</v>
      </c>
      <c r="AF48" s="873"/>
      <c r="AG48" s="889"/>
      <c r="AH48" s="873"/>
      <c r="AI48" s="889"/>
      <c r="AJ48" s="873"/>
      <c r="AK48" s="1635" t="s">
        <v>6</v>
      </c>
      <c r="AL48" s="873"/>
      <c r="AM48" s="1635" t="s">
        <v>6</v>
      </c>
      <c r="AN48" s="873"/>
      <c r="AO48" s="1635" t="s">
        <v>6</v>
      </c>
      <c r="AP48" s="873"/>
      <c r="AQ48" s="1635" t="s">
        <v>6</v>
      </c>
    </row>
    <row r="49" spans="1:43" ht="16.5" customHeight="1">
      <c r="A49" s="1629" t="s">
        <v>1452</v>
      </c>
      <c r="B49" s="1629" t="s">
        <v>6</v>
      </c>
      <c r="C49" s="1635">
        <v>8365</v>
      </c>
      <c r="D49" s="873"/>
      <c r="E49" s="1635">
        <v>1905</v>
      </c>
      <c r="F49" s="1629"/>
      <c r="G49" s="1635">
        <f t="shared" si="0"/>
        <v>10270</v>
      </c>
      <c r="H49" s="1629" t="s">
        <v>6</v>
      </c>
      <c r="I49" s="1635">
        <v>10895</v>
      </c>
      <c r="J49" s="873"/>
      <c r="K49" s="1635">
        <v>1502</v>
      </c>
      <c r="L49" s="1629"/>
      <c r="M49" s="1635">
        <f t="shared" si="1"/>
        <v>12397</v>
      </c>
      <c r="N49" s="1629" t="s">
        <v>6</v>
      </c>
      <c r="O49" s="1635">
        <v>11415</v>
      </c>
      <c r="P49" s="873"/>
      <c r="Q49" s="1635">
        <v>974</v>
      </c>
      <c r="R49" s="873"/>
      <c r="S49" s="1635">
        <f t="shared" si="2"/>
        <v>12389</v>
      </c>
      <c r="U49" s="1635">
        <v>2275</v>
      </c>
      <c r="V49" s="873"/>
      <c r="W49" s="1635">
        <v>411</v>
      </c>
      <c r="X49" s="873"/>
      <c r="Y49" s="1635">
        <f t="shared" si="3"/>
        <v>2686</v>
      </c>
      <c r="Z49" s="873" t="s">
        <v>6</v>
      </c>
      <c r="AA49" s="1635">
        <v>2100</v>
      </c>
      <c r="AB49" s="873"/>
      <c r="AC49" s="1635">
        <v>299</v>
      </c>
      <c r="AD49" s="873"/>
      <c r="AE49" s="1635">
        <f t="shared" si="4"/>
        <v>2399</v>
      </c>
      <c r="AF49" s="873" t="s">
        <v>6</v>
      </c>
      <c r="AG49" s="1635">
        <v>4125</v>
      </c>
      <c r="AH49" s="1650"/>
      <c r="AI49" s="1635">
        <v>1350</v>
      </c>
      <c r="AJ49" s="873"/>
      <c r="AK49" s="1635">
        <f t="shared" si="5"/>
        <v>5475</v>
      </c>
      <c r="AL49" s="873" t="s">
        <v>6</v>
      </c>
      <c r="AM49" s="1635">
        <f>ROUND(SUM(C49+I49+O49+U49+AA49+AG49),0)</f>
        <v>39175</v>
      </c>
      <c r="AN49" s="873"/>
      <c r="AO49" s="1635">
        <f>ROUND(SUM(E49+K49+Q49+W49+AC49+AI49),0)</f>
        <v>6441</v>
      </c>
      <c r="AP49" s="873"/>
      <c r="AQ49" s="1635">
        <f t="shared" si="8"/>
        <v>45616</v>
      </c>
    </row>
    <row r="50" spans="1:43" ht="16.5" customHeight="1">
      <c r="A50" s="1629" t="s">
        <v>1453</v>
      </c>
      <c r="B50" s="1629" t="s">
        <v>6</v>
      </c>
      <c r="C50" s="1641">
        <v>3235</v>
      </c>
      <c r="D50" s="873"/>
      <c r="E50" s="1641">
        <v>836</v>
      </c>
      <c r="F50" s="1629"/>
      <c r="G50" s="1635">
        <f t="shared" si="0"/>
        <v>4071</v>
      </c>
      <c r="H50" s="1629"/>
      <c r="I50" s="1641">
        <v>3230</v>
      </c>
      <c r="J50" s="873"/>
      <c r="K50" s="1641">
        <v>689</v>
      </c>
      <c r="L50" s="1629"/>
      <c r="M50" s="1635">
        <f t="shared" si="1"/>
        <v>3919</v>
      </c>
      <c r="N50" s="1629"/>
      <c r="O50" s="1641">
        <v>3365</v>
      </c>
      <c r="P50" s="873"/>
      <c r="Q50" s="1641">
        <v>539</v>
      </c>
      <c r="R50" s="873"/>
      <c r="S50" s="1635">
        <f t="shared" si="2"/>
        <v>3904</v>
      </c>
      <c r="U50" s="1641">
        <v>2875</v>
      </c>
      <c r="V50" s="873"/>
      <c r="W50" s="1641">
        <v>384</v>
      </c>
      <c r="X50" s="873"/>
      <c r="Y50" s="1635">
        <f t="shared" si="3"/>
        <v>3259</v>
      </c>
      <c r="Z50" s="873"/>
      <c r="AA50" s="1641">
        <v>2635</v>
      </c>
      <c r="AB50" s="873"/>
      <c r="AC50" s="1641">
        <v>245</v>
      </c>
      <c r="AD50" s="873"/>
      <c r="AE50" s="1635">
        <f t="shared" si="4"/>
        <v>2880</v>
      </c>
      <c r="AF50" s="873"/>
      <c r="AG50" s="1635">
        <v>3265</v>
      </c>
      <c r="AH50" s="873"/>
      <c r="AI50" s="1641">
        <v>357</v>
      </c>
      <c r="AJ50" s="873"/>
      <c r="AK50" s="1635">
        <f t="shared" si="5"/>
        <v>3622</v>
      </c>
      <c r="AL50" s="873"/>
      <c r="AM50" s="1635">
        <f t="shared" ref="AM50:AM51" si="11">ROUND(SUM(C50+I50+O50+U50+AA50+AG50),0)</f>
        <v>18605</v>
      </c>
      <c r="AN50" s="873"/>
      <c r="AO50" s="1635">
        <f t="shared" ref="AO50:AO51" si="12">ROUND(SUM(E50+K50+Q50+W50+AC50+AI50),0)</f>
        <v>3050</v>
      </c>
      <c r="AP50" s="873"/>
      <c r="AQ50" s="1635">
        <f t="shared" si="8"/>
        <v>21655</v>
      </c>
    </row>
    <row r="51" spans="1:43" ht="16.5" customHeight="1">
      <c r="A51" s="1629" t="s">
        <v>1454</v>
      </c>
      <c r="B51" s="1629" t="s">
        <v>6</v>
      </c>
      <c r="C51" s="1635">
        <v>363095</v>
      </c>
      <c r="D51" s="873"/>
      <c r="E51" s="1635">
        <v>144956</v>
      </c>
      <c r="F51" s="1629"/>
      <c r="G51" s="1635">
        <f t="shared" si="0"/>
        <v>508051</v>
      </c>
      <c r="H51" s="1629"/>
      <c r="I51" s="1635">
        <v>347495</v>
      </c>
      <c r="J51" s="873"/>
      <c r="K51" s="1635">
        <v>131442</v>
      </c>
      <c r="L51" s="1629"/>
      <c r="M51" s="1635">
        <f t="shared" si="1"/>
        <v>478937</v>
      </c>
      <c r="N51" s="1629"/>
      <c r="O51" s="1635">
        <v>347535</v>
      </c>
      <c r="P51" s="873"/>
      <c r="Q51" s="1635">
        <v>117990</v>
      </c>
      <c r="R51" s="873"/>
      <c r="S51" s="1635">
        <f t="shared" si="2"/>
        <v>465525</v>
      </c>
      <c r="U51" s="1635">
        <v>345125</v>
      </c>
      <c r="V51" s="873"/>
      <c r="W51" s="1635">
        <v>104236</v>
      </c>
      <c r="X51" s="873"/>
      <c r="Y51" s="1635">
        <f t="shared" si="3"/>
        <v>449361</v>
      </c>
      <c r="Z51" s="873"/>
      <c r="AA51" s="1635">
        <v>320550</v>
      </c>
      <c r="AB51" s="873"/>
      <c r="AC51" s="1635">
        <v>89787</v>
      </c>
      <c r="AD51" s="873"/>
      <c r="AE51" s="1635">
        <f t="shared" si="4"/>
        <v>410337</v>
      </c>
      <c r="AF51" s="873"/>
      <c r="AG51" s="1635">
        <v>1573550</v>
      </c>
      <c r="AH51" s="1650"/>
      <c r="AI51" s="1635">
        <v>484906</v>
      </c>
      <c r="AJ51" s="873"/>
      <c r="AK51" s="1635">
        <f t="shared" si="5"/>
        <v>2058456</v>
      </c>
      <c r="AL51" s="873"/>
      <c r="AM51" s="1635">
        <f t="shared" si="11"/>
        <v>3297350</v>
      </c>
      <c r="AN51" s="873"/>
      <c r="AO51" s="1635">
        <f t="shared" si="12"/>
        <v>1073317</v>
      </c>
      <c r="AP51" s="873"/>
      <c r="AQ51" s="1635">
        <f t="shared" si="8"/>
        <v>4370667</v>
      </c>
    </row>
    <row r="52" spans="1:43">
      <c r="K52" s="1642"/>
      <c r="M52" s="1642"/>
      <c r="O52" s="1642"/>
      <c r="Q52" s="1642"/>
      <c r="S52" s="1642"/>
      <c r="U52" s="547"/>
      <c r="V52" s="864"/>
      <c r="W52" s="547"/>
      <c r="X52" s="864"/>
      <c r="Y52" s="547"/>
      <c r="Z52" s="864"/>
      <c r="AA52" s="547"/>
      <c r="AB52" s="864"/>
      <c r="AC52" s="547"/>
      <c r="AD52" s="864"/>
      <c r="AE52" s="547"/>
      <c r="AF52" s="864"/>
      <c r="AG52" s="547"/>
      <c r="AH52" s="864"/>
      <c r="AI52" s="547"/>
      <c r="AJ52" s="864"/>
      <c r="AK52" s="547"/>
      <c r="AL52" s="864"/>
      <c r="AM52" s="547"/>
      <c r="AN52" s="864"/>
      <c r="AO52" s="547"/>
      <c r="AP52" s="864"/>
      <c r="AQ52" s="547"/>
    </row>
    <row r="53" spans="1:43" s="1622" customFormat="1" ht="20.25" customHeight="1" thickBot="1">
      <c r="A53" s="1643" t="s">
        <v>1455</v>
      </c>
      <c r="B53" s="1644" t="s">
        <v>6</v>
      </c>
      <c r="C53" s="1645">
        <f>ROUND(SUM(C14:C51),1)</f>
        <v>3312091</v>
      </c>
      <c r="D53" s="1646" t="s">
        <v>6</v>
      </c>
      <c r="E53" s="1645">
        <f>ROUND(SUM(E14:E51),1)</f>
        <v>2346355</v>
      </c>
      <c r="F53" s="1646" t="s">
        <v>6</v>
      </c>
      <c r="G53" s="1645">
        <f>ROUND(SUM(G14:G51),1)</f>
        <v>5658446</v>
      </c>
      <c r="H53" s="1646" t="s">
        <v>6</v>
      </c>
      <c r="I53" s="1645">
        <f>ROUND(SUM(I14:I51),1)</f>
        <v>3277897</v>
      </c>
      <c r="J53" s="1646" t="s">
        <v>6</v>
      </c>
      <c r="K53" s="1645">
        <f>ROUND(SUM(K14:K51),1)</f>
        <v>2197342</v>
      </c>
      <c r="L53" s="1646" t="s">
        <v>6</v>
      </c>
      <c r="M53" s="1645">
        <f>ROUND(SUM(M14:M51),1)</f>
        <v>5475239</v>
      </c>
      <c r="N53" s="1646" t="s">
        <v>6</v>
      </c>
      <c r="O53" s="1645">
        <f>ROUND(SUM(O14:O51),1)</f>
        <v>3391183</v>
      </c>
      <c r="P53" s="1646" t="s">
        <v>6</v>
      </c>
      <c r="Q53" s="1645">
        <f>ROUND(SUM(Q14:Q51),1)</f>
        <v>2043065</v>
      </c>
      <c r="R53" s="1646" t="s">
        <v>6</v>
      </c>
      <c r="S53" s="1645">
        <f>ROUND(SUM(S14:S51),1)</f>
        <v>5434248</v>
      </c>
      <c r="U53" s="1645">
        <f>ROUND(SUM(U14:U51),1)</f>
        <v>3209879</v>
      </c>
      <c r="V53" s="1659" t="s">
        <v>6</v>
      </c>
      <c r="W53" s="1645">
        <f>ROUND(SUM(W14:W51),1)</f>
        <v>1887627</v>
      </c>
      <c r="X53" s="1659" t="s">
        <v>6</v>
      </c>
      <c r="Y53" s="1645">
        <f>ROUND(SUM(Y14:Y51),1)</f>
        <v>5097506</v>
      </c>
      <c r="Z53" s="1659" t="s">
        <v>6</v>
      </c>
      <c r="AA53" s="1645">
        <f>ROUND(SUM(AA14:AA51),1)</f>
        <v>3247278</v>
      </c>
      <c r="AB53" s="1659" t="s">
        <v>6</v>
      </c>
      <c r="AC53" s="1645">
        <f>ROUND(SUM(AC14:AC51),1)</f>
        <v>1735949</v>
      </c>
      <c r="AD53" s="1659" t="s">
        <v>6</v>
      </c>
      <c r="AE53" s="1645">
        <f>ROUND(SUM(AE14:AE51),1)</f>
        <v>4983227</v>
      </c>
      <c r="AF53" s="1659" t="s">
        <v>6</v>
      </c>
      <c r="AG53" s="1645">
        <f>ROUND(SUM(AG14:AG51),1)</f>
        <v>32410486</v>
      </c>
      <c r="AH53" s="1659" t="s">
        <v>6</v>
      </c>
      <c r="AI53" s="1645">
        <f>ROUND(SUM(AI14:AI51),1)</f>
        <v>12905738</v>
      </c>
      <c r="AJ53" s="1659" t="s">
        <v>6</v>
      </c>
      <c r="AK53" s="1645">
        <f>ROUND(SUM(AK14:AK51),1)</f>
        <v>45316224</v>
      </c>
      <c r="AL53" s="1659" t="s">
        <v>6</v>
      </c>
      <c r="AM53" s="1645">
        <f>ROUND(SUM(AM14:AM51),1)</f>
        <v>48848814</v>
      </c>
      <c r="AN53" s="1659" t="s">
        <v>6</v>
      </c>
      <c r="AO53" s="1645">
        <f>ROUND(SUM(AO14:AO51),1)</f>
        <v>23116076</v>
      </c>
      <c r="AP53" s="1659" t="s">
        <v>6</v>
      </c>
      <c r="AQ53" s="1645">
        <f>ROUND(SUM(AQ14:AQ51),1)</f>
        <v>71964890</v>
      </c>
    </row>
    <row r="54" spans="1:43" ht="16" thickTop="1">
      <c r="C54" s="1647"/>
      <c r="E54" s="1647"/>
      <c r="G54" s="1647"/>
      <c r="I54" s="1647"/>
      <c r="K54" s="1647"/>
      <c r="M54" s="1647"/>
      <c r="O54" s="1647"/>
      <c r="Q54" s="1647"/>
      <c r="S54" s="1647"/>
      <c r="U54" s="888"/>
      <c r="V54" s="873"/>
      <c r="W54" s="888"/>
      <c r="X54" s="873"/>
      <c r="Y54" s="888"/>
      <c r="Z54" s="873"/>
      <c r="AA54" s="888"/>
      <c r="AB54" s="873"/>
      <c r="AC54" s="888"/>
      <c r="AD54" s="873"/>
      <c r="AE54" s="888"/>
      <c r="AF54" s="873"/>
      <c r="AG54" s="888"/>
      <c r="AH54" s="873"/>
      <c r="AI54" s="888"/>
      <c r="AJ54" s="873"/>
      <c r="AK54" s="888"/>
      <c r="AL54" s="873"/>
      <c r="AM54" s="888"/>
      <c r="AN54" s="873"/>
      <c r="AO54" s="888"/>
      <c r="AP54" s="873"/>
      <c r="AQ54" s="888"/>
    </row>
    <row r="55" spans="1:43">
      <c r="A55" s="1666" t="s">
        <v>2031</v>
      </c>
      <c r="AJ55" s="873"/>
      <c r="AK55" s="873"/>
      <c r="AL55" s="873"/>
      <c r="AM55" s="873"/>
      <c r="AN55" s="873"/>
      <c r="AO55" s="873"/>
      <c r="AP55" s="873"/>
      <c r="AQ55" s="873"/>
    </row>
    <row r="56" spans="1:43">
      <c r="A56" s="1664" t="s">
        <v>6</v>
      </c>
      <c r="AJ56" s="873"/>
      <c r="AK56" s="873"/>
      <c r="AL56" s="873"/>
      <c r="AM56" s="873"/>
      <c r="AN56" s="873"/>
      <c r="AO56" s="873"/>
      <c r="AP56" s="873"/>
      <c r="AQ56" s="873"/>
    </row>
    <row r="61" spans="1:43">
      <c r="A61" s="1649"/>
      <c r="C61" s="1640"/>
      <c r="E61" s="1640"/>
      <c r="G61" s="1640"/>
      <c r="I61" s="1640"/>
      <c r="K61" s="1640"/>
      <c r="M61" s="1640"/>
      <c r="O61" s="1640"/>
      <c r="Q61" s="1640"/>
      <c r="S61" s="1640"/>
    </row>
    <row r="62" spans="1:43">
      <c r="A62" s="1649"/>
      <c r="C62" s="1640"/>
      <c r="E62" s="1640"/>
      <c r="G62" s="1640"/>
      <c r="I62" s="1650"/>
      <c r="J62" s="1629"/>
      <c r="K62" s="1650"/>
      <c r="L62" s="1629"/>
      <c r="M62" s="1650"/>
      <c r="O62" s="1640"/>
      <c r="Q62" s="1640"/>
      <c r="S62" s="1640"/>
    </row>
    <row r="63" spans="1:43">
      <c r="A63" s="1649"/>
      <c r="C63" s="1651"/>
      <c r="E63" s="1651"/>
      <c r="G63" s="1651"/>
      <c r="I63" s="1651"/>
      <c r="K63" s="1651"/>
      <c r="M63" s="1651"/>
      <c r="O63" s="1651"/>
      <c r="Q63" s="1651"/>
      <c r="S63" s="1651"/>
    </row>
    <row r="64" spans="1:43">
      <c r="A64" s="1649"/>
      <c r="C64" s="1640"/>
      <c r="E64" s="1640"/>
      <c r="G64" s="1640"/>
      <c r="I64" s="1640"/>
      <c r="K64" s="1640"/>
      <c r="M64" s="1640"/>
      <c r="O64" s="1640"/>
      <c r="Q64" s="1640"/>
      <c r="S64" s="1640"/>
    </row>
    <row r="66" spans="1:1">
      <c r="A66" s="1648"/>
    </row>
  </sheetData>
  <mergeCells count="7">
    <mergeCell ref="U10:Y10"/>
    <mergeCell ref="AA10:AE10"/>
    <mergeCell ref="AG10:AK10"/>
    <mergeCell ref="AM10:AQ10"/>
    <mergeCell ref="C10:G10"/>
    <mergeCell ref="I10:M10"/>
    <mergeCell ref="O10:S10"/>
  </mergeCells>
  <printOptions horizontalCentered="1" verticalCentered="1"/>
  <pageMargins left="0.5" right="0.5" top="0.65" bottom="0.25" header="0.5" footer="0.25"/>
  <pageSetup scale="46" firstPageNumber="100" orientation="landscape" useFirstPageNumber="1"/>
  <headerFooter scaleWithDoc="0">
    <oddFooter>&amp;R&amp;8&amp;P</oddFooter>
    <firstFooter>&amp;R&amp;9 98</firstFooter>
  </headerFooter>
  <colBreaks count="1" manualBreakCount="1">
    <brk id="25" min="2" max="55" man="1"/>
  </colBreaks>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X36"/>
  <sheetViews>
    <sheetView showGridLines="0" zoomScale="80" zoomScaleNormal="80" zoomScalePageLayoutView="80" workbookViewId="0"/>
  </sheetViews>
  <sheetFormatPr baseColWidth="10" defaultColWidth="9.7109375" defaultRowHeight="17" x14ac:dyDescent="0"/>
  <cols>
    <col min="1" max="1" width="3.42578125" style="2196" customWidth="1"/>
    <col min="2" max="2" width="45.140625" style="2196" customWidth="1"/>
    <col min="3" max="3" width="1.28515625" style="2196" customWidth="1"/>
    <col min="4" max="4" width="10.85546875" style="2196" bestFit="1" customWidth="1"/>
    <col min="5" max="5" width="2" style="2196" bestFit="1" customWidth="1"/>
    <col min="6" max="6" width="10.85546875" style="2196" bestFit="1" customWidth="1"/>
    <col min="7" max="7" width="2" style="2196" bestFit="1" customWidth="1"/>
    <col min="8" max="8" width="10.85546875" style="2196" bestFit="1" customWidth="1"/>
    <col min="9" max="9" width="2" style="2196" bestFit="1" customWidth="1"/>
    <col min="10" max="10" width="10.85546875" style="2196" bestFit="1" customWidth="1"/>
    <col min="11" max="11" width="2" style="2196" bestFit="1" customWidth="1"/>
    <col min="12" max="12" width="10.85546875" style="2196" bestFit="1" customWidth="1"/>
    <col min="13" max="13" width="2" style="2196" bestFit="1" customWidth="1"/>
    <col min="14" max="14" width="10.85546875" style="2196" bestFit="1" customWidth="1"/>
    <col min="15" max="15" width="2" style="2196" bestFit="1" customWidth="1"/>
    <col min="16" max="16" width="10.85546875" style="2196" bestFit="1" customWidth="1"/>
    <col min="17" max="17" width="2" style="2196" bestFit="1" customWidth="1"/>
    <col min="18" max="18" width="10.85546875" style="2196" bestFit="1" customWidth="1"/>
    <col min="19" max="19" width="2" style="2196" bestFit="1" customWidth="1"/>
    <col min="20" max="20" width="10.85546875" style="2196" bestFit="1" customWidth="1"/>
    <col min="21" max="21" width="1.7109375" style="2196" customWidth="1"/>
    <col min="22" max="22" width="10.85546875" style="2196" bestFit="1" customWidth="1"/>
    <col min="23" max="23" width="1.7109375" style="2196" customWidth="1"/>
    <col min="24" max="16384" width="9.7109375" style="2196"/>
  </cols>
  <sheetData>
    <row r="1" spans="1:22">
      <c r="A1" s="1667" t="s">
        <v>1491</v>
      </c>
    </row>
    <row r="3" spans="1:22">
      <c r="A3" s="2202" t="s">
        <v>0</v>
      </c>
      <c r="C3" s="2197"/>
      <c r="D3" s="2197"/>
      <c r="E3" s="2197"/>
      <c r="F3" s="2197"/>
      <c r="G3" s="2197"/>
      <c r="H3" s="2197"/>
      <c r="I3" s="2197"/>
      <c r="J3" s="2197"/>
      <c r="K3" s="2197"/>
      <c r="L3" s="2197"/>
      <c r="M3" s="2197"/>
      <c r="N3" s="2197"/>
      <c r="O3" s="2197"/>
      <c r="P3" s="2197"/>
      <c r="Q3" s="2238"/>
      <c r="R3" s="2238"/>
      <c r="S3" s="2238"/>
      <c r="T3" s="2238"/>
      <c r="U3" s="2238"/>
      <c r="V3" s="2203"/>
    </row>
    <row r="4" spans="1:22">
      <c r="A4" s="2201" t="s">
        <v>2560</v>
      </c>
      <c r="C4" s="2197"/>
      <c r="D4" s="2197"/>
      <c r="E4" s="2197"/>
      <c r="F4" s="2197"/>
      <c r="G4" s="2197"/>
      <c r="H4" s="2197"/>
      <c r="I4" s="2197"/>
      <c r="J4" s="2197"/>
      <c r="K4" s="2197"/>
      <c r="L4" s="2197"/>
      <c r="M4" s="2197"/>
      <c r="N4" s="2203"/>
      <c r="O4" s="2197"/>
      <c r="P4" s="2240"/>
      <c r="Q4" s="2241"/>
      <c r="R4" s="2241"/>
      <c r="S4" s="2240"/>
      <c r="T4" s="2388" t="s">
        <v>761</v>
      </c>
      <c r="U4" s="2389"/>
      <c r="V4" s="2389"/>
    </row>
    <row r="5" spans="1:22">
      <c r="A5" s="2236" t="s">
        <v>1980</v>
      </c>
      <c r="C5" s="2197"/>
      <c r="D5" s="2197"/>
      <c r="E5" s="2197"/>
      <c r="F5" s="2197"/>
      <c r="G5" s="2197"/>
      <c r="H5" s="2197"/>
      <c r="I5" s="2197"/>
      <c r="J5" s="2197"/>
      <c r="K5" s="2197"/>
      <c r="L5" s="2197"/>
      <c r="M5" s="2197"/>
      <c r="N5" s="2197"/>
      <c r="O5" s="2197"/>
      <c r="P5" s="2197"/>
      <c r="Q5" s="2203"/>
      <c r="R5" s="2203"/>
      <c r="S5" s="2203"/>
    </row>
    <row r="6" spans="1:22">
      <c r="A6" s="2239" t="s">
        <v>762</v>
      </c>
      <c r="C6" s="2197"/>
      <c r="D6" s="2197"/>
      <c r="E6" s="2197"/>
      <c r="F6" s="2197"/>
      <c r="G6" s="2197"/>
      <c r="H6" s="2197"/>
      <c r="I6" s="2197"/>
      <c r="J6" s="2197"/>
      <c r="K6" s="2197"/>
      <c r="L6" s="2197"/>
      <c r="M6" s="2197"/>
      <c r="N6" s="2197"/>
      <c r="O6" s="2197"/>
      <c r="P6" s="2197"/>
      <c r="Q6" s="2203"/>
      <c r="R6" s="2203"/>
      <c r="S6" s="2203"/>
      <c r="T6" s="2203"/>
      <c r="U6" s="2238"/>
      <c r="V6" s="2203"/>
    </row>
    <row r="7" spans="1:22">
      <c r="A7" s="2236"/>
      <c r="C7" s="2197"/>
      <c r="D7" s="2197"/>
      <c r="E7" s="2197"/>
      <c r="F7" s="2197"/>
      <c r="G7" s="2197"/>
      <c r="H7" s="2197"/>
      <c r="I7" s="2197"/>
      <c r="J7" s="2197"/>
      <c r="K7" s="2197"/>
      <c r="L7" s="2197"/>
      <c r="M7" s="2197"/>
      <c r="N7" s="2197"/>
      <c r="O7" s="2197"/>
      <c r="P7" s="2197"/>
      <c r="Q7" s="2203"/>
      <c r="R7" s="2203"/>
      <c r="S7" s="2203"/>
      <c r="T7" s="2203"/>
      <c r="U7" s="2238"/>
      <c r="V7" s="2203"/>
    </row>
    <row r="8" spans="1:22">
      <c r="A8" s="2236"/>
      <c r="C8" s="2197"/>
      <c r="D8" s="2197"/>
      <c r="E8" s="2197"/>
      <c r="F8" s="2197"/>
      <c r="G8" s="2197"/>
      <c r="H8" s="2197"/>
      <c r="I8" s="2197"/>
      <c r="J8" s="2197"/>
      <c r="K8" s="2197"/>
      <c r="L8" s="2197"/>
      <c r="M8" s="2197"/>
      <c r="N8" s="2197"/>
      <c r="O8" s="2197"/>
      <c r="P8" s="2197"/>
      <c r="Q8" s="2203"/>
      <c r="R8" s="2203"/>
      <c r="S8" s="2203"/>
      <c r="T8" s="2203"/>
      <c r="U8" s="2238"/>
      <c r="V8" s="2203"/>
    </row>
    <row r="9" spans="1:22" ht="15" customHeight="1">
      <c r="C9" s="2197"/>
      <c r="D9" s="2197"/>
      <c r="E9" s="2197"/>
      <c r="F9" s="2197"/>
      <c r="G9" s="2197"/>
      <c r="H9" s="2197"/>
      <c r="I9" s="2197"/>
      <c r="J9" s="2197"/>
      <c r="K9" s="2197"/>
      <c r="L9" s="2197"/>
      <c r="M9" s="2197"/>
      <c r="N9" s="2197"/>
      <c r="O9" s="2197"/>
      <c r="P9" s="2197"/>
      <c r="Q9" s="2203"/>
      <c r="R9" s="2203"/>
      <c r="S9" s="2203"/>
      <c r="T9" s="2203"/>
      <c r="U9" s="2238"/>
      <c r="V9" s="2203"/>
    </row>
    <row r="10" spans="1:22">
      <c r="B10" s="2202"/>
      <c r="C10" s="2197"/>
      <c r="D10" s="2197"/>
      <c r="E10" s="2197"/>
      <c r="F10" s="2197"/>
      <c r="G10" s="2197"/>
      <c r="H10" s="2197"/>
      <c r="I10" s="2197"/>
      <c r="J10" s="2197"/>
      <c r="K10" s="2197"/>
      <c r="L10" s="2197"/>
      <c r="M10" s="2197"/>
      <c r="N10" s="2197"/>
      <c r="O10" s="2197"/>
      <c r="P10" s="2197"/>
      <c r="Q10" s="2203"/>
      <c r="R10" s="2203"/>
      <c r="S10" s="2203"/>
      <c r="T10" s="2203"/>
      <c r="U10" s="2238"/>
      <c r="V10" s="2203"/>
    </row>
    <row r="11" spans="1:22">
      <c r="B11" s="2202"/>
      <c r="C11" s="2197"/>
      <c r="D11" s="2197"/>
      <c r="E11" s="2197"/>
      <c r="F11" s="2197"/>
      <c r="G11" s="2197"/>
      <c r="H11" s="2197"/>
      <c r="I11" s="2197"/>
      <c r="J11" s="2197"/>
      <c r="K11" s="2197"/>
      <c r="L11" s="2197"/>
      <c r="M11" s="2197"/>
      <c r="N11" s="2197"/>
      <c r="O11" s="2197"/>
      <c r="P11" s="2197"/>
      <c r="Q11" s="2203"/>
      <c r="R11" s="2203"/>
      <c r="S11" s="2203"/>
      <c r="T11" s="2203"/>
      <c r="U11" s="2238"/>
      <c r="V11" s="2203"/>
    </row>
    <row r="12" spans="1:22">
      <c r="C12" s="2197"/>
      <c r="D12" s="2237" t="s">
        <v>93</v>
      </c>
      <c r="F12" s="2237" t="s">
        <v>94</v>
      </c>
      <c r="H12" s="2237" t="s">
        <v>95</v>
      </c>
      <c r="I12" s="2234"/>
      <c r="J12" s="2237" t="s">
        <v>96</v>
      </c>
      <c r="K12" s="2234"/>
      <c r="L12" s="2237" t="s">
        <v>97</v>
      </c>
      <c r="N12" s="2237" t="s">
        <v>98</v>
      </c>
      <c r="P12" s="2237" t="s">
        <v>99</v>
      </c>
      <c r="R12" s="2237" t="s">
        <v>10</v>
      </c>
      <c r="T12" s="2237" t="s">
        <v>9</v>
      </c>
      <c r="V12" s="2237" t="s">
        <v>1977</v>
      </c>
    </row>
    <row r="13" spans="1:22" s="2203" customFormat="1">
      <c r="A13" s="2196"/>
      <c r="B13" s="2236"/>
      <c r="C13" s="2197"/>
      <c r="D13" s="2202"/>
      <c r="E13" s="2202"/>
      <c r="F13" s="2202"/>
      <c r="G13" s="2202"/>
      <c r="H13" s="2196"/>
      <c r="I13" s="2196"/>
      <c r="J13" s="2196"/>
      <c r="K13" s="2196"/>
      <c r="L13" s="2196"/>
      <c r="M13" s="2196"/>
      <c r="N13" s="2196"/>
      <c r="O13" s="2196"/>
      <c r="P13" s="2234"/>
      <c r="Q13" s="2196"/>
      <c r="R13" s="2234"/>
      <c r="S13" s="2196"/>
      <c r="T13" s="2234"/>
    </row>
    <row r="14" spans="1:22" s="2203" customFormat="1">
      <c r="A14" s="2235" t="s">
        <v>2559</v>
      </c>
      <c r="C14" s="2197"/>
      <c r="D14" s="2202"/>
      <c r="E14" s="2202"/>
      <c r="F14" s="2202"/>
      <c r="G14" s="2202"/>
      <c r="H14" s="2196"/>
      <c r="I14" s="2196"/>
      <c r="J14" s="2196"/>
      <c r="K14" s="2196"/>
      <c r="L14" s="2196"/>
      <c r="M14" s="2196"/>
      <c r="N14" s="2196"/>
      <c r="O14" s="2196"/>
      <c r="P14" s="2234"/>
      <c r="Q14" s="2196"/>
      <c r="R14" s="2234"/>
      <c r="S14" s="2196"/>
      <c r="T14" s="2234"/>
    </row>
    <row r="15" spans="1:22" s="2203" customFormat="1" ht="27.75" customHeight="1">
      <c r="A15" s="2233" t="s">
        <v>2558</v>
      </c>
      <c r="B15" s="2196"/>
      <c r="C15" s="2197" t="s">
        <v>6</v>
      </c>
      <c r="D15" s="2232">
        <f>'SCH 21a'!E18</f>
        <v>3470</v>
      </c>
      <c r="E15" s="2232" t="s">
        <v>6</v>
      </c>
      <c r="F15" s="2232">
        <f>'SCH 21a'!G18</f>
        <v>3302</v>
      </c>
      <c r="G15" s="2232" t="s">
        <v>6</v>
      </c>
      <c r="H15" s="2232">
        <f>'SCH 21a'!I18</f>
        <v>3221</v>
      </c>
      <c r="I15" s="2232" t="s">
        <v>6</v>
      </c>
      <c r="J15" s="2232">
        <f>'SCH 21a'!K18</f>
        <v>3323</v>
      </c>
      <c r="K15" s="2232" t="s">
        <v>6</v>
      </c>
      <c r="L15" s="2232">
        <f>'SCH 21a'!M18</f>
        <v>3400</v>
      </c>
      <c r="M15" s="2232" t="s">
        <v>6</v>
      </c>
      <c r="N15" s="2232">
        <f>'SCH 21a'!O18</f>
        <v>3525</v>
      </c>
      <c r="O15" s="2232" t="s">
        <v>6</v>
      </c>
      <c r="P15" s="2232">
        <f>'SCH 21a'!Q18</f>
        <v>3494</v>
      </c>
      <c r="Q15" s="2232" t="s">
        <v>6</v>
      </c>
      <c r="R15" s="2232">
        <f>'SCH 21a'!S18</f>
        <v>3524</v>
      </c>
      <c r="S15" s="2232" t="s">
        <v>6</v>
      </c>
      <c r="T15" s="2232">
        <f>'SCH 21a'!U18</f>
        <v>3191</v>
      </c>
      <c r="U15" s="2232" t="s">
        <v>6</v>
      </c>
      <c r="V15" s="2232">
        <f>'SCH 21a'!W18</f>
        <v>3018</v>
      </c>
    </row>
    <row r="16" spans="1:22" s="2229" customFormat="1" ht="27" customHeight="1">
      <c r="A16" s="2231" t="s">
        <v>2557</v>
      </c>
      <c r="C16" s="2230" t="s">
        <v>6</v>
      </c>
      <c r="D16" s="2207">
        <f>'SCH 21a'!E23</f>
        <v>73</v>
      </c>
      <c r="E16" s="2207" t="s">
        <v>6</v>
      </c>
      <c r="F16" s="2207">
        <f>'SCH 21a'!G23</f>
        <v>56</v>
      </c>
      <c r="G16" s="2207" t="s">
        <v>6</v>
      </c>
      <c r="H16" s="2207">
        <f>'SCH 21a'!I23</f>
        <v>38</v>
      </c>
      <c r="I16" s="2207" t="s">
        <v>6</v>
      </c>
      <c r="J16" s="2207">
        <f>'SCH 21a'!K23</f>
        <v>19</v>
      </c>
      <c r="K16" s="2207" t="s">
        <v>6</v>
      </c>
      <c r="L16" s="2207">
        <f>'SCH 21a'!M23</f>
        <v>0</v>
      </c>
      <c r="M16" s="2207" t="s">
        <v>6</v>
      </c>
      <c r="N16" s="2207">
        <f>'SCH 21a'!O23</f>
        <v>0</v>
      </c>
      <c r="O16" s="2207" t="s">
        <v>6</v>
      </c>
      <c r="P16" s="2207">
        <f>'SCH 21a'!Q23</f>
        <v>0</v>
      </c>
      <c r="Q16" s="2207" t="s">
        <v>6</v>
      </c>
      <c r="R16" s="2207">
        <f>'SCH 21a'!S23</f>
        <v>0</v>
      </c>
      <c r="S16" s="2207" t="s">
        <v>6</v>
      </c>
      <c r="T16" s="2207">
        <f>'SCH 21a'!U23</f>
        <v>0</v>
      </c>
      <c r="U16" s="2207" t="s">
        <v>6</v>
      </c>
      <c r="V16" s="2207">
        <f>'SCH 21a'!W23</f>
        <v>0</v>
      </c>
    </row>
    <row r="17" spans="1:24" s="2224" customFormat="1" ht="27.75" customHeight="1">
      <c r="A17" s="2196" t="s">
        <v>2556</v>
      </c>
      <c r="C17" s="2223" t="s">
        <v>6</v>
      </c>
      <c r="D17" s="2226"/>
      <c r="E17" s="2226"/>
      <c r="F17" s="2226"/>
      <c r="G17" s="2226"/>
      <c r="H17" s="2226"/>
      <c r="I17" s="2226"/>
      <c r="J17" s="2226"/>
      <c r="K17" s="2226"/>
      <c r="L17" s="2226"/>
      <c r="M17" s="2228"/>
      <c r="N17" s="2226"/>
      <c r="O17" s="2228"/>
      <c r="P17" s="2226"/>
      <c r="Q17" s="2228"/>
      <c r="R17" s="2226"/>
      <c r="S17" s="2228"/>
      <c r="T17" s="2226"/>
      <c r="U17" s="2227"/>
      <c r="V17" s="2226"/>
    </row>
    <row r="18" spans="1:24" s="2224" customFormat="1" ht="27.75" customHeight="1">
      <c r="A18" s="2196" t="s">
        <v>2555</v>
      </c>
      <c r="C18" s="2223" t="s">
        <v>6</v>
      </c>
      <c r="D18" s="2225">
        <f>'SCH 21a'!E29</f>
        <v>37634</v>
      </c>
      <c r="E18" s="2213" t="s">
        <v>6</v>
      </c>
      <c r="F18" s="2225">
        <f>'SCH 21a'!G29</f>
        <v>39295</v>
      </c>
      <c r="G18" s="2213" t="s">
        <v>6</v>
      </c>
      <c r="H18" s="2225">
        <f>'SCH 21a'!I29</f>
        <v>41145</v>
      </c>
      <c r="I18" s="2213" t="s">
        <v>6</v>
      </c>
      <c r="J18" s="2225">
        <f>'SCH 21a'!K29</f>
        <v>43636</v>
      </c>
      <c r="K18" s="2213" t="s">
        <v>6</v>
      </c>
      <c r="L18" s="2225">
        <f>'SCH 21a'!M29</f>
        <v>46923</v>
      </c>
      <c r="M18" s="2213" t="s">
        <v>6</v>
      </c>
      <c r="N18" s="2225">
        <f>'SCH 21a'!O29</f>
        <v>48091</v>
      </c>
      <c r="O18" s="2213" t="s">
        <v>6</v>
      </c>
      <c r="P18" s="2225">
        <f>'SCH 21a'!Q29</f>
        <v>49279</v>
      </c>
      <c r="Q18" s="2213" t="s">
        <v>6</v>
      </c>
      <c r="R18" s="2225">
        <f>'SCH 21a'!S29</f>
        <v>49011</v>
      </c>
      <c r="S18" s="2213" t="s">
        <v>6</v>
      </c>
      <c r="T18" s="2225">
        <f>'SCH 21a'!U29</f>
        <v>49268</v>
      </c>
      <c r="U18" s="2213" t="s">
        <v>6</v>
      </c>
      <c r="V18" s="2225">
        <f>'SCH 21a'!W29</f>
        <v>48849</v>
      </c>
    </row>
    <row r="19" spans="1:24" s="2221" customFormat="1" ht="27.75" customHeight="1">
      <c r="B19" s="2201" t="s">
        <v>2554</v>
      </c>
      <c r="C19" s="2223" t="s">
        <v>6</v>
      </c>
      <c r="D19" s="2209">
        <f>ROUND(SUM(D15:D18),0)</f>
        <v>41177</v>
      </c>
      <c r="E19" s="2209"/>
      <c r="F19" s="2209">
        <f>ROUND(SUM(F15:F18),0)</f>
        <v>42653</v>
      </c>
      <c r="G19" s="2209"/>
      <c r="H19" s="2209">
        <f>ROUND(SUM(H15:H18),0)</f>
        <v>44404</v>
      </c>
      <c r="I19" s="2209"/>
      <c r="J19" s="2209">
        <f>ROUND(SUM(J15:J18),0)</f>
        <v>46978</v>
      </c>
      <c r="K19" s="2209"/>
      <c r="L19" s="2209">
        <f>ROUND(SUM(L15:L18),0)</f>
        <v>50323</v>
      </c>
      <c r="M19" s="2209"/>
      <c r="N19" s="2209">
        <f>ROUND(SUM(N15:N18),0)</f>
        <v>51616</v>
      </c>
      <c r="O19" s="2222"/>
      <c r="P19" s="2209">
        <f>ROUND(SUM(P15:P18),0)</f>
        <v>52773</v>
      </c>
      <c r="Q19" s="2222"/>
      <c r="R19" s="2209">
        <f>ROUND(SUM(R15:R18),0)</f>
        <v>52535</v>
      </c>
      <c r="S19" s="2222"/>
      <c r="T19" s="2209">
        <f>ROUND(SUM(T15:T18),0)</f>
        <v>52459</v>
      </c>
      <c r="U19" s="2209"/>
      <c r="V19" s="2209">
        <f>ROUND(SUM(V15:V18),0)</f>
        <v>51867</v>
      </c>
    </row>
    <row r="20" spans="1:24" ht="20.25" customHeight="1">
      <c r="C20" s="2203"/>
      <c r="F20" s="2220"/>
      <c r="H20" s="2220"/>
      <c r="J20" s="2220"/>
      <c r="L20" s="2220"/>
      <c r="N20" s="2220"/>
      <c r="P20" s="2220"/>
      <c r="R20" s="2219"/>
      <c r="T20" s="2219"/>
    </row>
    <row r="21" spans="1:24" ht="20.25" customHeight="1">
      <c r="A21" s="2208" t="s">
        <v>2553</v>
      </c>
      <c r="C21" s="2203"/>
      <c r="F21" s="2220"/>
      <c r="H21" s="2220"/>
      <c r="J21" s="2220"/>
      <c r="L21" s="2220"/>
      <c r="N21" s="2220"/>
      <c r="P21" s="2220"/>
      <c r="R21" s="2219"/>
      <c r="T21" s="2219"/>
    </row>
    <row r="22" spans="1:24" ht="27" customHeight="1">
      <c r="A22" s="2196" t="s">
        <v>2552</v>
      </c>
      <c r="C22" s="2196" t="s">
        <v>6</v>
      </c>
      <c r="D22" s="2218">
        <f>'SCH 21b'!F24</f>
        <v>4278</v>
      </c>
      <c r="E22" s="2218" t="s">
        <v>6</v>
      </c>
      <c r="F22" s="2218">
        <f>'SCH 21b'!H24</f>
        <v>4084</v>
      </c>
      <c r="G22" s="2218" t="s">
        <v>6</v>
      </c>
      <c r="H22" s="2218">
        <f>'SCH 21b'!J24</f>
        <v>3870</v>
      </c>
      <c r="I22" s="2218" t="s">
        <v>6</v>
      </c>
      <c r="J22" s="2218">
        <f>'SCH 21b'!L24</f>
        <v>3588</v>
      </c>
      <c r="K22" s="2218" t="s">
        <v>6</v>
      </c>
      <c r="L22" s="2218">
        <f>'SCH 21b'!N24</f>
        <v>3257</v>
      </c>
      <c r="M22" s="2218" t="s">
        <v>6</v>
      </c>
      <c r="N22" s="2218">
        <f>'SCH 21b'!P24</f>
        <v>3012</v>
      </c>
      <c r="O22" s="2218" t="s">
        <v>6</v>
      </c>
      <c r="P22" s="2218">
        <f>'SCH 21b'!R24</f>
        <v>2690</v>
      </c>
      <c r="Q22" s="2218" t="s">
        <v>6</v>
      </c>
      <c r="R22" s="2218">
        <f>'SCH 21b'!T24</f>
        <v>2411</v>
      </c>
      <c r="S22" s="2218" t="s">
        <v>6</v>
      </c>
      <c r="T22" s="2218">
        <f>'SCH 21b'!V24</f>
        <v>2054</v>
      </c>
      <c r="U22" s="2218" t="s">
        <v>6</v>
      </c>
      <c r="V22" s="2218">
        <f>'SCH 21b'!X24</f>
        <v>1745</v>
      </c>
    </row>
    <row r="23" spans="1:24" s="2211" customFormat="1" ht="27" customHeight="1">
      <c r="A23" s="2211" t="s">
        <v>2551</v>
      </c>
      <c r="C23" s="2211" t="s">
        <v>6</v>
      </c>
      <c r="D23" s="2217">
        <f>'SCH 21b'!F29</f>
        <v>505</v>
      </c>
      <c r="E23" s="2217" t="s">
        <v>6</v>
      </c>
      <c r="F23" s="2217">
        <f>'SCH 21b'!H29</f>
        <v>484</v>
      </c>
      <c r="G23" s="2217" t="s">
        <v>6</v>
      </c>
      <c r="H23" s="2217">
        <f>'SCH 21b'!J29</f>
        <v>464</v>
      </c>
      <c r="I23" s="2217" t="s">
        <v>6</v>
      </c>
      <c r="J23" s="2217">
        <f>'SCH 21b'!L29</f>
        <v>442</v>
      </c>
      <c r="K23" s="2217" t="s">
        <v>6</v>
      </c>
      <c r="L23" s="2217">
        <f>'SCH 21b'!N29</f>
        <v>419</v>
      </c>
      <c r="M23" s="2217" t="s">
        <v>6</v>
      </c>
      <c r="N23" s="2217">
        <f>'SCH 21b'!P29</f>
        <v>396</v>
      </c>
      <c r="O23" s="2217" t="s">
        <v>6</v>
      </c>
      <c r="P23" s="2217">
        <f>'SCH 21b'!R29</f>
        <v>368</v>
      </c>
      <c r="Q23" s="2217" t="s">
        <v>6</v>
      </c>
      <c r="R23" s="2217">
        <f>'SCH 21b'!T29</f>
        <v>294</v>
      </c>
      <c r="S23" s="2217" t="s">
        <v>6</v>
      </c>
      <c r="T23" s="2217">
        <f>'SCH 21b'!V29</f>
        <v>281</v>
      </c>
      <c r="U23" s="2217" t="s">
        <v>6</v>
      </c>
      <c r="V23" s="2217">
        <f>'SCH 21b'!X29</f>
        <v>263</v>
      </c>
    </row>
    <row r="24" spans="1:24" ht="27" customHeight="1">
      <c r="A24" s="2196" t="s">
        <v>2550</v>
      </c>
      <c r="C24" s="2196" t="s">
        <v>6</v>
      </c>
      <c r="D24" s="2216">
        <f>'SCH 21b'!F34</f>
        <v>2505</v>
      </c>
      <c r="E24" s="2213" t="s">
        <v>6</v>
      </c>
      <c r="F24" s="2216">
        <f>'SCH 21b'!H34</f>
        <v>2457</v>
      </c>
      <c r="G24" s="2213" t="s">
        <v>6</v>
      </c>
      <c r="H24" s="2216">
        <f>'SCH 21b'!J34</f>
        <v>2407</v>
      </c>
      <c r="I24" s="2213" t="s">
        <v>6</v>
      </c>
      <c r="J24" s="2216">
        <f>'SCH 21b'!L34</f>
        <v>2355</v>
      </c>
      <c r="K24" s="2213" t="s">
        <v>6</v>
      </c>
      <c r="L24" s="2216">
        <f>'SCH 21b'!N34</f>
        <v>2302</v>
      </c>
      <c r="M24" s="2213" t="s">
        <v>6</v>
      </c>
      <c r="N24" s="2216">
        <f>'SCH 21b'!P34</f>
        <v>2246</v>
      </c>
      <c r="O24" s="2213" t="s">
        <v>6</v>
      </c>
      <c r="P24" s="2216">
        <f>'SCH 21b'!R34</f>
        <v>2188</v>
      </c>
      <c r="Q24" s="2213" t="s">
        <v>6</v>
      </c>
      <c r="R24" s="2216">
        <f>'SCH 21b'!T34</f>
        <v>2127</v>
      </c>
      <c r="S24" s="2213" t="s">
        <v>6</v>
      </c>
      <c r="T24" s="2216">
        <f>'SCH 21b'!V34</f>
        <v>2063</v>
      </c>
      <c r="U24" s="2213" t="s">
        <v>6</v>
      </c>
      <c r="V24" s="2216">
        <f>'SCH 21b'!X34</f>
        <v>1996</v>
      </c>
    </row>
    <row r="25" spans="1:24" ht="27" customHeight="1">
      <c r="A25" s="2196" t="s">
        <v>2673</v>
      </c>
      <c r="D25" s="2207">
        <f>'SCH 21b'!F43</f>
        <v>0</v>
      </c>
      <c r="E25" s="2207">
        <f>'SCH 21b'!G43</f>
        <v>0</v>
      </c>
      <c r="F25" s="2207">
        <f>'SCH 21b'!H43</f>
        <v>0</v>
      </c>
      <c r="G25" s="2207">
        <f>'SCH 21b'!I43</f>
        <v>0</v>
      </c>
      <c r="H25" s="2207">
        <f>'SCH 21b'!J43</f>
        <v>0</v>
      </c>
      <c r="I25" s="2207">
        <f>'SCH 21b'!K43</f>
        <v>0</v>
      </c>
      <c r="J25" s="2207">
        <f>'SCH 21b'!L43</f>
        <v>0</v>
      </c>
      <c r="K25" s="2207">
        <f>'SCH 21b'!M43</f>
        <v>0</v>
      </c>
      <c r="L25" s="2207">
        <f>'SCH 21b'!N43</f>
        <v>0</v>
      </c>
      <c r="M25" s="2207">
        <f>'SCH 21b'!O43</f>
        <v>0</v>
      </c>
      <c r="N25" s="2207">
        <f>'SCH 21b'!P43</f>
        <v>0</v>
      </c>
      <c r="O25" s="2207">
        <f>'SCH 21b'!Q43</f>
        <v>0</v>
      </c>
      <c r="P25" s="2207">
        <f>'SCH 21b'!R43</f>
        <v>0</v>
      </c>
      <c r="Q25" s="2207">
        <f>'SCH 21b'!S43</f>
        <v>0</v>
      </c>
      <c r="R25" s="2207">
        <f>'SCH 21b'!T43</f>
        <v>0</v>
      </c>
      <c r="S25" s="2213"/>
      <c r="T25" s="2216">
        <v>226</v>
      </c>
      <c r="U25" s="2213"/>
      <c r="V25" s="2216">
        <v>204</v>
      </c>
    </row>
    <row r="26" spans="1:24" ht="27" customHeight="1">
      <c r="A26" s="2196" t="s">
        <v>2674</v>
      </c>
      <c r="C26" s="2196" t="s">
        <v>6</v>
      </c>
      <c r="D26" s="2207">
        <f>'SCH 21b'!F44</f>
        <v>0</v>
      </c>
      <c r="E26" s="2207" t="s">
        <v>6</v>
      </c>
      <c r="F26" s="2207">
        <f>'SCH 21b'!H44</f>
        <v>0</v>
      </c>
      <c r="G26" s="2207" t="s">
        <v>6</v>
      </c>
      <c r="H26" s="2207">
        <f>'SCH 21b'!J44</f>
        <v>0</v>
      </c>
      <c r="I26" s="2207" t="s">
        <v>6</v>
      </c>
      <c r="J26" s="2207">
        <f>'SCH 21b'!L44</f>
        <v>0</v>
      </c>
      <c r="K26" s="2207" t="s">
        <v>6</v>
      </c>
      <c r="L26" s="2207">
        <f>'SCH 21b'!N44</f>
        <v>0</v>
      </c>
      <c r="M26" s="2207" t="s">
        <v>6</v>
      </c>
      <c r="N26" s="2207">
        <f>'SCH 21b'!P44</f>
        <v>0</v>
      </c>
      <c r="O26" s="2207" t="s">
        <v>6</v>
      </c>
      <c r="P26" s="2207">
        <f>'SCH 21b'!R44</f>
        <v>0</v>
      </c>
      <c r="Q26" s="2207" t="s">
        <v>6</v>
      </c>
      <c r="R26" s="2207">
        <f>'SCH 21b'!T44</f>
        <v>0</v>
      </c>
      <c r="S26" s="2207" t="s">
        <v>6</v>
      </c>
      <c r="T26" s="2207">
        <f>'SCH 21b'!V44</f>
        <v>440</v>
      </c>
      <c r="U26" s="2207" t="s">
        <v>6</v>
      </c>
      <c r="V26" s="2207">
        <f>'SCH 21b'!X44</f>
        <v>437</v>
      </c>
    </row>
    <row r="27" spans="1:24" s="2211" customFormat="1" ht="27.75" customHeight="1">
      <c r="A27" s="2211" t="s">
        <v>2549</v>
      </c>
      <c r="C27" s="2211" t="s">
        <v>6</v>
      </c>
      <c r="D27" s="2212">
        <f>'SCH 21b'!F49</f>
        <v>0</v>
      </c>
      <c r="E27" s="2215"/>
      <c r="F27" s="2212">
        <f>'SCH 21b'!H49</f>
        <v>1300</v>
      </c>
      <c r="G27" s="2215"/>
      <c r="H27" s="2212">
        <f>'SCH 21b'!J49</f>
        <v>1300</v>
      </c>
      <c r="I27" s="2215"/>
      <c r="J27" s="2212">
        <f>'SCH 21b'!L49</f>
        <v>3651</v>
      </c>
      <c r="K27" s="2213"/>
      <c r="L27" s="2212">
        <f>'SCH 21b'!N49</f>
        <v>4221</v>
      </c>
      <c r="M27" s="2214"/>
      <c r="N27" s="2212">
        <f>'SCH 21b'!P49</f>
        <v>4430</v>
      </c>
      <c r="O27" s="2214"/>
      <c r="P27" s="2212">
        <f>'SCH 21b'!R49</f>
        <v>5309</v>
      </c>
      <c r="Q27" s="2214"/>
      <c r="R27" s="2212">
        <f>'SCH 21b'!T49</f>
        <v>6149</v>
      </c>
      <c r="S27" s="2213"/>
      <c r="T27" s="2212">
        <f>'SCH 21b'!V49</f>
        <v>6052</v>
      </c>
      <c r="U27" s="2213"/>
      <c r="V27" s="2212">
        <f>'SCH 21b'!X49</f>
        <v>6676</v>
      </c>
    </row>
    <row r="28" spans="1:24" s="2197" customFormat="1" ht="27" customHeight="1">
      <c r="A28" s="2202"/>
      <c r="B28" s="2201" t="s">
        <v>2548</v>
      </c>
      <c r="C28" s="2197" t="s">
        <v>6</v>
      </c>
      <c r="D28" s="2209">
        <f>ROUND(SUM(D19:D27),0)</f>
        <v>48465</v>
      </c>
      <c r="E28" s="2209"/>
      <c r="F28" s="2209">
        <f>ROUND(SUM(F19:F27),0)</f>
        <v>50978</v>
      </c>
      <c r="G28" s="2209"/>
      <c r="H28" s="2209">
        <f>ROUND(SUM(H19:H27),0)</f>
        <v>52445</v>
      </c>
      <c r="I28" s="2209"/>
      <c r="J28" s="2209">
        <f>ROUND(SUM(J19:J27),0)</f>
        <v>57014</v>
      </c>
      <c r="K28" s="2209"/>
      <c r="L28" s="2209">
        <f>ROUND(SUM(L19:L27),0)</f>
        <v>60522</v>
      </c>
      <c r="M28" s="2209"/>
      <c r="N28" s="2209">
        <f>ROUND(SUM(N19:N27),0)</f>
        <v>61700</v>
      </c>
      <c r="O28" s="2209"/>
      <c r="P28" s="2209">
        <f>ROUND(SUM(P19:P27),0)</f>
        <v>63328</v>
      </c>
      <c r="Q28" s="2209"/>
      <c r="R28" s="2209">
        <f>ROUND(SUM(R19:R27),0)</f>
        <v>63516</v>
      </c>
      <c r="S28" s="2209"/>
      <c r="T28" s="2209">
        <f>ROUND(SUM(T19:T27),0)</f>
        <v>63575</v>
      </c>
      <c r="U28" s="2210"/>
      <c r="V28" s="2209">
        <f>ROUND(SUM(V19:V27),0)</f>
        <v>63188</v>
      </c>
    </row>
    <row r="29" spans="1:24" ht="20.25" customHeight="1"/>
    <row r="30" spans="1:24" ht="20.25" customHeight="1">
      <c r="A30" s="2208" t="s">
        <v>2547</v>
      </c>
    </row>
    <row r="31" spans="1:24" s="2203" customFormat="1" ht="27.75" customHeight="1">
      <c r="A31" s="2196" t="s">
        <v>2546</v>
      </c>
      <c r="B31" s="2196"/>
      <c r="C31" s="2203" t="s">
        <v>6</v>
      </c>
      <c r="D31" s="2207">
        <f>'SCH 21c'!F24</f>
        <v>67</v>
      </c>
      <c r="E31" s="2207" t="s">
        <v>6</v>
      </c>
      <c r="F31" s="2207">
        <f>'SCH 21c'!H24</f>
        <v>56</v>
      </c>
      <c r="G31" s="2207" t="s">
        <v>6</v>
      </c>
      <c r="H31" s="2207">
        <f>'SCH 21c'!J24</f>
        <v>50</v>
      </c>
      <c r="I31" s="2207" t="s">
        <v>6</v>
      </c>
      <c r="J31" s="2207">
        <f>'SCH 21c'!L24</f>
        <v>40</v>
      </c>
      <c r="K31" s="2207" t="s">
        <v>6</v>
      </c>
      <c r="L31" s="2207">
        <f>'SCH 21c'!N24</f>
        <v>30</v>
      </c>
      <c r="M31" s="2207" t="s">
        <v>6</v>
      </c>
      <c r="N31" s="2207">
        <f>'SCH 21c'!P24</f>
        <v>26</v>
      </c>
      <c r="O31" s="2207" t="s">
        <v>6</v>
      </c>
      <c r="P31" s="2207">
        <f>'SCH 21c'!R24</f>
        <v>20</v>
      </c>
      <c r="Q31" s="2207" t="s">
        <v>6</v>
      </c>
      <c r="R31" s="2207">
        <f>'SCH 21c'!T24</f>
        <v>12</v>
      </c>
      <c r="S31" s="2207" t="s">
        <v>6</v>
      </c>
      <c r="T31" s="2207">
        <f>'SCH 21c'!V24</f>
        <v>7</v>
      </c>
      <c r="U31" s="2207" t="s">
        <v>6</v>
      </c>
      <c r="V31" s="2207">
        <f>'SCH 21c'!X24</f>
        <v>2</v>
      </c>
      <c r="W31" s="2196"/>
      <c r="X31" s="2196"/>
    </row>
    <row r="32" spans="1:24" s="2203" customFormat="1" ht="27.75" customHeight="1">
      <c r="A32" s="2196" t="s">
        <v>2639</v>
      </c>
      <c r="B32" s="2196"/>
      <c r="C32" s="2203" t="s">
        <v>6</v>
      </c>
      <c r="D32" s="2207">
        <f>'SCH 21c'!F29</f>
        <v>837</v>
      </c>
      <c r="E32" s="2207" t="s">
        <v>6</v>
      </c>
      <c r="F32" s="2207">
        <f>'SCH 21c'!H29</f>
        <v>775</v>
      </c>
      <c r="G32" s="2207" t="s">
        <v>6</v>
      </c>
      <c r="H32" s="2207">
        <f>'SCH 21c'!J29</f>
        <v>713</v>
      </c>
      <c r="I32" s="2207" t="s">
        <v>6</v>
      </c>
      <c r="J32" s="2207">
        <f>'SCH 21c'!L29</f>
        <v>682</v>
      </c>
      <c r="K32" s="2207" t="s">
        <v>6</v>
      </c>
      <c r="L32" s="2207">
        <f>'SCH 21c'!N29</f>
        <v>637</v>
      </c>
      <c r="M32" s="2207" t="s">
        <v>6</v>
      </c>
      <c r="N32" s="2207">
        <f>'SCH 21c'!P29</f>
        <v>586</v>
      </c>
      <c r="O32" s="2207" t="s">
        <v>6</v>
      </c>
      <c r="P32" s="2207">
        <f>'SCH 21c'!R29</f>
        <v>503</v>
      </c>
      <c r="Q32" s="2207" t="s">
        <v>6</v>
      </c>
      <c r="R32" s="2207">
        <f>'SCH 21c'!T29</f>
        <v>422</v>
      </c>
      <c r="S32" s="2207" t="s">
        <v>6</v>
      </c>
      <c r="T32" s="2207">
        <f>'SCH 21c'!V29</f>
        <v>126</v>
      </c>
      <c r="U32" s="2207" t="s">
        <v>6</v>
      </c>
      <c r="V32" s="2207">
        <f>'SCH 21c'!X29</f>
        <v>100</v>
      </c>
    </row>
    <row r="33" spans="1:22" s="2203" customFormat="1" ht="27" customHeight="1">
      <c r="A33" s="2196" t="s">
        <v>2545</v>
      </c>
      <c r="B33" s="2196"/>
      <c r="C33" s="2203" t="s">
        <v>6</v>
      </c>
      <c r="D33" s="2204">
        <f>'SCH 21c'!F34</f>
        <v>63</v>
      </c>
      <c r="E33" s="2207"/>
      <c r="F33" s="2204">
        <f>'SCH 21c'!H34</f>
        <v>42</v>
      </c>
      <c r="G33" s="2207"/>
      <c r="H33" s="2204">
        <f>'SCH 21c'!J34</f>
        <v>37</v>
      </c>
      <c r="I33" s="2207"/>
      <c r="J33" s="2204">
        <f>'SCH 21c'!L34</f>
        <v>33</v>
      </c>
      <c r="K33" s="2207"/>
      <c r="L33" s="2204">
        <f>'SCH 21c'!N34</f>
        <v>28</v>
      </c>
      <c r="M33" s="2206"/>
      <c r="N33" s="2204">
        <f>'SCH 21c'!P34</f>
        <v>23</v>
      </c>
      <c r="O33" s="2206"/>
      <c r="P33" s="2204">
        <f>'SCH 21c'!R34</f>
        <v>19</v>
      </c>
      <c r="Q33" s="2206"/>
      <c r="R33" s="2204">
        <f>'SCH 21c'!T34</f>
        <v>15</v>
      </c>
      <c r="S33" s="2205"/>
      <c r="T33" s="2204">
        <f>'SCH 21c'!V34</f>
        <v>12</v>
      </c>
      <c r="U33" s="2205"/>
      <c r="V33" s="2204">
        <f>'SCH 21c'!X34</f>
        <v>9</v>
      </c>
    </row>
    <row r="34" spans="1:22" s="2197" customFormat="1" ht="27.75" customHeight="1" thickBot="1">
      <c r="A34" s="2202"/>
      <c r="B34" s="2201" t="s">
        <v>2544</v>
      </c>
      <c r="C34" s="2197" t="s">
        <v>6</v>
      </c>
      <c r="D34" s="2198">
        <f>ROUND(SUM(D28:D33),0)</f>
        <v>49432</v>
      </c>
      <c r="E34" s="2200"/>
      <c r="F34" s="2198">
        <f>ROUND(SUM(F28:F33),0)</f>
        <v>51851</v>
      </c>
      <c r="G34" s="2200"/>
      <c r="H34" s="2198">
        <f>ROUND(SUM(H28:H33),0)</f>
        <v>53245</v>
      </c>
      <c r="I34" s="2200"/>
      <c r="J34" s="2198">
        <f>ROUND(SUM(J28:J33),0)</f>
        <v>57769</v>
      </c>
      <c r="K34" s="2200"/>
      <c r="L34" s="2198">
        <f>ROUND(SUM(L28:L33),0)</f>
        <v>61217</v>
      </c>
      <c r="M34" s="2200"/>
      <c r="N34" s="2198">
        <f>ROUND(SUM(N28:N33),0)</f>
        <v>62335</v>
      </c>
      <c r="O34" s="2200"/>
      <c r="P34" s="2198">
        <f>ROUND(SUM(P28:P33),0)</f>
        <v>63870</v>
      </c>
      <c r="Q34" s="2200"/>
      <c r="R34" s="2198">
        <f>ROUND(SUM(R28:R33),0)</f>
        <v>63965</v>
      </c>
      <c r="S34" s="2200"/>
      <c r="T34" s="2198">
        <f>ROUND(SUM(T28:T33),0)</f>
        <v>63720</v>
      </c>
      <c r="U34" s="2199"/>
      <c r="V34" s="2198">
        <f>ROUND(SUM(V28:V33),0)</f>
        <v>63299</v>
      </c>
    </row>
    <row r="35" spans="1:22" ht="18" thickTop="1"/>
    <row r="36" spans="1:22">
      <c r="A36" s="2307"/>
      <c r="B36" s="2307"/>
      <c r="C36" s="2243"/>
    </row>
  </sheetData>
  <mergeCells count="1">
    <mergeCell ref="T4:V4"/>
  </mergeCells>
  <printOptions horizontalCentered="1" verticalCentered="1"/>
  <pageMargins left="0.55000000000000004" right="0.5" top="1" bottom="0.25" header="0.5" footer="0.25"/>
  <pageSetup scale="60" orientation="landscape"/>
  <headerFooter scaleWithDoc="0">
    <oddFooter xml:space="preserve">&amp;R&amp;8 103&amp;12
</oddFooter>
  </headerFooter>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AM44"/>
  <sheetViews>
    <sheetView showGridLines="0" zoomScale="70" zoomScaleNormal="70" zoomScaleSheetLayoutView="62" zoomScalePageLayoutView="70" workbookViewId="0"/>
  </sheetViews>
  <sheetFormatPr baseColWidth="10" defaultColWidth="9.7109375" defaultRowHeight="15" x14ac:dyDescent="0"/>
  <cols>
    <col min="1" max="1" width="3.42578125" style="2203" customWidth="1"/>
    <col min="2" max="2" width="12.28515625" style="2203" customWidth="1"/>
    <col min="3" max="3" width="16.42578125" style="2203" customWidth="1"/>
    <col min="4" max="4" width="1.28515625" style="2203" customWidth="1"/>
    <col min="5" max="5" width="11.28515625" style="2203" bestFit="1" customWidth="1"/>
    <col min="6" max="6" width="1.7109375" style="2203" customWidth="1"/>
    <col min="7" max="7" width="10.28515625" style="2203" customWidth="1"/>
    <col min="8" max="8" width="1.7109375" style="2203" customWidth="1"/>
    <col min="9" max="9" width="10.85546875" style="2203" customWidth="1"/>
    <col min="10" max="10" width="1.7109375" style="2203" customWidth="1"/>
    <col min="11" max="11" width="11.7109375" style="2203" customWidth="1"/>
    <col min="12" max="12" width="1.7109375" style="2203" customWidth="1"/>
    <col min="13" max="13" width="11.140625" style="2203" customWidth="1"/>
    <col min="14" max="14" width="1.7109375" style="2203" customWidth="1"/>
    <col min="15" max="15" width="10.85546875" style="2203" customWidth="1"/>
    <col min="16" max="16" width="1.7109375" style="2203" customWidth="1"/>
    <col min="17" max="17" width="10.28515625" style="2203" customWidth="1"/>
    <col min="18" max="18" width="1.7109375" style="2203" customWidth="1"/>
    <col min="19" max="19" width="10.85546875" style="2203" customWidth="1"/>
    <col min="20" max="20" width="1.7109375" style="2203" customWidth="1"/>
    <col min="21" max="21" width="11.28515625" style="2203" customWidth="1"/>
    <col min="22" max="22" width="1.7109375" style="2203" customWidth="1"/>
    <col min="23" max="23" width="11.140625" style="2203" customWidth="1"/>
    <col min="24" max="24" width="4.42578125" style="2203" bestFit="1" customWidth="1"/>
    <col min="25" max="25" width="9.7109375" style="2203" customWidth="1"/>
    <col min="26" max="16384" width="9.7109375" style="2203"/>
  </cols>
  <sheetData>
    <row r="1" spans="1:39">
      <c r="A1" s="1667" t="s">
        <v>1491</v>
      </c>
    </row>
    <row r="3" spans="1:39" ht="17">
      <c r="A3" s="2202" t="s">
        <v>0</v>
      </c>
      <c r="B3" s="2196"/>
      <c r="C3" s="2202"/>
      <c r="D3" s="2202"/>
      <c r="E3" s="2202"/>
      <c r="F3" s="2202"/>
      <c r="G3" s="2202"/>
      <c r="H3" s="2202"/>
      <c r="I3" s="2202"/>
      <c r="J3" s="2202"/>
      <c r="K3" s="2202"/>
      <c r="L3" s="2197"/>
      <c r="M3" s="2197"/>
      <c r="N3" s="2197"/>
      <c r="O3" s="2197"/>
      <c r="P3" s="2197"/>
      <c r="Q3" s="2197"/>
      <c r="R3" s="2238"/>
      <c r="S3" s="2238"/>
      <c r="T3" s="2238"/>
      <c r="U3" s="2238"/>
      <c r="V3" s="2238"/>
    </row>
    <row r="4" spans="1:39" ht="17">
      <c r="A4" s="2236" t="s">
        <v>2572</v>
      </c>
      <c r="B4" s="2196"/>
      <c r="C4" s="2202"/>
      <c r="D4" s="2202"/>
      <c r="E4" s="2202"/>
      <c r="F4" s="2202"/>
      <c r="G4" s="2202"/>
      <c r="H4" s="2202"/>
      <c r="I4" s="2202"/>
      <c r="J4" s="2202"/>
      <c r="K4" s="2202"/>
      <c r="L4" s="2197"/>
      <c r="M4" s="2202"/>
      <c r="N4" s="2197"/>
      <c r="P4" s="2197"/>
      <c r="Q4" s="2240"/>
      <c r="R4" s="2241"/>
      <c r="S4" s="2241"/>
      <c r="T4" s="2240"/>
      <c r="U4" s="2388" t="s">
        <v>2571</v>
      </c>
      <c r="V4" s="2389"/>
      <c r="W4" s="2389"/>
    </row>
    <row r="5" spans="1:39" ht="17">
      <c r="A5" s="2236" t="s">
        <v>2013</v>
      </c>
      <c r="B5" s="2196"/>
      <c r="C5" s="2202"/>
      <c r="D5" s="2202"/>
      <c r="E5" s="2202"/>
      <c r="F5" s="2202"/>
      <c r="G5" s="2202"/>
      <c r="H5" s="2202"/>
      <c r="I5" s="2202"/>
      <c r="J5" s="2202"/>
      <c r="K5" s="2202"/>
      <c r="L5" s="2197"/>
      <c r="M5" s="2197"/>
      <c r="N5" s="2197"/>
      <c r="O5" s="2197"/>
      <c r="P5" s="2197"/>
      <c r="Q5" s="2197"/>
      <c r="U5" s="2390"/>
      <c r="V5" s="2391"/>
      <c r="W5" s="2391"/>
      <c r="Z5" s="2243"/>
      <c r="AA5" s="2243"/>
      <c r="AB5" s="2243"/>
      <c r="AC5" s="2243"/>
      <c r="AD5" s="2243"/>
      <c r="AE5" s="2243"/>
      <c r="AF5" s="2243"/>
      <c r="AG5" s="2243"/>
      <c r="AH5" s="2243"/>
      <c r="AI5" s="2243"/>
      <c r="AJ5" s="2243"/>
      <c r="AK5" s="2243"/>
      <c r="AL5" s="2243"/>
      <c r="AM5" s="2243"/>
    </row>
    <row r="6" spans="1:39">
      <c r="A6" s="2239"/>
      <c r="B6" s="2197"/>
      <c r="C6" s="2245"/>
      <c r="D6" s="2245"/>
      <c r="E6" s="2245"/>
      <c r="F6" s="2245"/>
      <c r="G6" s="2245"/>
      <c r="H6" s="2245"/>
      <c r="I6" s="2245"/>
      <c r="J6" s="2245"/>
      <c r="K6" s="2245"/>
      <c r="L6" s="2245"/>
      <c r="M6" s="2245"/>
      <c r="N6" s="2245"/>
      <c r="O6" s="2245"/>
      <c r="P6" s="2245"/>
      <c r="Q6" s="2245"/>
      <c r="R6" s="2243"/>
      <c r="S6" s="2243"/>
      <c r="T6" s="2243"/>
      <c r="U6" s="2243"/>
      <c r="V6" s="2238"/>
      <c r="Z6" s="2243"/>
      <c r="AA6" s="2243"/>
      <c r="AB6" s="2243"/>
      <c r="AC6" s="2243"/>
      <c r="AD6" s="2243"/>
      <c r="AE6" s="2243"/>
      <c r="AF6" s="2243"/>
      <c r="AG6" s="2243"/>
      <c r="AH6" s="2243"/>
      <c r="AI6" s="2243"/>
      <c r="AJ6" s="2243"/>
      <c r="AK6" s="2243"/>
      <c r="AL6" s="2243"/>
      <c r="AM6" s="2243"/>
    </row>
    <row r="7" spans="1:39" ht="16" thickBot="1">
      <c r="A7" s="2254"/>
      <c r="C7" s="2243"/>
      <c r="D7" s="2279"/>
      <c r="E7" s="2279"/>
      <c r="F7" s="2279"/>
      <c r="G7" s="2279"/>
      <c r="H7" s="2279"/>
      <c r="I7" s="2279"/>
      <c r="J7" s="2279"/>
      <c r="K7" s="2279"/>
      <c r="L7" s="2279"/>
      <c r="M7" s="2279"/>
      <c r="N7" s="2279"/>
      <c r="O7" s="2279"/>
      <c r="P7" s="2279"/>
      <c r="Q7" s="2279"/>
      <c r="R7" s="2279"/>
      <c r="S7" s="2279"/>
      <c r="T7" s="2279"/>
      <c r="U7" s="2278"/>
      <c r="V7" s="2238"/>
      <c r="Z7" s="2243"/>
      <c r="AA7" s="2243"/>
      <c r="AB7" s="2243"/>
      <c r="AC7" s="2243"/>
      <c r="AD7" s="2243"/>
      <c r="AE7" s="2243"/>
      <c r="AF7" s="2243"/>
      <c r="AG7" s="2243"/>
      <c r="AH7" s="2243"/>
      <c r="AI7" s="2243"/>
      <c r="AJ7" s="2243"/>
      <c r="AK7" s="2243"/>
      <c r="AL7" s="2243"/>
      <c r="AM7" s="2243"/>
    </row>
    <row r="8" spans="1:39" ht="15" customHeight="1">
      <c r="C8" s="2392" t="s">
        <v>2678</v>
      </c>
      <c r="D8" s="2393"/>
      <c r="E8" s="2393"/>
      <c r="F8" s="2393"/>
      <c r="G8" s="2393"/>
      <c r="H8" s="2393"/>
      <c r="I8" s="2393"/>
      <c r="J8" s="2393"/>
      <c r="K8" s="2393"/>
      <c r="L8" s="2393"/>
      <c r="M8" s="2393"/>
      <c r="N8" s="2393"/>
      <c r="O8" s="2393"/>
      <c r="P8" s="2393"/>
      <c r="Q8" s="2393"/>
      <c r="R8" s="2393"/>
      <c r="S8" s="2393"/>
      <c r="T8" s="2393"/>
      <c r="U8" s="2393"/>
      <c r="V8" s="2394"/>
      <c r="Z8" s="2243"/>
      <c r="AA8" s="2243"/>
      <c r="AB8" s="2243"/>
      <c r="AC8" s="2243"/>
      <c r="AD8" s="2243"/>
      <c r="AE8" s="2243"/>
      <c r="AF8" s="2243"/>
      <c r="AG8" s="2243"/>
      <c r="AH8" s="2243"/>
      <c r="AI8" s="2243"/>
      <c r="AJ8" s="2243"/>
      <c r="AK8" s="2243"/>
      <c r="AL8" s="2243"/>
      <c r="AM8" s="2243"/>
    </row>
    <row r="9" spans="1:39" ht="15" customHeight="1">
      <c r="C9" s="2395"/>
      <c r="D9" s="2396"/>
      <c r="E9" s="2396"/>
      <c r="F9" s="2396"/>
      <c r="G9" s="2396"/>
      <c r="H9" s="2396"/>
      <c r="I9" s="2396"/>
      <c r="J9" s="2396"/>
      <c r="K9" s="2396"/>
      <c r="L9" s="2396"/>
      <c r="M9" s="2396"/>
      <c r="N9" s="2396"/>
      <c r="O9" s="2396"/>
      <c r="P9" s="2396"/>
      <c r="Q9" s="2396"/>
      <c r="R9" s="2396"/>
      <c r="S9" s="2396"/>
      <c r="T9" s="2396"/>
      <c r="U9" s="2396"/>
      <c r="V9" s="2397"/>
      <c r="Z9" s="2278"/>
      <c r="AA9" s="2278"/>
      <c r="AB9" s="2278"/>
      <c r="AC9" s="2278"/>
      <c r="AD9" s="2278"/>
      <c r="AE9" s="2278"/>
      <c r="AF9" s="2278"/>
      <c r="AG9" s="2278"/>
      <c r="AH9" s="2278"/>
      <c r="AI9" s="2278"/>
      <c r="AJ9" s="2278"/>
      <c r="AK9" s="2278"/>
      <c r="AL9" s="2278"/>
      <c r="AM9" s="2278"/>
    </row>
    <row r="10" spans="1:39">
      <c r="C10" s="2395"/>
      <c r="D10" s="2396"/>
      <c r="E10" s="2396"/>
      <c r="F10" s="2396"/>
      <c r="G10" s="2396"/>
      <c r="H10" s="2396"/>
      <c r="I10" s="2396"/>
      <c r="J10" s="2396"/>
      <c r="K10" s="2396"/>
      <c r="L10" s="2396"/>
      <c r="M10" s="2396"/>
      <c r="N10" s="2396"/>
      <c r="O10" s="2396"/>
      <c r="P10" s="2396"/>
      <c r="Q10" s="2396"/>
      <c r="R10" s="2396"/>
      <c r="S10" s="2396"/>
      <c r="T10" s="2396"/>
      <c r="U10" s="2396"/>
      <c r="V10" s="2397"/>
      <c r="Z10" s="2278"/>
      <c r="AA10" s="2278"/>
      <c r="AB10" s="2278"/>
      <c r="AC10" s="2278"/>
      <c r="AD10" s="2278"/>
      <c r="AE10" s="2278"/>
      <c r="AF10" s="2278"/>
      <c r="AG10" s="2278"/>
      <c r="AH10" s="2278"/>
      <c r="AI10" s="2278"/>
      <c r="AJ10" s="2278"/>
      <c r="AK10" s="2278"/>
      <c r="AL10" s="2278"/>
      <c r="AM10" s="2278"/>
    </row>
    <row r="11" spans="1:39" ht="16" thickBot="1">
      <c r="C11" s="2398"/>
      <c r="D11" s="2399"/>
      <c r="E11" s="2399"/>
      <c r="F11" s="2399"/>
      <c r="G11" s="2399"/>
      <c r="H11" s="2399"/>
      <c r="I11" s="2399"/>
      <c r="J11" s="2399"/>
      <c r="K11" s="2399"/>
      <c r="L11" s="2399"/>
      <c r="M11" s="2399"/>
      <c r="N11" s="2399"/>
      <c r="O11" s="2399"/>
      <c r="P11" s="2399"/>
      <c r="Q11" s="2399"/>
      <c r="R11" s="2399"/>
      <c r="S11" s="2399"/>
      <c r="T11" s="2399"/>
      <c r="U11" s="2399"/>
      <c r="V11" s="2400"/>
      <c r="Z11" s="2278"/>
      <c r="AA11" s="2278"/>
      <c r="AB11" s="2278"/>
      <c r="AC11" s="2278"/>
      <c r="AD11" s="2278"/>
      <c r="AE11" s="2278"/>
      <c r="AF11" s="2278"/>
      <c r="AG11" s="2278"/>
      <c r="AH11" s="2278"/>
      <c r="AI11" s="2278"/>
      <c r="AJ11" s="2278"/>
      <c r="AK11" s="2278"/>
      <c r="AL11" s="2278"/>
      <c r="AM11" s="2278"/>
    </row>
    <row r="12" spans="1:39">
      <c r="C12" s="2197"/>
      <c r="D12" s="2197"/>
      <c r="E12" s="2197"/>
      <c r="F12" s="2197"/>
      <c r="G12" s="2197"/>
      <c r="H12" s="2197"/>
      <c r="I12" s="2197"/>
      <c r="J12" s="2197"/>
      <c r="K12" s="2197"/>
      <c r="L12" s="2197"/>
      <c r="M12" s="2197"/>
      <c r="N12" s="2197"/>
      <c r="O12" s="2197"/>
      <c r="P12" s="2197"/>
      <c r="Q12" s="2197"/>
      <c r="V12" s="2238"/>
      <c r="Z12" s="2278"/>
      <c r="AA12" s="2278"/>
      <c r="AB12" s="2278"/>
      <c r="AC12" s="2278"/>
      <c r="AD12" s="2278"/>
      <c r="AE12" s="2278"/>
      <c r="AF12" s="2278"/>
      <c r="AG12" s="2278"/>
      <c r="AH12" s="2278"/>
      <c r="AI12" s="2278"/>
      <c r="AJ12" s="2278"/>
      <c r="AK12" s="2278"/>
      <c r="AL12" s="2278"/>
      <c r="AM12" s="2278"/>
    </row>
    <row r="13" spans="1:39">
      <c r="B13" s="2197"/>
      <c r="C13" s="2197"/>
      <c r="D13" s="2197"/>
      <c r="E13" s="2197"/>
      <c r="F13" s="2197"/>
      <c r="G13" s="2197"/>
      <c r="H13" s="2197"/>
      <c r="I13" s="2197"/>
      <c r="J13" s="2197"/>
      <c r="K13" s="2197"/>
      <c r="L13" s="2197"/>
      <c r="M13" s="2197"/>
      <c r="N13" s="2197"/>
      <c r="O13" s="2197"/>
      <c r="P13" s="2197"/>
      <c r="Q13" s="2197"/>
      <c r="V13" s="2238"/>
      <c r="Z13" s="2243"/>
      <c r="AA13" s="2243"/>
      <c r="AB13" s="2243"/>
      <c r="AC13" s="2243"/>
      <c r="AD13" s="2243"/>
      <c r="AE13" s="2243"/>
      <c r="AF13" s="2243"/>
      <c r="AG13" s="2243"/>
      <c r="AH13" s="2243"/>
      <c r="AI13" s="2243"/>
      <c r="AJ13" s="2243"/>
      <c r="AK13" s="2243"/>
      <c r="AL13" s="2243"/>
      <c r="AM13" s="2243"/>
    </row>
    <row r="14" spans="1:39">
      <c r="D14" s="2197"/>
      <c r="E14" s="2277" t="s">
        <v>93</v>
      </c>
      <c r="F14" s="2269"/>
      <c r="G14" s="2277" t="s">
        <v>94</v>
      </c>
      <c r="H14" s="2269"/>
      <c r="I14" s="2277" t="s">
        <v>95</v>
      </c>
      <c r="J14" s="2270"/>
      <c r="K14" s="2277" t="s">
        <v>96</v>
      </c>
      <c r="L14" s="2270"/>
      <c r="M14" s="2277" t="s">
        <v>97</v>
      </c>
      <c r="N14" s="2269"/>
      <c r="O14" s="2277" t="s">
        <v>98</v>
      </c>
      <c r="P14" s="2269"/>
      <c r="Q14" s="2277" t="s">
        <v>99</v>
      </c>
      <c r="R14" s="2269"/>
      <c r="S14" s="2277" t="s">
        <v>10</v>
      </c>
      <c r="T14" s="2269"/>
      <c r="U14" s="2277" t="s">
        <v>9</v>
      </c>
      <c r="V14" s="2269"/>
      <c r="W14" s="2277" t="s">
        <v>1977</v>
      </c>
      <c r="Z14" s="2243"/>
      <c r="AA14" s="2243"/>
      <c r="AB14" s="2243"/>
      <c r="AC14" s="2243"/>
      <c r="AD14" s="2243"/>
      <c r="AE14" s="2243"/>
      <c r="AF14" s="2243"/>
      <c r="AG14" s="2243"/>
      <c r="AH14" s="2243"/>
      <c r="AI14" s="2243"/>
      <c r="AJ14" s="2243"/>
      <c r="AK14" s="2243"/>
      <c r="AL14" s="2243"/>
      <c r="AM14" s="2243"/>
    </row>
    <row r="15" spans="1:39">
      <c r="D15" s="2197"/>
      <c r="E15" s="2275"/>
      <c r="F15" s="2243"/>
      <c r="G15" s="2275"/>
      <c r="H15" s="2243"/>
      <c r="I15" s="2275"/>
      <c r="J15" s="2243"/>
      <c r="K15" s="2275"/>
      <c r="L15" s="2243"/>
      <c r="M15" s="2276"/>
      <c r="N15" s="2244"/>
      <c r="O15" s="2276"/>
      <c r="P15" s="2244"/>
      <c r="Q15" s="2275"/>
      <c r="R15" s="2244"/>
      <c r="S15" s="2275"/>
      <c r="Z15" s="2243"/>
      <c r="AA15" s="2243"/>
      <c r="AB15" s="2243"/>
      <c r="AC15" s="2243"/>
      <c r="AD15" s="2243"/>
      <c r="AE15" s="2243"/>
      <c r="AF15" s="2243"/>
      <c r="AG15" s="2243"/>
      <c r="AH15" s="2243"/>
      <c r="AI15" s="2243"/>
      <c r="AJ15" s="2243"/>
      <c r="AK15" s="2243"/>
      <c r="AL15" s="2243"/>
      <c r="AM15" s="2243"/>
    </row>
    <row r="16" spans="1:39">
      <c r="A16" s="2260" t="s">
        <v>2570</v>
      </c>
      <c r="D16" s="2197"/>
      <c r="E16" s="2243"/>
      <c r="G16" s="2244"/>
      <c r="I16" s="2244"/>
      <c r="K16" s="2244"/>
      <c r="M16" s="2244"/>
      <c r="N16" s="2238"/>
      <c r="O16" s="2244"/>
      <c r="P16" s="2238"/>
      <c r="Q16" s="2244"/>
      <c r="R16" s="2238"/>
      <c r="S16" s="2244"/>
      <c r="Z16" s="2243"/>
      <c r="AA16" s="2243"/>
      <c r="AB16" s="2243"/>
      <c r="AC16" s="2243"/>
      <c r="AD16" s="2243"/>
      <c r="AE16" s="2243"/>
      <c r="AF16" s="2243"/>
      <c r="AG16" s="2243"/>
      <c r="AH16" s="2243"/>
      <c r="AI16" s="2243"/>
      <c r="AJ16" s="2243"/>
      <c r="AK16" s="2243"/>
      <c r="AL16" s="2243"/>
      <c r="AM16" s="2243"/>
    </row>
    <row r="17" spans="1:39">
      <c r="B17" s="2254" t="s">
        <v>2569</v>
      </c>
      <c r="C17" s="2197"/>
      <c r="D17" s="2197"/>
      <c r="E17" s="2197"/>
      <c r="F17" s="2197"/>
      <c r="O17" s="2238"/>
      <c r="Q17" s="2238"/>
      <c r="S17" s="2238"/>
      <c r="Z17" s="2243"/>
      <c r="AA17" s="2243"/>
      <c r="AB17" s="2243"/>
      <c r="AC17" s="2243"/>
      <c r="AD17" s="2243"/>
      <c r="AE17" s="2243"/>
      <c r="AF17" s="2243"/>
      <c r="AG17" s="2243"/>
      <c r="AH17" s="2243"/>
      <c r="AI17" s="2243"/>
      <c r="AJ17" s="2243"/>
      <c r="AK17" s="2243"/>
      <c r="AL17" s="2243"/>
      <c r="AM17" s="2243"/>
    </row>
    <row r="18" spans="1:39">
      <c r="B18" s="2248" t="s">
        <v>2564</v>
      </c>
      <c r="C18" s="2197"/>
      <c r="D18" s="2197"/>
      <c r="E18" s="2266">
        <v>3470</v>
      </c>
      <c r="F18" s="2267"/>
      <c r="G18" s="2266">
        <v>3302</v>
      </c>
      <c r="H18" s="2267"/>
      <c r="I18" s="2274">
        <v>3221</v>
      </c>
      <c r="J18" s="2267"/>
      <c r="K18" s="2274">
        <v>3323</v>
      </c>
      <c r="L18" s="2266"/>
      <c r="M18" s="2274">
        <v>3400</v>
      </c>
      <c r="N18" s="2266"/>
      <c r="O18" s="2274">
        <v>3525</v>
      </c>
      <c r="P18" s="2266"/>
      <c r="Q18" s="2274">
        <v>3494</v>
      </c>
      <c r="R18" s="2266"/>
      <c r="S18" s="2274">
        <v>3524</v>
      </c>
      <c r="T18" s="2266"/>
      <c r="U18" s="2274">
        <v>3191</v>
      </c>
      <c r="V18" s="2266"/>
      <c r="W18" s="2274">
        <v>3018</v>
      </c>
    </row>
    <row r="19" spans="1:39">
      <c r="B19" s="2248" t="s">
        <v>2563</v>
      </c>
      <c r="C19" s="2197"/>
      <c r="D19" s="2197"/>
      <c r="E19" s="2268">
        <v>-4.9799999999999997E-2</v>
      </c>
      <c r="F19" s="2270"/>
      <c r="G19" s="2268">
        <f>(+G18-E18)/E18</f>
        <v>-4.8414985590778101E-2</v>
      </c>
      <c r="H19" s="2270"/>
      <c r="I19" s="2268">
        <f>(+I18-G18)/G18</f>
        <v>-2.4530587522713507E-2</v>
      </c>
      <c r="J19" s="2270"/>
      <c r="K19" s="2268">
        <f>(+K18-I18)/I18</f>
        <v>3.1667184104315432E-2</v>
      </c>
      <c r="L19" s="2270"/>
      <c r="M19" s="2268">
        <f>(+M18-K18)/K18</f>
        <v>2.3171832681312069E-2</v>
      </c>
      <c r="N19" s="2269"/>
      <c r="O19" s="2268">
        <f>(+O18-M18)/M18</f>
        <v>3.6764705882352942E-2</v>
      </c>
      <c r="P19" s="2269"/>
      <c r="Q19" s="2268">
        <f>(+Q18-O18)/O18</f>
        <v>-8.7943262411347509E-3</v>
      </c>
      <c r="R19" s="2269"/>
      <c r="S19" s="2268">
        <f>(+S18-Q18)/Q18</f>
        <v>8.5861476817401267E-3</v>
      </c>
      <c r="T19" s="2269"/>
      <c r="U19" s="2268">
        <f>(+U18-S18)/S18</f>
        <v>-9.4494892167990924E-2</v>
      </c>
      <c r="V19" s="2269"/>
      <c r="W19" s="2268">
        <f>(+W18-U18)/U18</f>
        <v>-5.4214979630209964E-2</v>
      </c>
    </row>
    <row r="20" spans="1:39">
      <c r="B20" s="2248" t="s">
        <v>2562</v>
      </c>
      <c r="C20" s="2258"/>
      <c r="D20" s="2197"/>
      <c r="E20" s="2265">
        <f>E18/19.3</f>
        <v>179.79274611398964</v>
      </c>
      <c r="F20" s="2267"/>
      <c r="G20" s="2265">
        <f>G18/19.3</f>
        <v>171.0880829015544</v>
      </c>
      <c r="H20" s="2267"/>
      <c r="I20" s="2265">
        <f>I18/19.4</f>
        <v>166.03092783505156</v>
      </c>
      <c r="J20" s="2267"/>
      <c r="K20" s="2265">
        <f>K18/19.5</f>
        <v>170.41025641025641</v>
      </c>
      <c r="L20" s="2267"/>
      <c r="M20" s="2265">
        <f>M18/19.5</f>
        <v>174.35897435897436</v>
      </c>
      <c r="N20" s="2266"/>
      <c r="O20" s="2265">
        <f>O18/19.4</f>
        <v>181.70103092783506</v>
      </c>
      <c r="P20" s="2266"/>
      <c r="Q20" s="2265">
        <f>Q18/19.5</f>
        <v>179.17948717948718</v>
      </c>
      <c r="R20" s="2266"/>
      <c r="S20" s="2265">
        <f>S18/19.6</f>
        <v>179.79591836734693</v>
      </c>
      <c r="T20" s="2266"/>
      <c r="U20" s="2265">
        <f>U18/19.7</f>
        <v>161.97969543147209</v>
      </c>
      <c r="V20" s="2266"/>
      <c r="W20" s="2265">
        <f>W18/19.7</f>
        <v>153.19796954314722</v>
      </c>
    </row>
    <row r="21" spans="1:39">
      <c r="B21" s="2197"/>
      <c r="C21" s="2197"/>
      <c r="D21" s="2197"/>
      <c r="J21" s="2238"/>
      <c r="L21" s="2238"/>
      <c r="N21" s="2238"/>
      <c r="P21" s="2238"/>
    </row>
    <row r="22" spans="1:39">
      <c r="B22" s="2197" t="s">
        <v>2568</v>
      </c>
      <c r="C22" s="2197"/>
      <c r="D22" s="2197"/>
      <c r="J22" s="2238"/>
      <c r="L22" s="2238"/>
      <c r="N22" s="2238"/>
      <c r="P22" s="2238"/>
    </row>
    <row r="23" spans="1:39">
      <c r="B23" s="2248" t="s">
        <v>2564</v>
      </c>
      <c r="C23" s="2197"/>
      <c r="D23" s="2197"/>
      <c r="E23" s="2265">
        <v>73</v>
      </c>
      <c r="F23" s="2266"/>
      <c r="G23" s="2265">
        <v>56</v>
      </c>
      <c r="H23" s="2267"/>
      <c r="I23" s="2265">
        <v>38</v>
      </c>
      <c r="J23" s="2267"/>
      <c r="K23" s="2265">
        <v>19</v>
      </c>
      <c r="L23" s="2267"/>
      <c r="M23" s="2265">
        <v>0</v>
      </c>
      <c r="N23" s="2267"/>
      <c r="O23" s="2265">
        <v>0</v>
      </c>
      <c r="P23" s="2266"/>
      <c r="Q23" s="2265">
        <v>0</v>
      </c>
      <c r="R23" s="2266"/>
      <c r="S23" s="2265">
        <v>0</v>
      </c>
      <c r="T23" s="2266"/>
      <c r="U23" s="2265">
        <v>0</v>
      </c>
      <c r="V23" s="2266"/>
      <c r="W23" s="2265">
        <v>0</v>
      </c>
    </row>
    <row r="24" spans="1:39">
      <c r="B24" s="2248" t="s">
        <v>2563</v>
      </c>
      <c r="C24" s="2258"/>
      <c r="D24" s="2197"/>
      <c r="E24" s="2268">
        <v>-0.20649999999999999</v>
      </c>
      <c r="F24" s="2268"/>
      <c r="G24" s="2268">
        <f>(G23-E23)/E23</f>
        <v>-0.23287671232876711</v>
      </c>
      <c r="H24" s="2270"/>
      <c r="I24" s="2268">
        <f>(I23-G23)/G23</f>
        <v>-0.32142857142857145</v>
      </c>
      <c r="J24" s="2270"/>
      <c r="K24" s="2268">
        <f>(K23-I23)/I23</f>
        <v>-0.5</v>
      </c>
      <c r="L24" s="2270"/>
      <c r="M24" s="2268">
        <f>(M23-K23)/K23</f>
        <v>-1</v>
      </c>
      <c r="N24" s="2270"/>
      <c r="O24" s="2268">
        <v>0</v>
      </c>
      <c r="P24" s="2269"/>
      <c r="Q24" s="2268">
        <v>0</v>
      </c>
      <c r="R24" s="2268"/>
      <c r="S24" s="2268">
        <v>0</v>
      </c>
      <c r="T24" s="2268"/>
      <c r="U24" s="2268">
        <v>0</v>
      </c>
      <c r="V24" s="2268"/>
      <c r="W24" s="2268">
        <v>0</v>
      </c>
    </row>
    <row r="25" spans="1:39">
      <c r="B25" s="2248" t="s">
        <v>2562</v>
      </c>
      <c r="C25" s="2197"/>
      <c r="D25" s="2197"/>
      <c r="E25" s="2265">
        <v>3.7823834196891188</v>
      </c>
      <c r="F25" s="2266"/>
      <c r="G25" s="2265">
        <v>2.9015544041450778</v>
      </c>
      <c r="H25" s="2267"/>
      <c r="I25" s="2265">
        <v>1.9587628865979383</v>
      </c>
      <c r="J25" s="2267"/>
      <c r="K25" s="2265">
        <v>0.97435897435897434</v>
      </c>
      <c r="L25" s="2267"/>
      <c r="M25" s="2265">
        <v>0</v>
      </c>
      <c r="N25" s="2267"/>
      <c r="O25" s="2265">
        <v>0</v>
      </c>
      <c r="P25" s="2266"/>
      <c r="Q25" s="2265">
        <v>0</v>
      </c>
      <c r="R25" s="2266"/>
      <c r="S25" s="2265">
        <v>0</v>
      </c>
      <c r="T25" s="2266"/>
      <c r="U25" s="2265">
        <v>0</v>
      </c>
      <c r="V25" s="2266"/>
      <c r="W25" s="2265">
        <v>0</v>
      </c>
      <c r="X25" s="2273"/>
    </row>
    <row r="26" spans="1:39">
      <c r="B26" s="2248"/>
      <c r="C26" s="2197"/>
      <c r="D26" s="2197"/>
      <c r="E26" s="2272"/>
      <c r="G26" s="2272"/>
      <c r="I26" s="2272"/>
      <c r="J26" s="2238"/>
      <c r="K26" s="2272"/>
      <c r="L26" s="2238"/>
      <c r="M26" s="2272"/>
      <c r="N26" s="2238"/>
      <c r="O26" s="2272"/>
      <c r="P26" s="2238"/>
      <c r="Q26" s="2272"/>
      <c r="S26" s="2272"/>
      <c r="U26" s="2272"/>
      <c r="W26" s="2272"/>
    </row>
    <row r="27" spans="1:39">
      <c r="B27" s="2197" t="s">
        <v>2567</v>
      </c>
      <c r="D27" s="2197"/>
      <c r="J27" s="2238"/>
      <c r="L27" s="2238"/>
      <c r="N27" s="2238"/>
      <c r="P27" s="2238"/>
    </row>
    <row r="28" spans="1:39">
      <c r="B28" s="2197" t="s">
        <v>2566</v>
      </c>
      <c r="D28" s="2197"/>
      <c r="J28" s="2238"/>
      <c r="L28" s="2238"/>
      <c r="N28" s="2238"/>
      <c r="P28" s="2238"/>
    </row>
    <row r="29" spans="1:39">
      <c r="B29" s="2248" t="s">
        <v>2564</v>
      </c>
      <c r="C29" s="2271"/>
      <c r="D29" s="2197"/>
      <c r="E29" s="2265">
        <v>37634</v>
      </c>
      <c r="F29" s="2267"/>
      <c r="G29" s="2265">
        <v>39295</v>
      </c>
      <c r="H29" s="2267"/>
      <c r="I29" s="2265">
        <v>41145</v>
      </c>
      <c r="J29" s="2267"/>
      <c r="K29" s="2265">
        <v>43636</v>
      </c>
      <c r="L29" s="2266"/>
      <c r="M29" s="2265">
        <v>46923</v>
      </c>
      <c r="N29" s="2266"/>
      <c r="O29" s="2265">
        <v>48091</v>
      </c>
      <c r="P29" s="2266"/>
      <c r="Q29" s="2265">
        <v>49279</v>
      </c>
      <c r="R29" s="2266"/>
      <c r="S29" s="2265">
        <v>49011</v>
      </c>
      <c r="T29" s="2266"/>
      <c r="U29" s="2265">
        <v>49268</v>
      </c>
      <c r="V29" s="2266"/>
      <c r="W29" s="2265">
        <v>48849</v>
      </c>
      <c r="X29" s="2203" t="s">
        <v>6</v>
      </c>
    </row>
    <row r="30" spans="1:39">
      <c r="B30" s="2248" t="s">
        <v>2563</v>
      </c>
      <c r="C30" s="2258"/>
      <c r="D30" s="2197"/>
      <c r="E30" s="2268">
        <v>1.8499999999999999E-2</v>
      </c>
      <c r="F30" s="2270"/>
      <c r="G30" s="2268">
        <f>(+G29-E29)/E29</f>
        <v>4.4135622043896476E-2</v>
      </c>
      <c r="H30" s="2270"/>
      <c r="I30" s="2268">
        <f>(+I29-G29)/G29</f>
        <v>4.7079781142639013E-2</v>
      </c>
      <c r="J30" s="2270"/>
      <c r="K30" s="2268">
        <f>(+K29-I29)/I29</f>
        <v>6.0541985660469075E-2</v>
      </c>
      <c r="L30" s="2270"/>
      <c r="M30" s="2268">
        <f>(+M29-K29)/K29</f>
        <v>7.5327711064258868E-2</v>
      </c>
      <c r="N30" s="2269"/>
      <c r="O30" s="2268">
        <f>(+O29-M29)/M29</f>
        <v>2.4891844084990303E-2</v>
      </c>
      <c r="P30" s="2269"/>
      <c r="Q30" s="2268">
        <f>(+Q29-O29)/O29</f>
        <v>2.4703166912727954E-2</v>
      </c>
      <c r="R30" s="2269"/>
      <c r="S30" s="2268">
        <f>(+S29-Q29)/Q29</f>
        <v>-5.4384220459019056E-3</v>
      </c>
      <c r="T30" s="2269"/>
      <c r="U30" s="2268">
        <f>(+U29-S29)/S29</f>
        <v>5.2437207973720186E-3</v>
      </c>
      <c r="V30" s="2269"/>
      <c r="W30" s="2268">
        <f>(+W29-U29)/U29</f>
        <v>-8.5045059673621824E-3</v>
      </c>
    </row>
    <row r="31" spans="1:39">
      <c r="B31" s="2248" t="s">
        <v>2562</v>
      </c>
      <c r="D31" s="2197"/>
      <c r="E31" s="2265">
        <f>E29/19.3</f>
        <v>1949.9481865284974</v>
      </c>
      <c r="F31" s="2267"/>
      <c r="G31" s="2265">
        <f>G29/19.3</f>
        <v>2036.0103626943005</v>
      </c>
      <c r="H31" s="2267"/>
      <c r="I31" s="2265">
        <f>I29/19.4</f>
        <v>2120.8762886597938</v>
      </c>
      <c r="J31" s="2267"/>
      <c r="K31" s="2265">
        <f>K29/19.5</f>
        <v>2237.7435897435898</v>
      </c>
      <c r="L31" s="2267"/>
      <c r="M31" s="2265">
        <f>M29/19.5</f>
        <v>2406.3076923076924</v>
      </c>
      <c r="N31" s="2266"/>
      <c r="O31" s="2265">
        <f>O29/19.4</f>
        <v>2478.9175257731958</v>
      </c>
      <c r="P31" s="2266"/>
      <c r="Q31" s="2265">
        <f>Q29/19.5</f>
        <v>2527.1282051282051</v>
      </c>
      <c r="R31" s="2266"/>
      <c r="S31" s="2265">
        <f>S29/19.6</f>
        <v>2500.5612244897957</v>
      </c>
      <c r="T31" s="2266"/>
      <c r="U31" s="2265">
        <f>U29/19.7</f>
        <v>2500.9137055837564</v>
      </c>
      <c r="V31" s="2266"/>
      <c r="W31" s="2265">
        <f>W29/19.7</f>
        <v>2479.6446700507613</v>
      </c>
    </row>
    <row r="32" spans="1:39">
      <c r="A32" s="2263"/>
      <c r="B32" s="2263"/>
      <c r="C32" s="2263"/>
      <c r="D32" s="2264"/>
      <c r="S32" s="2263"/>
      <c r="T32" s="2263"/>
      <c r="U32" s="2263"/>
      <c r="V32" s="2263"/>
      <c r="W32" s="2263"/>
    </row>
    <row r="33" spans="1:23">
      <c r="D33" s="2197"/>
      <c r="E33" s="2262"/>
      <c r="F33" s="2261"/>
      <c r="G33" s="2261"/>
      <c r="H33" s="2261"/>
      <c r="I33" s="2261"/>
      <c r="J33" s="2261"/>
      <c r="K33" s="2261"/>
      <c r="L33" s="2261"/>
      <c r="M33" s="2261"/>
      <c r="N33" s="2261"/>
      <c r="O33" s="2261"/>
      <c r="P33" s="2261"/>
      <c r="Q33" s="2261"/>
      <c r="R33" s="2261"/>
      <c r="S33" s="2244"/>
      <c r="U33" s="2244"/>
      <c r="W33" s="2244"/>
    </row>
    <row r="34" spans="1:23">
      <c r="A34" s="2260" t="s">
        <v>2565</v>
      </c>
      <c r="D34" s="2197"/>
      <c r="N34" s="2238"/>
      <c r="P34" s="2238"/>
      <c r="R34" s="2238"/>
    </row>
    <row r="35" spans="1:23">
      <c r="B35" s="2254" t="s">
        <v>2564</v>
      </c>
      <c r="D35" s="2197"/>
      <c r="E35" s="2252">
        <f>E18+E23+E29</f>
        <v>41177</v>
      </c>
      <c r="F35" s="2253"/>
      <c r="G35" s="2252">
        <f>G18+G23+G29</f>
        <v>42653</v>
      </c>
      <c r="H35" s="2253"/>
      <c r="I35" s="2252">
        <f>I18+I23+I29</f>
        <v>44404</v>
      </c>
      <c r="J35" s="2253"/>
      <c r="K35" s="2252">
        <f>K18+K23+K29</f>
        <v>46978</v>
      </c>
      <c r="L35" s="2259"/>
      <c r="M35" s="2252">
        <f>M18+SUM(M23)+M29</f>
        <v>50323</v>
      </c>
      <c r="N35" s="2259"/>
      <c r="O35" s="2252">
        <f>O18+SUM(O23)+O29</f>
        <v>51616</v>
      </c>
      <c r="P35" s="2259"/>
      <c r="Q35" s="2252">
        <f>SUM(Q18+Q29)</f>
        <v>52773</v>
      </c>
      <c r="R35" s="2259"/>
      <c r="S35" s="2252">
        <f>SUM(S18+S29)</f>
        <v>52535</v>
      </c>
      <c r="T35" s="2259"/>
      <c r="U35" s="2252">
        <f>SUM(U18+U29)</f>
        <v>52459</v>
      </c>
      <c r="V35" s="2259"/>
      <c r="W35" s="2252">
        <f>SUM(W18+W29)</f>
        <v>51867</v>
      </c>
    </row>
    <row r="36" spans="1:23">
      <c r="B36" s="2254" t="s">
        <v>2563</v>
      </c>
      <c r="C36" s="2258"/>
      <c r="D36" s="2197"/>
      <c r="E36" s="2255">
        <v>1.18E-2</v>
      </c>
      <c r="F36" s="2257"/>
      <c r="G36" s="2255">
        <f>(+G35-E35)/E35</f>
        <v>3.5845253418170339E-2</v>
      </c>
      <c r="H36" s="2257"/>
      <c r="I36" s="2255">
        <f>(+I35-G35)/G35</f>
        <v>4.1052212036667993E-2</v>
      </c>
      <c r="J36" s="2257"/>
      <c r="K36" s="2255">
        <f>(+K35-I35)/I35</f>
        <v>5.7967750653094313E-2</v>
      </c>
      <c r="L36" s="2257"/>
      <c r="M36" s="2255">
        <f>(+M35-K35)/K35</f>
        <v>7.1203542083528457E-2</v>
      </c>
      <c r="N36" s="2256"/>
      <c r="O36" s="2255">
        <f>(+O35-M35)/M35</f>
        <v>2.5694016652425333E-2</v>
      </c>
      <c r="P36" s="2256"/>
      <c r="Q36" s="2255">
        <f>(+Q35-O35)/O35</f>
        <v>2.2415530068195907E-2</v>
      </c>
      <c r="R36" s="2256"/>
      <c r="S36" s="2255">
        <f>(+S35-Q35)/Q35</f>
        <v>-4.5098819472078524E-3</v>
      </c>
      <c r="T36" s="2256"/>
      <c r="U36" s="2255">
        <f>(+U35-S35)/S35</f>
        <v>-1.4466546112115732E-3</v>
      </c>
      <c r="V36" s="2256"/>
      <c r="W36" s="2255">
        <f>(+W35-U35)/U35</f>
        <v>-1.1285003526563602E-2</v>
      </c>
    </row>
    <row r="37" spans="1:23">
      <c r="B37" s="2254" t="s">
        <v>2562</v>
      </c>
      <c r="D37" s="2197"/>
      <c r="E37" s="2252">
        <f>E35/19.3</f>
        <v>2133.523316062176</v>
      </c>
      <c r="F37" s="2253"/>
      <c r="G37" s="2252">
        <f>G35/19.3</f>
        <v>2210</v>
      </c>
      <c r="H37" s="2253"/>
      <c r="I37" s="2252">
        <f>I35/19.4</f>
        <v>2288.8659793814436</v>
      </c>
      <c r="J37" s="2253"/>
      <c r="K37" s="2252">
        <f>K35/19.5</f>
        <v>2409.1282051282051</v>
      </c>
      <c r="L37" s="2253"/>
      <c r="M37" s="2252">
        <v>2580</v>
      </c>
      <c r="N37" s="2252"/>
      <c r="O37" s="2252">
        <f>O35/19.4</f>
        <v>2660.6185567010311</v>
      </c>
      <c r="P37" s="2252"/>
      <c r="Q37" s="2252">
        <f>Q35/19.5</f>
        <v>2706.3076923076924</v>
      </c>
      <c r="R37" s="2252"/>
      <c r="S37" s="2252">
        <v>2681</v>
      </c>
      <c r="T37" s="2252"/>
      <c r="U37" s="2252">
        <f>U35/19.7</f>
        <v>2662.8934010152284</v>
      </c>
      <c r="V37" s="2252"/>
      <c r="W37" s="2252">
        <f>W35/19.7</f>
        <v>2632.8426395939086</v>
      </c>
    </row>
    <row r="38" spans="1:23" ht="16" thickBot="1">
      <c r="A38" s="2249"/>
      <c r="B38" s="2251"/>
      <c r="C38" s="2249"/>
      <c r="D38" s="2250"/>
      <c r="E38" s="2249"/>
    </row>
    <row r="39" spans="1:23" ht="16" thickTop="1">
      <c r="B39" s="2248"/>
      <c r="D39" s="2197"/>
      <c r="E39" s="2245"/>
      <c r="F39" s="2247"/>
      <c r="G39" s="2247"/>
      <c r="H39" s="2247"/>
      <c r="I39" s="2247"/>
      <c r="J39" s="2247"/>
      <c r="K39" s="2247"/>
      <c r="L39" s="2247"/>
      <c r="M39" s="2247"/>
      <c r="N39" s="2246"/>
      <c r="O39" s="2247"/>
      <c r="P39" s="2247"/>
      <c r="Q39" s="2247"/>
      <c r="R39" s="2246"/>
      <c r="S39" s="2246"/>
      <c r="T39" s="2246"/>
      <c r="U39" s="2246"/>
      <c r="V39" s="2246"/>
      <c r="W39" s="2246"/>
    </row>
    <row r="41" spans="1:23" s="2243" customFormat="1">
      <c r="A41" s="2242" t="s">
        <v>2561</v>
      </c>
      <c r="D41" s="2245"/>
      <c r="E41" s="2245"/>
      <c r="F41" s="2245"/>
      <c r="G41" s="2245"/>
      <c r="H41" s="2245"/>
      <c r="I41" s="2245"/>
      <c r="J41" s="2245"/>
      <c r="K41" s="2245"/>
      <c r="L41" s="2245"/>
      <c r="M41" s="2245"/>
      <c r="N41" s="2244"/>
      <c r="O41" s="2245"/>
      <c r="P41" s="2245"/>
      <c r="Q41" s="2245"/>
      <c r="R41" s="2244"/>
      <c r="S41" s="2244"/>
      <c r="T41" s="2244"/>
      <c r="U41" s="2244"/>
      <c r="V41" s="2244"/>
      <c r="W41" s="2244"/>
    </row>
    <row r="42" spans="1:23" s="2243" customFormat="1">
      <c r="A42" s="2307"/>
      <c r="B42" s="2307"/>
      <c r="D42" s="2245"/>
      <c r="E42" s="2245"/>
      <c r="F42" s="2245"/>
      <c r="G42" s="2245"/>
      <c r="H42" s="2245"/>
      <c r="I42" s="2245"/>
      <c r="J42" s="2245"/>
      <c r="K42" s="2245"/>
      <c r="L42" s="2245"/>
      <c r="M42" s="2245"/>
      <c r="N42" s="2244"/>
      <c r="O42" s="2245"/>
      <c r="P42" s="2245"/>
      <c r="Q42" s="2245"/>
      <c r="R42" s="2244"/>
      <c r="S42" s="2244"/>
      <c r="T42" s="2244"/>
      <c r="U42" s="2244"/>
      <c r="V42" s="2244"/>
      <c r="W42" s="2244"/>
    </row>
    <row r="43" spans="1:23" s="2243" customFormat="1">
      <c r="A43" s="2242"/>
      <c r="D43" s="2245"/>
      <c r="E43" s="2245"/>
      <c r="F43" s="2245"/>
      <c r="G43" s="2245"/>
      <c r="H43" s="2245"/>
      <c r="I43" s="2245"/>
      <c r="J43" s="2245"/>
      <c r="K43" s="2245"/>
      <c r="L43" s="2245"/>
      <c r="M43" s="2245"/>
      <c r="N43" s="2244"/>
      <c r="O43" s="2245"/>
      <c r="P43" s="2245"/>
      <c r="Q43" s="2245"/>
      <c r="R43" s="2244"/>
      <c r="S43" s="2244"/>
      <c r="T43" s="2244"/>
      <c r="U43" s="2244"/>
      <c r="V43" s="2244"/>
      <c r="W43" s="2244"/>
    </row>
    <row r="44" spans="1:23">
      <c r="A44" s="2242"/>
    </row>
  </sheetData>
  <mergeCells count="3">
    <mergeCell ref="U4:W4"/>
    <mergeCell ref="U5:W5"/>
    <mergeCell ref="C8:V11"/>
  </mergeCells>
  <printOptions horizontalCentered="1" verticalCentered="1"/>
  <pageMargins left="0.75" right="0.5" top="1" bottom="0.25" header="0.5" footer="0.25"/>
  <pageSetup scale="64" orientation="landscape"/>
  <headerFooter scaleWithDoc="0">
    <oddFooter>&amp;R&amp;8 104</oddFooter>
  </headerFooter>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Y74"/>
  <sheetViews>
    <sheetView showGridLines="0" zoomScale="80" zoomScaleNormal="70" zoomScaleSheetLayoutView="75" zoomScalePageLayoutView="70" workbookViewId="0"/>
  </sheetViews>
  <sheetFormatPr baseColWidth="10" defaultColWidth="9.7109375" defaultRowHeight="15" x14ac:dyDescent="0"/>
  <cols>
    <col min="1" max="1" width="1.85546875" style="2203" customWidth="1"/>
    <col min="2" max="2" width="3.42578125" style="2203" customWidth="1"/>
    <col min="3" max="3" width="17.28515625" style="2203" customWidth="1"/>
    <col min="4" max="4" width="21.140625" style="2203" customWidth="1"/>
    <col min="5" max="5" width="1.7109375" style="2203" customWidth="1"/>
    <col min="6" max="6" width="8.7109375" style="2203" customWidth="1"/>
    <col min="7" max="7" width="1.7109375" style="2203" customWidth="1"/>
    <col min="8" max="8" width="8.7109375" style="2203" customWidth="1"/>
    <col min="9" max="9" width="1.7109375" style="2203" customWidth="1"/>
    <col min="10" max="10" width="8.7109375" style="2203" customWidth="1"/>
    <col min="11" max="11" width="1.7109375" style="2203" customWidth="1"/>
    <col min="12" max="12" width="10.140625" style="2203" customWidth="1"/>
    <col min="13" max="13" width="1.7109375" style="2203" customWidth="1"/>
    <col min="14" max="14" width="8.7109375" style="2203" customWidth="1"/>
    <col min="15" max="15" width="1.7109375" style="2203" customWidth="1"/>
    <col min="16" max="16" width="8.7109375" style="2203" customWidth="1"/>
    <col min="17" max="17" width="1.7109375" style="2203" customWidth="1"/>
    <col min="18" max="18" width="8.7109375" style="2203" customWidth="1"/>
    <col min="19" max="19" width="1.7109375" style="2203" customWidth="1"/>
    <col min="20" max="20" width="9.7109375" style="2203" customWidth="1"/>
    <col min="21" max="21" width="1.7109375" style="2203" customWidth="1"/>
    <col min="22" max="22" width="8.85546875" style="2203" bestFit="1" customWidth="1"/>
    <col min="23" max="23" width="2" style="2203" customWidth="1"/>
    <col min="24" max="24" width="8.7109375" style="2203" customWidth="1"/>
    <col min="25" max="25" width="1.7109375" style="2203" customWidth="1"/>
    <col min="26" max="16384" width="9.7109375" style="2203"/>
  </cols>
  <sheetData>
    <row r="1" spans="1:25">
      <c r="A1" s="1667" t="s">
        <v>1491</v>
      </c>
    </row>
    <row r="3" spans="1:25" ht="17">
      <c r="B3" s="2202" t="s">
        <v>0</v>
      </c>
      <c r="D3" s="2197"/>
      <c r="E3" s="2197"/>
      <c r="F3" s="2197"/>
      <c r="G3" s="2197"/>
      <c r="H3" s="2197"/>
      <c r="I3" s="2197"/>
      <c r="J3" s="2197"/>
      <c r="K3" s="2197"/>
      <c r="L3" s="2197"/>
      <c r="M3" s="2197"/>
      <c r="N3" s="2197"/>
      <c r="O3" s="2197"/>
      <c r="P3" s="2197"/>
      <c r="Q3" s="2197"/>
      <c r="R3" s="2197"/>
      <c r="S3" s="2238"/>
      <c r="T3" s="2238"/>
      <c r="U3" s="2238"/>
      <c r="V3" s="2238"/>
      <c r="W3" s="2238"/>
    </row>
    <row r="4" spans="1:25" ht="17">
      <c r="B4" s="2236" t="s">
        <v>2594</v>
      </c>
      <c r="D4" s="2197"/>
      <c r="E4" s="2197"/>
      <c r="F4" s="2197"/>
      <c r="G4" s="2197"/>
      <c r="H4" s="2197"/>
      <c r="I4" s="2197"/>
      <c r="J4" s="2197"/>
      <c r="K4" s="2197"/>
      <c r="L4" s="2197"/>
      <c r="M4" s="2197"/>
      <c r="N4" s="2197"/>
      <c r="O4" s="2197"/>
      <c r="Q4" s="2197"/>
      <c r="R4" s="2240"/>
      <c r="S4" s="2241"/>
      <c r="T4" s="2241"/>
      <c r="U4" s="2240"/>
      <c r="V4" s="2388" t="s">
        <v>2593</v>
      </c>
      <c r="W4" s="2389"/>
      <c r="X4" s="2389"/>
    </row>
    <row r="5" spans="1:25" ht="17">
      <c r="B5" s="2236" t="s">
        <v>2592</v>
      </c>
      <c r="D5" s="2197"/>
      <c r="E5" s="2197"/>
      <c r="F5" s="2197"/>
      <c r="G5" s="2197"/>
      <c r="H5" s="2197"/>
      <c r="I5" s="2197"/>
      <c r="J5" s="2197"/>
      <c r="K5" s="2197"/>
      <c r="L5" s="2197"/>
      <c r="M5" s="2197"/>
      <c r="N5" s="2197"/>
      <c r="O5" s="2197"/>
      <c r="P5" s="2197"/>
      <c r="Q5" s="2197"/>
      <c r="R5" s="2197"/>
      <c r="V5" s="2390"/>
      <c r="W5" s="2391"/>
      <c r="X5" s="2391"/>
      <c r="Y5" s="2288"/>
    </row>
    <row r="6" spans="1:25">
      <c r="B6" s="2239"/>
      <c r="D6" s="2197"/>
      <c r="E6" s="2197"/>
      <c r="F6" s="2197"/>
      <c r="G6" s="2197"/>
      <c r="H6" s="2197"/>
      <c r="I6" s="2197"/>
      <c r="J6" s="2197"/>
      <c r="K6" s="2197"/>
      <c r="L6" s="2197"/>
      <c r="M6" s="2197"/>
      <c r="N6" s="2197"/>
      <c r="O6" s="2197"/>
      <c r="P6" s="2197"/>
      <c r="Q6" s="2197"/>
      <c r="R6" s="2197"/>
      <c r="W6" s="2238"/>
    </row>
    <row r="7" spans="1:25" ht="16" thickBot="1">
      <c r="B7" s="2254"/>
      <c r="D7" s="2197"/>
      <c r="E7" s="2197"/>
      <c r="F7" s="2197"/>
      <c r="G7" s="2197"/>
      <c r="H7" s="2197"/>
      <c r="I7" s="2197"/>
      <c r="J7" s="2197"/>
      <c r="K7" s="2197"/>
      <c r="L7" s="2197"/>
      <c r="M7" s="2197"/>
      <c r="N7" s="2197"/>
      <c r="O7" s="2197"/>
      <c r="P7" s="2197"/>
      <c r="Q7" s="2197"/>
      <c r="R7" s="2197"/>
      <c r="W7" s="2238"/>
    </row>
    <row r="8" spans="1:25" ht="15" customHeight="1">
      <c r="C8" s="2401" t="s">
        <v>2679</v>
      </c>
      <c r="D8" s="2402"/>
      <c r="E8" s="2402"/>
      <c r="F8" s="2402"/>
      <c r="G8" s="2402"/>
      <c r="H8" s="2402"/>
      <c r="I8" s="2402"/>
      <c r="J8" s="2402"/>
      <c r="K8" s="2402"/>
      <c r="L8" s="2402"/>
      <c r="M8" s="2402"/>
      <c r="N8" s="2402"/>
      <c r="O8" s="2402"/>
      <c r="P8" s="2402"/>
      <c r="Q8" s="2402"/>
      <c r="R8" s="2402"/>
      <c r="S8" s="2402"/>
      <c r="T8" s="2402"/>
      <c r="U8" s="2402"/>
      <c r="V8" s="2402"/>
      <c r="W8" s="2403"/>
    </row>
    <row r="9" spans="1:25">
      <c r="C9" s="2404"/>
      <c r="D9" s="2405"/>
      <c r="E9" s="2405"/>
      <c r="F9" s="2405"/>
      <c r="G9" s="2405"/>
      <c r="H9" s="2405"/>
      <c r="I9" s="2405"/>
      <c r="J9" s="2405"/>
      <c r="K9" s="2405"/>
      <c r="L9" s="2405"/>
      <c r="M9" s="2405"/>
      <c r="N9" s="2405"/>
      <c r="O9" s="2405"/>
      <c r="P9" s="2405"/>
      <c r="Q9" s="2405"/>
      <c r="R9" s="2405"/>
      <c r="S9" s="2405"/>
      <c r="T9" s="2405"/>
      <c r="U9" s="2405"/>
      <c r="V9" s="2405"/>
      <c r="W9" s="2406"/>
    </row>
    <row r="10" spans="1:25">
      <c r="C10" s="2404"/>
      <c r="D10" s="2405"/>
      <c r="E10" s="2405"/>
      <c r="F10" s="2405"/>
      <c r="G10" s="2405"/>
      <c r="H10" s="2405"/>
      <c r="I10" s="2405"/>
      <c r="J10" s="2405"/>
      <c r="K10" s="2405"/>
      <c r="L10" s="2405"/>
      <c r="M10" s="2405"/>
      <c r="N10" s="2405"/>
      <c r="O10" s="2405"/>
      <c r="P10" s="2405"/>
      <c r="Q10" s="2405"/>
      <c r="R10" s="2405"/>
      <c r="S10" s="2405"/>
      <c r="T10" s="2405"/>
      <c r="U10" s="2405"/>
      <c r="V10" s="2405"/>
      <c r="W10" s="2406"/>
    </row>
    <row r="11" spans="1:25">
      <c r="C11" s="2404"/>
      <c r="D11" s="2405"/>
      <c r="E11" s="2405"/>
      <c r="F11" s="2405"/>
      <c r="G11" s="2405"/>
      <c r="H11" s="2405"/>
      <c r="I11" s="2405"/>
      <c r="J11" s="2405"/>
      <c r="K11" s="2405"/>
      <c r="L11" s="2405"/>
      <c r="M11" s="2405"/>
      <c r="N11" s="2405"/>
      <c r="O11" s="2405"/>
      <c r="P11" s="2405"/>
      <c r="Q11" s="2405"/>
      <c r="R11" s="2405"/>
      <c r="S11" s="2405"/>
      <c r="T11" s="2405"/>
      <c r="U11" s="2405"/>
      <c r="V11" s="2405"/>
      <c r="W11" s="2406"/>
    </row>
    <row r="12" spans="1:25">
      <c r="C12" s="2404"/>
      <c r="D12" s="2405"/>
      <c r="E12" s="2405"/>
      <c r="F12" s="2405"/>
      <c r="G12" s="2405"/>
      <c r="H12" s="2405"/>
      <c r="I12" s="2405"/>
      <c r="J12" s="2405"/>
      <c r="K12" s="2405"/>
      <c r="L12" s="2405"/>
      <c r="M12" s="2405"/>
      <c r="N12" s="2405"/>
      <c r="O12" s="2405"/>
      <c r="P12" s="2405"/>
      <c r="Q12" s="2405"/>
      <c r="R12" s="2405"/>
      <c r="S12" s="2405"/>
      <c r="T12" s="2405"/>
      <c r="U12" s="2405"/>
      <c r="V12" s="2405"/>
      <c r="W12" s="2406"/>
    </row>
    <row r="13" spans="1:25" s="2243" customFormat="1">
      <c r="C13" s="2404"/>
      <c r="D13" s="2405"/>
      <c r="E13" s="2405"/>
      <c r="F13" s="2405"/>
      <c r="G13" s="2405"/>
      <c r="H13" s="2405"/>
      <c r="I13" s="2405"/>
      <c r="J13" s="2405"/>
      <c r="K13" s="2405"/>
      <c r="L13" s="2405"/>
      <c r="M13" s="2405"/>
      <c r="N13" s="2405"/>
      <c r="O13" s="2405"/>
      <c r="P13" s="2405"/>
      <c r="Q13" s="2405"/>
      <c r="R13" s="2405"/>
      <c r="S13" s="2405"/>
      <c r="T13" s="2405"/>
      <c r="U13" s="2405"/>
      <c r="V13" s="2405"/>
      <c r="W13" s="2406"/>
      <c r="X13" s="2244"/>
    </row>
    <row r="14" spans="1:25" ht="22.5" customHeight="1" thickBot="1">
      <c r="B14" s="2254"/>
      <c r="C14" s="2407"/>
      <c r="D14" s="2408"/>
      <c r="E14" s="2408"/>
      <c r="F14" s="2408"/>
      <c r="G14" s="2408"/>
      <c r="H14" s="2408"/>
      <c r="I14" s="2408"/>
      <c r="J14" s="2408"/>
      <c r="K14" s="2408"/>
      <c r="L14" s="2408"/>
      <c r="M14" s="2408"/>
      <c r="N14" s="2408"/>
      <c r="O14" s="2408"/>
      <c r="P14" s="2408"/>
      <c r="Q14" s="2408"/>
      <c r="R14" s="2408"/>
      <c r="S14" s="2408"/>
      <c r="T14" s="2408"/>
      <c r="U14" s="2408"/>
      <c r="V14" s="2408"/>
      <c r="W14" s="2409"/>
    </row>
    <row r="15" spans="1:25">
      <c r="C15" s="2197"/>
      <c r="D15" s="2197"/>
      <c r="E15" s="2197"/>
      <c r="F15" s="2197"/>
      <c r="G15" s="2197"/>
      <c r="H15" s="2197"/>
      <c r="I15" s="2197"/>
      <c r="J15" s="2197"/>
      <c r="K15" s="2197"/>
      <c r="L15" s="2197"/>
      <c r="M15" s="2197"/>
      <c r="N15" s="2197"/>
      <c r="O15" s="2197"/>
      <c r="P15" s="2197"/>
      <c r="Q15" s="2197"/>
      <c r="R15" s="2197"/>
      <c r="W15" s="2238"/>
    </row>
    <row r="16" spans="1:25">
      <c r="E16" s="2197"/>
      <c r="F16" s="2277" t="s">
        <v>93</v>
      </c>
      <c r="G16" s="2269"/>
      <c r="H16" s="2277" t="s">
        <v>94</v>
      </c>
      <c r="I16" s="2269"/>
      <c r="J16" s="2277" t="s">
        <v>95</v>
      </c>
      <c r="K16" s="2270"/>
      <c r="L16" s="2277" t="s">
        <v>96</v>
      </c>
      <c r="M16" s="2270"/>
      <c r="N16" s="2277" t="s">
        <v>97</v>
      </c>
      <c r="O16" s="2269"/>
      <c r="P16" s="2277" t="s">
        <v>98</v>
      </c>
      <c r="Q16" s="2269"/>
      <c r="R16" s="2277" t="s">
        <v>99</v>
      </c>
      <c r="S16" s="2269"/>
      <c r="T16" s="2277" t="s">
        <v>10</v>
      </c>
      <c r="U16" s="2269"/>
      <c r="V16" s="2277" t="s">
        <v>9</v>
      </c>
      <c r="W16" s="2269"/>
      <c r="X16" s="2277" t="s">
        <v>1977</v>
      </c>
    </row>
    <row r="17" spans="1:24" s="2243" customFormat="1">
      <c r="E17" s="2245"/>
      <c r="G17" s="2244"/>
      <c r="H17" s="2244"/>
      <c r="I17" s="2244"/>
      <c r="J17" s="2244"/>
      <c r="K17" s="2244"/>
      <c r="L17" s="2244"/>
      <c r="M17" s="2244"/>
      <c r="N17" s="2244"/>
      <c r="O17" s="2244"/>
      <c r="P17" s="2244"/>
      <c r="Q17" s="2244"/>
      <c r="R17" s="2244"/>
      <c r="S17" s="2244"/>
      <c r="T17" s="2244"/>
    </row>
    <row r="18" spans="1:24" s="2243" customFormat="1">
      <c r="A18" s="2287" t="s">
        <v>2565</v>
      </c>
      <c r="E18" s="2245"/>
      <c r="O18" s="2244"/>
      <c r="Q18" s="2244"/>
      <c r="S18" s="2244"/>
    </row>
    <row r="19" spans="1:24">
      <c r="C19" s="2248" t="s">
        <v>2575</v>
      </c>
      <c r="E19" s="2197" t="s">
        <v>6</v>
      </c>
      <c r="F19" s="2273">
        <f>'SCH 21a'!E35</f>
        <v>41177</v>
      </c>
      <c r="G19" s="2286" t="s">
        <v>6</v>
      </c>
      <c r="H19" s="2273">
        <f>'SCH 21a'!G35</f>
        <v>42653</v>
      </c>
      <c r="I19" s="2286" t="s">
        <v>6</v>
      </c>
      <c r="J19" s="2273">
        <f>'SCH 21a'!I35</f>
        <v>44404</v>
      </c>
      <c r="K19" s="2286" t="s">
        <v>6</v>
      </c>
      <c r="L19" s="2273">
        <f>'SCH 21a'!K35</f>
        <v>46978</v>
      </c>
      <c r="M19" s="2286" t="s">
        <v>6</v>
      </c>
      <c r="N19" s="2273">
        <f>'SCH 21a'!M35</f>
        <v>50323</v>
      </c>
      <c r="O19" s="2286" t="s">
        <v>6</v>
      </c>
      <c r="P19" s="2273">
        <f>'SCH 21a'!O35</f>
        <v>51616</v>
      </c>
      <c r="Q19" s="2286" t="s">
        <v>6</v>
      </c>
      <c r="R19" s="2273">
        <f>'SCH 21a'!Q35</f>
        <v>52773</v>
      </c>
      <c r="S19" s="2286" t="s">
        <v>6</v>
      </c>
      <c r="T19" s="2273">
        <f>'SCH 21a'!S35</f>
        <v>52535</v>
      </c>
      <c r="U19" s="2286" t="s">
        <v>6</v>
      </c>
      <c r="V19" s="2273">
        <f>'SCH 21a'!U35</f>
        <v>52459</v>
      </c>
      <c r="W19" s="2286" t="s">
        <v>6</v>
      </c>
      <c r="X19" s="2273">
        <f>'SCH 21a'!W35</f>
        <v>51867</v>
      </c>
    </row>
    <row r="20" spans="1:24">
      <c r="C20" s="2248" t="s">
        <v>2591</v>
      </c>
      <c r="D20" s="2258"/>
      <c r="E20" s="2197" t="s">
        <v>6</v>
      </c>
      <c r="F20" s="2284">
        <f>'SCH 21a'!E36</f>
        <v>1.18E-2</v>
      </c>
      <c r="G20" s="2285" t="s">
        <v>6</v>
      </c>
      <c r="H20" s="2284">
        <f>'SCH 21a'!G36</f>
        <v>3.5845253418170339E-2</v>
      </c>
      <c r="I20" s="2285" t="s">
        <v>6</v>
      </c>
      <c r="J20" s="2284">
        <f>'SCH 21a'!I36</f>
        <v>4.1052212036667993E-2</v>
      </c>
      <c r="K20" s="2285" t="s">
        <v>6</v>
      </c>
      <c r="L20" s="2284">
        <f>'SCH 21a'!K36</f>
        <v>5.7967750653094313E-2</v>
      </c>
      <c r="M20" s="2285" t="s">
        <v>6</v>
      </c>
      <c r="N20" s="2284">
        <f>'SCH 21a'!M36</f>
        <v>7.1203542083528457E-2</v>
      </c>
      <c r="O20" s="2285" t="s">
        <v>6</v>
      </c>
      <c r="P20" s="2284">
        <f>'SCH 21a'!O36</f>
        <v>2.5694016652425333E-2</v>
      </c>
      <c r="Q20" s="2285" t="s">
        <v>6</v>
      </c>
      <c r="R20" s="2284">
        <f>'SCH 21a'!Q36</f>
        <v>2.2415530068195907E-2</v>
      </c>
      <c r="S20" s="2285" t="s">
        <v>6</v>
      </c>
      <c r="T20" s="2284">
        <f>'SCH 21a'!S36</f>
        <v>-4.5098819472078524E-3</v>
      </c>
      <c r="U20" s="2285" t="s">
        <v>6</v>
      </c>
      <c r="V20" s="2284">
        <f>'SCH 21a'!U36</f>
        <v>-1.4466546112115732E-3</v>
      </c>
      <c r="W20" s="2285" t="s">
        <v>6</v>
      </c>
      <c r="X20" s="2284">
        <f>'SCH 21a'!W36</f>
        <v>-1.1285003526563602E-2</v>
      </c>
    </row>
    <row r="21" spans="1:24">
      <c r="C21" s="2248" t="s">
        <v>2582</v>
      </c>
      <c r="E21" s="2197" t="s">
        <v>6</v>
      </c>
      <c r="F21" s="2205">
        <f>'SCH 21a'!E37</f>
        <v>2133.523316062176</v>
      </c>
      <c r="G21" s="2283" t="s">
        <v>6</v>
      </c>
      <c r="H21" s="2205">
        <f>'SCH 21a'!G37</f>
        <v>2210</v>
      </c>
      <c r="I21" s="2283" t="s">
        <v>6</v>
      </c>
      <c r="J21" s="2205">
        <f>'SCH 21a'!I37</f>
        <v>2288.8659793814436</v>
      </c>
      <c r="K21" s="2283" t="s">
        <v>6</v>
      </c>
      <c r="L21" s="2205">
        <f>'SCH 21a'!K37</f>
        <v>2409.1282051282051</v>
      </c>
      <c r="M21" s="2283" t="s">
        <v>6</v>
      </c>
      <c r="N21" s="2205">
        <f>'SCH 21a'!M37</f>
        <v>2580</v>
      </c>
      <c r="O21" s="2283" t="s">
        <v>6</v>
      </c>
      <c r="P21" s="2205">
        <f>'SCH 21a'!O37</f>
        <v>2660.6185567010311</v>
      </c>
      <c r="Q21" s="2283" t="s">
        <v>6</v>
      </c>
      <c r="R21" s="2205">
        <f>'SCH 21a'!Q37</f>
        <v>2706.3076923076924</v>
      </c>
      <c r="S21" s="2283" t="s">
        <v>6</v>
      </c>
      <c r="T21" s="2205">
        <f>'SCH 21a'!S37</f>
        <v>2681</v>
      </c>
      <c r="U21" s="2283" t="s">
        <v>6</v>
      </c>
      <c r="V21" s="2205">
        <f>'SCH 21a'!U37</f>
        <v>2662.8934010152284</v>
      </c>
      <c r="W21" s="2283" t="s">
        <v>6</v>
      </c>
      <c r="X21" s="2205">
        <f>'SCH 21a'!W37</f>
        <v>2632.8426395939086</v>
      </c>
    </row>
    <row r="22" spans="1:24" s="2243" customFormat="1" ht="15.75" customHeight="1">
      <c r="E22" s="2197" t="s">
        <v>6</v>
      </c>
      <c r="F22" s="2275"/>
      <c r="H22" s="2275"/>
      <c r="J22" s="2275"/>
      <c r="L22" s="2275"/>
      <c r="N22" s="2276"/>
      <c r="O22" s="2244"/>
      <c r="P22" s="2276"/>
      <c r="Q22" s="2244"/>
      <c r="R22" s="2275"/>
      <c r="S22" s="2244"/>
      <c r="T22" s="2275"/>
    </row>
    <row r="23" spans="1:24">
      <c r="A23" s="2197" t="s">
        <v>2590</v>
      </c>
      <c r="D23" s="2197"/>
      <c r="E23" s="2197" t="s">
        <v>6</v>
      </c>
      <c r="O23" s="2238"/>
      <c r="Q23" s="2238"/>
      <c r="S23" s="2238"/>
    </row>
    <row r="24" spans="1:24">
      <c r="C24" s="2248" t="s">
        <v>2575</v>
      </c>
      <c r="D24" s="2197"/>
      <c r="E24" s="2197" t="s">
        <v>6</v>
      </c>
      <c r="F24" s="2265">
        <v>4278</v>
      </c>
      <c r="G24" s="2265"/>
      <c r="H24" s="2265">
        <v>4084</v>
      </c>
      <c r="I24" s="2265"/>
      <c r="J24" s="2265">
        <v>3870</v>
      </c>
      <c r="K24" s="2265"/>
      <c r="L24" s="2265">
        <v>3588</v>
      </c>
      <c r="M24" s="2265"/>
      <c r="N24" s="2265">
        <v>3257</v>
      </c>
      <c r="O24" s="2265"/>
      <c r="P24" s="2265">
        <v>3012</v>
      </c>
      <c r="Q24" s="2265"/>
      <c r="R24" s="2265">
        <v>2690</v>
      </c>
      <c r="S24" s="2265"/>
      <c r="T24" s="2265">
        <v>2411</v>
      </c>
      <c r="U24" s="2265"/>
      <c r="V24" s="2265">
        <v>2054</v>
      </c>
      <c r="W24" s="2265"/>
      <c r="X24" s="2265">
        <v>1745</v>
      </c>
    </row>
    <row r="25" spans="1:24">
      <c r="C25" s="2248" t="s">
        <v>2589</v>
      </c>
      <c r="D25" s="2197"/>
      <c r="E25" s="2197" t="s">
        <v>6</v>
      </c>
      <c r="F25" s="2268">
        <v>-4.8300000000000003E-2</v>
      </c>
      <c r="G25" s="2270"/>
      <c r="H25" s="2268">
        <f>(+H24-F24)/F24</f>
        <v>-4.5348293595137916E-2</v>
      </c>
      <c r="I25" s="2270"/>
      <c r="J25" s="2268">
        <f>(+J24-H24)/H24</f>
        <v>-5.2399608227228209E-2</v>
      </c>
      <c r="K25" s="2269"/>
      <c r="L25" s="2268">
        <f>(+L24-J24)/J24</f>
        <v>-7.2868217054263565E-2</v>
      </c>
      <c r="M25" s="2269"/>
      <c r="N25" s="2268">
        <f>(+N24-L24)/L24</f>
        <v>-9.225195094760312E-2</v>
      </c>
      <c r="O25" s="2269"/>
      <c r="P25" s="2268">
        <f>(+P24-N24)/N24</f>
        <v>-7.5222597482345721E-2</v>
      </c>
      <c r="Q25" s="2269"/>
      <c r="R25" s="2268">
        <f>(+R24-P24)/P24</f>
        <v>-0.10690571049136786</v>
      </c>
      <c r="S25" s="2269"/>
      <c r="T25" s="2268">
        <f>(+T24-R24)/R24</f>
        <v>-0.10371747211895911</v>
      </c>
      <c r="U25" s="2269"/>
      <c r="V25" s="2268">
        <f>(+V24-T24)/T24</f>
        <v>-0.1480713396930734</v>
      </c>
      <c r="W25" s="2269"/>
      <c r="X25" s="2268">
        <f>(+X24-V24)/V24</f>
        <v>-0.15043816942551119</v>
      </c>
    </row>
    <row r="26" spans="1:24">
      <c r="C26" s="2248" t="s">
        <v>2588</v>
      </c>
      <c r="D26" s="2197"/>
      <c r="E26" s="2197" t="s">
        <v>6</v>
      </c>
      <c r="F26" s="2265">
        <f>F24/19.3</f>
        <v>221.65803108808291</v>
      </c>
      <c r="G26" s="2265"/>
      <c r="H26" s="2265">
        <f>H24/19.3</f>
        <v>211.6062176165803</v>
      </c>
      <c r="I26" s="2265"/>
      <c r="J26" s="2265">
        <f>J24/19.4</f>
        <v>199.48453608247425</v>
      </c>
      <c r="K26" s="2265"/>
      <c r="L26" s="2265">
        <f>L24/19.5</f>
        <v>184</v>
      </c>
      <c r="M26" s="2265"/>
      <c r="N26" s="2265">
        <f>N24/19.5</f>
        <v>167.02564102564102</v>
      </c>
      <c r="O26" s="2265"/>
      <c r="P26" s="2265">
        <f>P24/19.4</f>
        <v>155.25773195876289</v>
      </c>
      <c r="Q26" s="2265"/>
      <c r="R26" s="2265">
        <f>R24/19.5</f>
        <v>137.94871794871796</v>
      </c>
      <c r="S26" s="2265"/>
      <c r="T26" s="2265">
        <f>T24/19.6</f>
        <v>123.01020408163265</v>
      </c>
      <c r="U26" s="2265"/>
      <c r="V26" s="2265">
        <f>V24/19.7</f>
        <v>104.26395939086295</v>
      </c>
      <c r="W26" s="2265"/>
      <c r="X26" s="2265">
        <f>X24/19.7</f>
        <v>88.578680203045693</v>
      </c>
    </row>
    <row r="27" spans="1:24">
      <c r="B27" s="2248"/>
      <c r="D27" s="2197"/>
      <c r="E27" s="2197" t="s">
        <v>6</v>
      </c>
      <c r="F27" s="2272"/>
      <c r="H27" s="2272"/>
      <c r="J27" s="2272"/>
      <c r="L27" s="2272"/>
      <c r="M27" s="2238"/>
      <c r="N27" s="2272"/>
      <c r="O27" s="2238"/>
      <c r="P27" s="2272"/>
      <c r="Q27" s="2238"/>
      <c r="R27" s="2272"/>
    </row>
    <row r="28" spans="1:24">
      <c r="A28" s="2197" t="s">
        <v>2587</v>
      </c>
      <c r="D28" s="2197"/>
      <c r="E28" s="2197" t="s">
        <v>6</v>
      </c>
      <c r="M28" s="2238"/>
      <c r="O28" s="2238"/>
      <c r="Q28" s="2238"/>
    </row>
    <row r="29" spans="1:24">
      <c r="C29" s="2248" t="s">
        <v>2579</v>
      </c>
      <c r="D29" s="2197"/>
      <c r="E29" s="2197" t="s">
        <v>6</v>
      </c>
      <c r="F29" s="2265">
        <v>505</v>
      </c>
      <c r="G29" s="2265"/>
      <c r="H29" s="2265">
        <v>484</v>
      </c>
      <c r="I29" s="2265"/>
      <c r="J29" s="2265">
        <v>464</v>
      </c>
      <c r="K29" s="2265"/>
      <c r="L29" s="2265">
        <v>442</v>
      </c>
      <c r="M29" s="2265"/>
      <c r="N29" s="2265">
        <v>419</v>
      </c>
      <c r="O29" s="2265"/>
      <c r="P29" s="2265">
        <v>396</v>
      </c>
      <c r="Q29" s="2265"/>
      <c r="R29" s="2265">
        <v>368</v>
      </c>
      <c r="S29" s="2265"/>
      <c r="T29" s="2265">
        <v>294</v>
      </c>
      <c r="U29" s="2265"/>
      <c r="V29" s="2265">
        <v>281</v>
      </c>
      <c r="W29" s="2265"/>
      <c r="X29" s="2265">
        <v>263</v>
      </c>
    </row>
    <row r="30" spans="1:24">
      <c r="C30" s="2248" t="s">
        <v>2586</v>
      </c>
      <c r="D30" s="2197"/>
      <c r="E30" s="2197" t="s">
        <v>6</v>
      </c>
      <c r="F30" s="2268">
        <v>-3.8999999999999998E-3</v>
      </c>
      <c r="G30" s="2270"/>
      <c r="H30" s="2268">
        <f>(+H29-F29)/F29</f>
        <v>-4.1584158415841586E-2</v>
      </c>
      <c r="I30" s="2270"/>
      <c r="J30" s="2268">
        <f>(+J29-H29)/H29</f>
        <v>-4.1322314049586778E-2</v>
      </c>
      <c r="K30" s="2269"/>
      <c r="L30" s="2268">
        <f>(+L29-J29)/J29</f>
        <v>-4.7413793103448273E-2</v>
      </c>
      <c r="M30" s="2269"/>
      <c r="N30" s="2268">
        <f>(+N29-L29)/L29</f>
        <v>-5.2036199095022627E-2</v>
      </c>
      <c r="O30" s="2269"/>
      <c r="P30" s="2268">
        <f>(+P29-N29)/N29</f>
        <v>-5.4892601431980909E-2</v>
      </c>
      <c r="Q30" s="2269"/>
      <c r="R30" s="2268">
        <f>(+R29-P29)/P29</f>
        <v>-7.0707070707070704E-2</v>
      </c>
      <c r="S30" s="2269"/>
      <c r="T30" s="2268">
        <f>(+T29-R29)/R29</f>
        <v>-0.20108695652173914</v>
      </c>
      <c r="U30" s="2269"/>
      <c r="V30" s="2268">
        <f>(+V29-T29)/T29</f>
        <v>-4.4217687074829932E-2</v>
      </c>
      <c r="W30" s="2269"/>
      <c r="X30" s="2268">
        <f>(+X29-V29)/V29</f>
        <v>-6.4056939501779361E-2</v>
      </c>
    </row>
    <row r="31" spans="1:24">
      <c r="C31" s="2248" t="s">
        <v>2585</v>
      </c>
      <c r="D31" s="2197"/>
      <c r="E31" s="2197" t="s">
        <v>6</v>
      </c>
      <c r="F31" s="2265">
        <f>F29/19.3</f>
        <v>26.165803108808291</v>
      </c>
      <c r="G31" s="2265"/>
      <c r="H31" s="2265">
        <f>H29/19.4</f>
        <v>24.948453608247423</v>
      </c>
      <c r="I31" s="2265"/>
      <c r="J31" s="2265">
        <f>J29/19.4</f>
        <v>23.917525773195877</v>
      </c>
      <c r="K31" s="2265"/>
      <c r="L31" s="2265">
        <f>L29/19.5</f>
        <v>22.666666666666668</v>
      </c>
      <c r="M31" s="2265"/>
      <c r="N31" s="2265">
        <f>N29/19.5</f>
        <v>21.487179487179485</v>
      </c>
      <c r="O31" s="2265"/>
      <c r="P31" s="2265">
        <f>P29/19.4</f>
        <v>20.412371134020621</v>
      </c>
      <c r="Q31" s="2265"/>
      <c r="R31" s="2265">
        <f>R29/19.5</f>
        <v>18.871794871794872</v>
      </c>
      <c r="S31" s="2265"/>
      <c r="T31" s="2265">
        <f>T29/19.6</f>
        <v>14.999999999999998</v>
      </c>
      <c r="U31" s="2265"/>
      <c r="V31" s="2265">
        <f>V29/19.7</f>
        <v>14.263959390862945</v>
      </c>
      <c r="W31" s="2265"/>
      <c r="X31" s="2265">
        <f>X29/19.7</f>
        <v>13.350253807106599</v>
      </c>
    </row>
    <row r="32" spans="1:24" s="2243" customFormat="1">
      <c r="E32" s="2197" t="s">
        <v>6</v>
      </c>
    </row>
    <row r="33" spans="1:24">
      <c r="A33" s="2197" t="s">
        <v>2584</v>
      </c>
      <c r="D33" s="2197"/>
      <c r="E33" s="2197"/>
      <c r="F33" s="2205"/>
      <c r="G33" s="2205"/>
      <c r="H33" s="2205"/>
      <c r="I33" s="2205"/>
      <c r="J33" s="2205"/>
      <c r="K33" s="2205"/>
      <c r="L33" s="2205"/>
      <c r="M33" s="2205"/>
      <c r="N33" s="2205"/>
      <c r="O33" s="2205"/>
      <c r="P33" s="2205"/>
      <c r="Q33" s="2205"/>
      <c r="R33" s="2205"/>
      <c r="S33" s="2205"/>
      <c r="T33" s="2205"/>
      <c r="U33" s="2205"/>
      <c r="V33" s="2205"/>
      <c r="W33" s="2205"/>
      <c r="X33" s="2205"/>
    </row>
    <row r="34" spans="1:24">
      <c r="C34" s="2248" t="s">
        <v>2579</v>
      </c>
      <c r="D34" s="2197"/>
      <c r="E34" s="2197" t="s">
        <v>6</v>
      </c>
      <c r="F34" s="2265">
        <v>2505</v>
      </c>
      <c r="G34" s="2265"/>
      <c r="H34" s="2265">
        <v>2457</v>
      </c>
      <c r="I34" s="2265"/>
      <c r="J34" s="2265">
        <v>2407</v>
      </c>
      <c r="K34" s="2265"/>
      <c r="L34" s="2265">
        <v>2355</v>
      </c>
      <c r="M34" s="2265"/>
      <c r="N34" s="2265">
        <v>2302</v>
      </c>
      <c r="O34" s="2265"/>
      <c r="P34" s="2265">
        <v>2246</v>
      </c>
      <c r="Q34" s="2265"/>
      <c r="R34" s="2265">
        <v>2188</v>
      </c>
      <c r="S34" s="2265"/>
      <c r="T34" s="2265">
        <v>2127</v>
      </c>
      <c r="U34" s="2265"/>
      <c r="V34" s="2265">
        <v>2063</v>
      </c>
      <c r="W34" s="2265"/>
      <c r="X34" s="2265">
        <v>1996</v>
      </c>
    </row>
    <row r="35" spans="1:24">
      <c r="C35" s="2248" t="s">
        <v>2583</v>
      </c>
      <c r="D35" s="2197"/>
      <c r="E35" s="2197" t="s">
        <v>6</v>
      </c>
      <c r="F35" s="2268">
        <v>-1.7999999999999999E-2</v>
      </c>
      <c r="G35" s="2270"/>
      <c r="H35" s="2268">
        <f>(+H34-F34)/F34</f>
        <v>-1.9161676646706587E-2</v>
      </c>
      <c r="I35" s="2270"/>
      <c r="J35" s="2268">
        <f>(+J34-H34)/H34</f>
        <v>-2.0350020350020349E-2</v>
      </c>
      <c r="K35" s="2269"/>
      <c r="L35" s="2268">
        <f>(+L34-J34)/J34</f>
        <v>-2.1603656003323639E-2</v>
      </c>
      <c r="M35" s="2269"/>
      <c r="N35" s="2268">
        <f>(+N34-L34)/L34</f>
        <v>-2.2505307855626325E-2</v>
      </c>
      <c r="O35" s="2269"/>
      <c r="P35" s="2268">
        <f>(+P34-N34)/N34</f>
        <v>-2.4326672458731539E-2</v>
      </c>
      <c r="Q35" s="2269"/>
      <c r="R35" s="2268">
        <f>(+R34-P34)/P34</f>
        <v>-2.5823686553873553E-2</v>
      </c>
      <c r="S35" s="2269"/>
      <c r="T35" s="2268">
        <f>(+T34-R34)/R34</f>
        <v>-2.7879341864716637E-2</v>
      </c>
      <c r="U35" s="2269"/>
      <c r="V35" s="2268">
        <f>(+V34-T34)/T34</f>
        <v>-3.0089327691584389E-2</v>
      </c>
      <c r="W35" s="2269"/>
      <c r="X35" s="2268">
        <f>(+X34-V34)/V34</f>
        <v>-3.2476975278720309E-2</v>
      </c>
    </row>
    <row r="36" spans="1:24">
      <c r="C36" s="2248" t="s">
        <v>2582</v>
      </c>
      <c r="D36" s="2197"/>
      <c r="E36" s="2197" t="s">
        <v>6</v>
      </c>
      <c r="F36" s="2265">
        <f>F34/19.3</f>
        <v>129.79274611398964</v>
      </c>
      <c r="G36" s="2265"/>
      <c r="H36" s="2265">
        <f>H34/19.4</f>
        <v>126.64948453608248</v>
      </c>
      <c r="I36" s="2265"/>
      <c r="J36" s="2265">
        <f>J34/19.4</f>
        <v>124.07216494845362</v>
      </c>
      <c r="K36" s="2265"/>
      <c r="L36" s="2265">
        <f>L34/19.5</f>
        <v>120.76923076923077</v>
      </c>
      <c r="M36" s="2265"/>
      <c r="N36" s="2265">
        <f>N34/19.5</f>
        <v>118.05128205128206</v>
      </c>
      <c r="O36" s="2265"/>
      <c r="P36" s="2265">
        <f>P34/19.4</f>
        <v>115.77319587628867</v>
      </c>
      <c r="Q36" s="2265"/>
      <c r="R36" s="2265">
        <f>R34/19.5</f>
        <v>112.2051282051282</v>
      </c>
      <c r="S36" s="2265"/>
      <c r="T36" s="2265">
        <f>T34/19.6</f>
        <v>108.5204081632653</v>
      </c>
      <c r="U36" s="2265"/>
      <c r="V36" s="2265">
        <f>V34/19.7</f>
        <v>104.72081218274113</v>
      </c>
      <c r="W36" s="2265"/>
      <c r="X36" s="2265">
        <f>X34/19.7</f>
        <v>101.31979695431473</v>
      </c>
    </row>
    <row r="37" spans="1:24" s="2243" customFormat="1">
      <c r="E37" s="2197" t="s">
        <v>6</v>
      </c>
    </row>
    <row r="38" spans="1:24" s="2243" customFormat="1">
      <c r="A38" s="2197" t="s">
        <v>2640</v>
      </c>
      <c r="B38" s="2203"/>
      <c r="C38" s="2203"/>
      <c r="D38" s="2197"/>
      <c r="E38" s="2197"/>
      <c r="F38" s="2205"/>
      <c r="G38" s="2205"/>
      <c r="H38" s="2205"/>
      <c r="I38" s="2205"/>
      <c r="J38" s="2205"/>
      <c r="K38" s="2205"/>
      <c r="L38" s="2205"/>
      <c r="M38" s="2205"/>
      <c r="N38" s="2205"/>
      <c r="O38" s="2205"/>
      <c r="P38" s="2205"/>
      <c r="Q38" s="2205"/>
      <c r="R38" s="2205"/>
      <c r="S38" s="2205"/>
      <c r="T38" s="2205"/>
      <c r="U38" s="2205"/>
      <c r="V38" s="2205"/>
      <c r="W38" s="2205"/>
      <c r="X38" s="2205"/>
    </row>
    <row r="39" spans="1:24" s="2243" customFormat="1">
      <c r="A39" s="2203"/>
      <c r="B39" s="2203"/>
      <c r="C39" s="2248" t="s">
        <v>2579</v>
      </c>
      <c r="D39" s="2197"/>
      <c r="E39" s="2197" t="s">
        <v>6</v>
      </c>
      <c r="F39" s="2265">
        <v>0</v>
      </c>
      <c r="G39" s="2265">
        <v>0</v>
      </c>
      <c r="H39" s="2265">
        <v>0</v>
      </c>
      <c r="I39" s="2265">
        <v>0</v>
      </c>
      <c r="J39" s="2265">
        <v>0</v>
      </c>
      <c r="K39" s="2265">
        <v>0</v>
      </c>
      <c r="L39" s="2265">
        <v>0</v>
      </c>
      <c r="M39" s="2265">
        <v>0</v>
      </c>
      <c r="N39" s="2265">
        <v>0</v>
      </c>
      <c r="O39" s="2265">
        <v>0</v>
      </c>
      <c r="P39" s="2265">
        <v>0</v>
      </c>
      <c r="Q39" s="2265">
        <v>0</v>
      </c>
      <c r="R39" s="2265">
        <v>0</v>
      </c>
      <c r="S39" s="2265">
        <v>0</v>
      </c>
      <c r="T39" s="2265">
        <v>0</v>
      </c>
      <c r="U39" s="2265"/>
      <c r="V39" s="2265">
        <v>226</v>
      </c>
      <c r="W39" s="2265"/>
      <c r="X39" s="2265">
        <v>204</v>
      </c>
    </row>
    <row r="40" spans="1:24" s="2243" customFormat="1">
      <c r="A40" s="2203"/>
      <c r="B40" s="2203"/>
      <c r="C40" s="2248" t="s">
        <v>2583</v>
      </c>
      <c r="D40" s="2197"/>
      <c r="E40" s="2197" t="s">
        <v>6</v>
      </c>
      <c r="F40" s="2282">
        <v>0</v>
      </c>
      <c r="G40" s="2282"/>
      <c r="H40" s="2282">
        <v>0</v>
      </c>
      <c r="I40" s="2282"/>
      <c r="J40" s="2282">
        <v>0</v>
      </c>
      <c r="K40" s="2282"/>
      <c r="L40" s="2282">
        <v>0</v>
      </c>
      <c r="M40" s="2282"/>
      <c r="N40" s="2282">
        <v>0</v>
      </c>
      <c r="O40" s="2282"/>
      <c r="P40" s="2282">
        <v>0</v>
      </c>
      <c r="Q40" s="2282"/>
      <c r="R40" s="2282">
        <v>0</v>
      </c>
      <c r="S40" s="2282"/>
      <c r="T40" s="2282">
        <v>0</v>
      </c>
      <c r="U40" s="2269"/>
      <c r="V40" s="2268">
        <v>1</v>
      </c>
      <c r="W40" s="2269"/>
      <c r="X40" s="2268">
        <f>(+X39-V39)/V39</f>
        <v>-9.7345132743362831E-2</v>
      </c>
    </row>
    <row r="41" spans="1:24" s="2243" customFormat="1">
      <c r="A41" s="2203"/>
      <c r="B41" s="2203"/>
      <c r="C41" s="2248" t="s">
        <v>2582</v>
      </c>
      <c r="D41" s="2197"/>
      <c r="E41" s="2197" t="s">
        <v>6</v>
      </c>
      <c r="F41" s="2265">
        <v>0</v>
      </c>
      <c r="G41" s="2265">
        <v>0</v>
      </c>
      <c r="H41" s="2265">
        <v>0</v>
      </c>
      <c r="I41" s="2265">
        <v>0</v>
      </c>
      <c r="J41" s="2265">
        <v>0</v>
      </c>
      <c r="K41" s="2265">
        <v>0</v>
      </c>
      <c r="L41" s="2265">
        <v>0</v>
      </c>
      <c r="M41" s="2265">
        <v>0</v>
      </c>
      <c r="N41" s="2265">
        <v>0</v>
      </c>
      <c r="O41" s="2265">
        <v>0</v>
      </c>
      <c r="P41" s="2265">
        <v>0</v>
      </c>
      <c r="Q41" s="2265">
        <v>0</v>
      </c>
      <c r="R41" s="2265">
        <v>0</v>
      </c>
      <c r="S41" s="2265">
        <v>0</v>
      </c>
      <c r="T41" s="2265">
        <v>0</v>
      </c>
      <c r="U41" s="2265"/>
      <c r="V41" s="2265">
        <f>V39/19.7</f>
        <v>11.472081218274113</v>
      </c>
      <c r="W41" s="2265"/>
      <c r="X41" s="2265">
        <f>X39/19.7</f>
        <v>10.355329949238579</v>
      </c>
    </row>
    <row r="42" spans="1:24" s="2243" customFormat="1">
      <c r="A42" s="2203"/>
      <c r="B42" s="2203"/>
      <c r="C42" s="2248"/>
      <c r="D42" s="2197"/>
      <c r="E42" s="2197"/>
      <c r="F42" s="2265"/>
      <c r="G42" s="2265"/>
      <c r="H42" s="2265"/>
      <c r="I42" s="2265"/>
      <c r="J42" s="2265"/>
      <c r="K42" s="2265"/>
      <c r="L42" s="2265"/>
      <c r="M42" s="2265"/>
      <c r="N42" s="2265"/>
      <c r="O42" s="2265"/>
      <c r="P42" s="2265"/>
      <c r="Q42" s="2265"/>
      <c r="R42" s="2265"/>
      <c r="S42" s="2265"/>
      <c r="T42" s="2265"/>
      <c r="U42" s="2265"/>
      <c r="V42" s="2265"/>
      <c r="W42" s="2265"/>
      <c r="X42" s="2265"/>
    </row>
    <row r="43" spans="1:24">
      <c r="A43" s="2197" t="s">
        <v>2581</v>
      </c>
      <c r="B43" s="2197"/>
      <c r="C43" s="2248"/>
      <c r="D43" s="2197"/>
      <c r="E43" s="2197"/>
      <c r="F43" s="2205"/>
      <c r="G43" s="2205"/>
      <c r="H43" s="2205"/>
      <c r="I43" s="2205"/>
      <c r="J43" s="2205"/>
      <c r="K43" s="2205"/>
      <c r="L43" s="2205"/>
      <c r="M43" s="2205"/>
      <c r="N43" s="2205"/>
      <c r="O43" s="2205"/>
      <c r="P43" s="2205"/>
      <c r="Q43" s="2205"/>
      <c r="R43" s="2205"/>
      <c r="S43" s="2205"/>
      <c r="T43" s="2205"/>
      <c r="U43" s="2205"/>
      <c r="V43" s="2205"/>
      <c r="W43" s="2205"/>
      <c r="X43" s="2205"/>
    </row>
    <row r="44" spans="1:24">
      <c r="C44" s="2248" t="s">
        <v>2579</v>
      </c>
      <c r="D44" s="2197"/>
      <c r="E44" s="2197" t="s">
        <v>6</v>
      </c>
      <c r="F44" s="2265">
        <v>0</v>
      </c>
      <c r="G44" s="2265"/>
      <c r="H44" s="2265">
        <v>0</v>
      </c>
      <c r="I44" s="2265"/>
      <c r="J44" s="2265">
        <v>0</v>
      </c>
      <c r="K44" s="2265"/>
      <c r="L44" s="2265">
        <v>0</v>
      </c>
      <c r="M44" s="2265"/>
      <c r="N44" s="2265">
        <v>0</v>
      </c>
      <c r="O44" s="2265"/>
      <c r="P44" s="2265">
        <v>0</v>
      </c>
      <c r="Q44" s="2265"/>
      <c r="R44" s="2265">
        <v>0</v>
      </c>
      <c r="S44" s="2265"/>
      <c r="T44" s="2265">
        <v>0</v>
      </c>
      <c r="U44" s="2265"/>
      <c r="V44" s="2265">
        <v>440</v>
      </c>
      <c r="W44" s="2265"/>
      <c r="X44" s="2265">
        <v>437</v>
      </c>
    </row>
    <row r="45" spans="1:24">
      <c r="C45" s="2248" t="s">
        <v>2578</v>
      </c>
      <c r="D45" s="2197"/>
      <c r="E45" s="2197" t="s">
        <v>6</v>
      </c>
      <c r="F45" s="2282">
        <v>0</v>
      </c>
      <c r="G45" s="2269"/>
      <c r="H45" s="2282">
        <v>0</v>
      </c>
      <c r="I45" s="2269"/>
      <c r="J45" s="2282">
        <v>0</v>
      </c>
      <c r="K45" s="2269"/>
      <c r="L45" s="2282">
        <v>0</v>
      </c>
      <c r="M45" s="2269"/>
      <c r="N45" s="2282">
        <v>0</v>
      </c>
      <c r="O45" s="2269"/>
      <c r="P45" s="2282">
        <v>0</v>
      </c>
      <c r="Q45" s="2269"/>
      <c r="R45" s="2282">
        <v>0</v>
      </c>
      <c r="S45" s="2269"/>
      <c r="T45" s="2282">
        <v>0</v>
      </c>
      <c r="U45" s="2269"/>
      <c r="V45" s="2268">
        <v>1</v>
      </c>
      <c r="W45" s="2269"/>
      <c r="X45" s="2268">
        <f>(+X44-V44)/V44</f>
        <v>-6.8181818181818179E-3</v>
      </c>
    </row>
    <row r="46" spans="1:24">
      <c r="C46" s="2248" t="s">
        <v>2577</v>
      </c>
      <c r="D46" s="2197"/>
      <c r="E46" s="2197" t="s">
        <v>6</v>
      </c>
      <c r="F46" s="2265">
        <v>0</v>
      </c>
      <c r="G46" s="2265"/>
      <c r="H46" s="2265">
        <v>0</v>
      </c>
      <c r="I46" s="2265"/>
      <c r="J46" s="2265">
        <v>0</v>
      </c>
      <c r="K46" s="2265"/>
      <c r="L46" s="2265">
        <v>0</v>
      </c>
      <c r="M46" s="2265"/>
      <c r="N46" s="2265">
        <v>0</v>
      </c>
      <c r="O46" s="2265"/>
      <c r="P46" s="2265">
        <v>0</v>
      </c>
      <c r="Q46" s="2265"/>
      <c r="R46" s="2265">
        <v>0</v>
      </c>
      <c r="S46" s="2265"/>
      <c r="T46" s="2265">
        <v>0</v>
      </c>
      <c r="U46" s="2265"/>
      <c r="V46" s="2265">
        <f>V44/19.7</f>
        <v>22.335025380710661</v>
      </c>
      <c r="W46" s="2265"/>
      <c r="X46" s="2265">
        <f>X44/19.7</f>
        <v>22.18274111675127</v>
      </c>
    </row>
    <row r="47" spans="1:24" s="2243" customFormat="1">
      <c r="E47" s="2197"/>
    </row>
    <row r="48" spans="1:24">
      <c r="A48" s="2197" t="s">
        <v>2580</v>
      </c>
      <c r="D48" s="2197"/>
      <c r="E48" s="2197" t="s">
        <v>6</v>
      </c>
      <c r="M48" s="2238"/>
      <c r="O48" s="2238"/>
      <c r="Q48" s="2238"/>
    </row>
    <row r="49" spans="2:25">
      <c r="C49" s="2248" t="s">
        <v>2579</v>
      </c>
      <c r="D49" s="2197"/>
      <c r="E49" s="2197" t="s">
        <v>6</v>
      </c>
      <c r="F49" s="2265">
        <v>0</v>
      </c>
      <c r="G49" s="2265"/>
      <c r="H49" s="2265">
        <v>1300</v>
      </c>
      <c r="I49" s="2265"/>
      <c r="J49" s="2265">
        <v>1300</v>
      </c>
      <c r="K49" s="2265"/>
      <c r="L49" s="2265">
        <v>3651</v>
      </c>
      <c r="M49" s="2265"/>
      <c r="N49" s="2265">
        <v>4221</v>
      </c>
      <c r="O49" s="2265"/>
      <c r="P49" s="2265">
        <v>4430</v>
      </c>
      <c r="Q49" s="2265"/>
      <c r="R49" s="2265">
        <v>5309</v>
      </c>
      <c r="S49" s="2265"/>
      <c r="T49" s="2265">
        <v>6149</v>
      </c>
      <c r="U49" s="2265"/>
      <c r="V49" s="2265">
        <v>6052</v>
      </c>
      <c r="W49" s="2265"/>
      <c r="X49" s="2265">
        <v>6676</v>
      </c>
    </row>
    <row r="50" spans="2:25">
      <c r="C50" s="2248" t="s">
        <v>2578</v>
      </c>
      <c r="D50" s="2197"/>
      <c r="E50" s="2197" t="s">
        <v>6</v>
      </c>
      <c r="F50" s="2282">
        <v>0</v>
      </c>
      <c r="G50" s="2269"/>
      <c r="H50" s="2268">
        <v>1</v>
      </c>
      <c r="I50" s="2269"/>
      <c r="J50" s="2282">
        <v>0</v>
      </c>
      <c r="K50" s="2269"/>
      <c r="L50" s="2268">
        <f>(+L49-J49)/J49</f>
        <v>1.8084615384615386</v>
      </c>
      <c r="M50" s="2269"/>
      <c r="N50" s="2268">
        <f>(+N49-L49)/L49</f>
        <v>0.1561216105176664</v>
      </c>
      <c r="O50" s="2269"/>
      <c r="P50" s="2268">
        <f>(+P49-N49)/N49</f>
        <v>4.9514333096422648E-2</v>
      </c>
      <c r="Q50" s="2269"/>
      <c r="R50" s="2268">
        <f>(+R49-P49)/P49</f>
        <v>0.19841986455981941</v>
      </c>
      <c r="S50" s="2269"/>
      <c r="T50" s="2268">
        <f>(+T49-R49)/R49</f>
        <v>0.15822188736108495</v>
      </c>
      <c r="U50" s="2269"/>
      <c r="V50" s="2268">
        <f>(+V49-T49)/T49</f>
        <v>-1.5774922751666937E-2</v>
      </c>
      <c r="W50" s="2269"/>
      <c r="X50" s="2268">
        <f>(+X49-V49)/V49</f>
        <v>0.10310641110376735</v>
      </c>
    </row>
    <row r="51" spans="2:25">
      <c r="C51" s="2248" t="s">
        <v>2577</v>
      </c>
      <c r="D51" s="2197"/>
      <c r="E51" s="2197" t="s">
        <v>6</v>
      </c>
      <c r="F51" s="2265">
        <v>0</v>
      </c>
      <c r="G51" s="2265"/>
      <c r="H51" s="2265">
        <f>H49/19.4</f>
        <v>67.010309278350519</v>
      </c>
      <c r="I51" s="2265"/>
      <c r="J51" s="2265">
        <f>J49/19.4</f>
        <v>67.010309278350519</v>
      </c>
      <c r="K51" s="2265"/>
      <c r="L51" s="2265">
        <f>L49/19.5</f>
        <v>187.23076923076923</v>
      </c>
      <c r="M51" s="2265"/>
      <c r="N51" s="2265">
        <f>N49/19.5</f>
        <v>216.46153846153845</v>
      </c>
      <c r="O51" s="2265"/>
      <c r="P51" s="2265">
        <f>P49/19.4</f>
        <v>228.35051546391753</v>
      </c>
      <c r="Q51" s="2265"/>
      <c r="R51" s="2265">
        <f>R49/19.5</f>
        <v>272.25641025641028</v>
      </c>
      <c r="S51" s="2265"/>
      <c r="T51" s="2265">
        <f>T49/19.6</f>
        <v>313.72448979591832</v>
      </c>
      <c r="U51" s="2265"/>
      <c r="V51" s="2265">
        <f>V49/19.7</f>
        <v>307.20812182741116</v>
      </c>
      <c r="W51" s="2265"/>
      <c r="X51" s="2265">
        <f>X49/19.7</f>
        <v>338.88324873096445</v>
      </c>
    </row>
    <row r="52" spans="2:25">
      <c r="C52" s="2248"/>
      <c r="D52" s="2197"/>
      <c r="E52" s="2197"/>
      <c r="F52" s="2205"/>
      <c r="G52" s="2205"/>
      <c r="H52" s="2205"/>
      <c r="I52" s="2205"/>
      <c r="J52" s="2205"/>
      <c r="K52" s="2205"/>
      <c r="L52" s="2205"/>
      <c r="M52" s="2205"/>
      <c r="N52" s="2205"/>
      <c r="O52" s="2205"/>
      <c r="P52" s="2205"/>
      <c r="Q52" s="2205"/>
      <c r="R52" s="2205"/>
      <c r="S52" s="2205"/>
      <c r="T52" s="2205"/>
      <c r="U52" s="2205"/>
      <c r="V52" s="2205"/>
      <c r="W52" s="2205"/>
      <c r="X52" s="2205"/>
    </row>
    <row r="53" spans="2:25">
      <c r="B53" s="2263"/>
      <c r="C53" s="2263"/>
      <c r="D53" s="2263"/>
      <c r="E53" s="2264"/>
      <c r="F53" s="2263"/>
      <c r="G53" s="2263"/>
      <c r="H53" s="2263"/>
      <c r="I53" s="2263"/>
      <c r="J53" s="2263"/>
      <c r="K53" s="2263"/>
      <c r="L53" s="2263"/>
      <c r="M53" s="2263"/>
      <c r="N53" s="2263"/>
      <c r="O53" s="2263"/>
      <c r="P53" s="2263"/>
      <c r="Q53" s="2263"/>
      <c r="R53" s="2263"/>
      <c r="S53" s="2263"/>
      <c r="T53" s="2263"/>
      <c r="U53" s="2263"/>
      <c r="V53" s="2263"/>
      <c r="W53" s="2263"/>
      <c r="X53" s="2263"/>
    </row>
    <row r="54" spans="2:25">
      <c r="E54" s="2197"/>
      <c r="F54" s="2243"/>
      <c r="G54" s="2244"/>
      <c r="H54" s="2244"/>
      <c r="I54" s="2244"/>
      <c r="J54" s="2244"/>
      <c r="K54" s="2244"/>
      <c r="L54" s="2244"/>
      <c r="M54" s="2244"/>
      <c r="N54" s="2244"/>
      <c r="O54" s="2244"/>
      <c r="P54" s="2244"/>
      <c r="Q54" s="2244"/>
      <c r="R54" s="2244"/>
      <c r="S54" s="2244"/>
      <c r="T54" s="2244"/>
      <c r="X54" s="2205"/>
    </row>
    <row r="55" spans="2:25">
      <c r="B55" s="2260" t="s">
        <v>2576</v>
      </c>
      <c r="E55" s="2197"/>
      <c r="F55" s="2205"/>
      <c r="G55" s="2205"/>
      <c r="H55" s="2205"/>
      <c r="I55" s="2205"/>
      <c r="J55" s="2205"/>
      <c r="K55" s="2205"/>
      <c r="L55" s="2205"/>
      <c r="M55" s="2205"/>
      <c r="N55" s="2205"/>
      <c r="O55" s="2205"/>
      <c r="P55" s="2205"/>
      <c r="Q55" s="2244"/>
      <c r="R55" s="2205"/>
      <c r="S55" s="2205"/>
      <c r="T55" s="2205"/>
      <c r="U55" s="2205"/>
      <c r="V55" s="2205"/>
      <c r="W55" s="2205"/>
      <c r="X55" s="2205"/>
    </row>
    <row r="56" spans="2:25">
      <c r="C56" s="2254" t="s">
        <v>2575</v>
      </c>
      <c r="D56" s="2197"/>
      <c r="E56" s="2197" t="s">
        <v>6</v>
      </c>
      <c r="F56" s="2199">
        <f>ROUND(SUM(+F19+F24+F29+F34+F49+F44),0)</f>
        <v>48465</v>
      </c>
      <c r="G56" s="2199" t="s">
        <v>6</v>
      </c>
      <c r="H56" s="2199">
        <f>ROUND(SUM(+H19+H24+H29+H34+H49+H44),0)</f>
        <v>50978</v>
      </c>
      <c r="I56" s="2199" t="s">
        <v>6</v>
      </c>
      <c r="J56" s="2199">
        <f>ROUND(SUM(+J19+J24+J29+J34+J49+J44),0)</f>
        <v>52445</v>
      </c>
      <c r="K56" s="2199" t="s">
        <v>6</v>
      </c>
      <c r="L56" s="2199">
        <f>ROUND(SUM(+L19+L24+L29+L34+L49+L44),0)</f>
        <v>57014</v>
      </c>
      <c r="M56" s="2199" t="s">
        <v>6</v>
      </c>
      <c r="N56" s="2199">
        <f>ROUND(SUM(+N19+N24+N29+N34+N49+N44),0)</f>
        <v>60522</v>
      </c>
      <c r="O56" s="2199" t="s">
        <v>6</v>
      </c>
      <c r="P56" s="2199">
        <f>ROUND(SUM(+P19+P24+P29+P34+P49+P44),0)</f>
        <v>61700</v>
      </c>
      <c r="Q56" s="2199" t="s">
        <v>6</v>
      </c>
      <c r="R56" s="2199">
        <f>ROUND(SUM(+R19+R24+R29+R34+R49+R44),0)</f>
        <v>63328</v>
      </c>
      <c r="S56" s="2199" t="s">
        <v>6</v>
      </c>
      <c r="T56" s="2199">
        <f>ROUND(SUM(+T19+T24+T29+T34+T49+T44),0)</f>
        <v>63516</v>
      </c>
      <c r="U56" s="2199" t="s">
        <v>6</v>
      </c>
      <c r="V56" s="2199">
        <f>ROUND(SUM(+V19+V24+V29+V34+V49+V44+V39),0)</f>
        <v>63575</v>
      </c>
      <c r="W56" s="2199" t="s">
        <v>6</v>
      </c>
      <c r="X56" s="2199">
        <f>ROUND(SUM(+X19+X24+X29+X34+X49+X44+X39),0)</f>
        <v>63188</v>
      </c>
    </row>
    <row r="57" spans="2:25">
      <c r="C57" s="2254" t="s">
        <v>2574</v>
      </c>
      <c r="D57" s="2197"/>
      <c r="E57" s="2197" t="s">
        <v>6</v>
      </c>
      <c r="F57" s="2281">
        <v>4.4767767207610524E-3</v>
      </c>
      <c r="G57" s="2245"/>
      <c r="H57" s="2280">
        <f>ROUND(SUM((H56-F56)/F56),4)</f>
        <v>5.1900000000000002E-2</v>
      </c>
      <c r="I57" s="2280" t="s">
        <v>6</v>
      </c>
      <c r="J57" s="2280">
        <f>ROUND(SUM((J56-H56)/H56),4)</f>
        <v>2.8799999999999999E-2</v>
      </c>
      <c r="K57" s="2280" t="s">
        <v>6</v>
      </c>
      <c r="L57" s="2280">
        <f>ROUND(SUM((L56-J56)/J56),4)</f>
        <v>8.7099999999999997E-2</v>
      </c>
      <c r="M57" s="2280" t="s">
        <v>6</v>
      </c>
      <c r="N57" s="2280">
        <f>ROUND(SUM((N56-L56)/L56),4)</f>
        <v>6.1499999999999999E-2</v>
      </c>
      <c r="O57" s="2280" t="s">
        <v>6</v>
      </c>
      <c r="P57" s="2280">
        <f>ROUND(SUM((P56-N56)/N56),4)</f>
        <v>1.95E-2</v>
      </c>
      <c r="Q57" s="2280" t="s">
        <v>6</v>
      </c>
      <c r="R57" s="2280">
        <f>ROUND(SUM((R56-P56)/P56),4)</f>
        <v>2.64E-2</v>
      </c>
      <c r="S57" s="2280" t="s">
        <v>6</v>
      </c>
      <c r="T57" s="2280">
        <f>ROUND(SUM((T56-R56)/R56),4)</f>
        <v>3.0000000000000001E-3</v>
      </c>
      <c r="U57" s="2280" t="s">
        <v>6</v>
      </c>
      <c r="V57" s="2280">
        <f>ROUND(SUM((V56-T56)/T56),4)</f>
        <v>8.9999999999999998E-4</v>
      </c>
      <c r="W57" s="2280" t="s">
        <v>6</v>
      </c>
      <c r="X57" s="2280">
        <f>ROUND(SUM((X56-V56)/V56),4)</f>
        <v>-6.1000000000000004E-3</v>
      </c>
    </row>
    <row r="58" spans="2:25">
      <c r="C58" s="2254" t="s">
        <v>2573</v>
      </c>
      <c r="D58" s="2258"/>
      <c r="E58" s="2197" t="s">
        <v>6</v>
      </c>
      <c r="F58" s="2252">
        <f>F56/19.3+1</f>
        <v>2512.1398963730571</v>
      </c>
      <c r="G58" s="2199" t="s">
        <v>6</v>
      </c>
      <c r="H58" s="2252">
        <f>H56/19.3</f>
        <v>2641.3471502590673</v>
      </c>
      <c r="I58" s="2253"/>
      <c r="J58" s="2252">
        <f>J56/19.4</f>
        <v>2703.3505154639179</v>
      </c>
      <c r="K58" s="2253"/>
      <c r="L58" s="2252">
        <f>L56/19.5</f>
        <v>2923.7948717948716</v>
      </c>
      <c r="M58" s="2253"/>
      <c r="N58" s="2252">
        <v>3102</v>
      </c>
      <c r="O58" s="2252"/>
      <c r="P58" s="2252">
        <f>P56/19.4</f>
        <v>3180.4123711340208</v>
      </c>
      <c r="Q58" s="2252"/>
      <c r="R58" s="2252">
        <v>3247</v>
      </c>
      <c r="S58" s="2252"/>
      <c r="T58" s="2252">
        <v>3242</v>
      </c>
      <c r="U58" s="2252"/>
      <c r="V58" s="2252">
        <f>V56/19.7</f>
        <v>3227.1573604060914</v>
      </c>
      <c r="W58" s="2252"/>
      <c r="X58" s="2252">
        <f>X56/19.7</f>
        <v>3207.5126903553301</v>
      </c>
      <c r="Y58" s="2199">
        <f>ROUND(SUM(Y56/19.3),0)</f>
        <v>0</v>
      </c>
    </row>
    <row r="59" spans="2:25" ht="15.75" customHeight="1" thickBot="1">
      <c r="B59" s="2249"/>
      <c r="C59" s="2251"/>
      <c r="D59" s="2249"/>
      <c r="E59" s="2250"/>
      <c r="F59" s="2249"/>
      <c r="G59" s="2249"/>
      <c r="H59" s="2249"/>
      <c r="I59" s="2249"/>
      <c r="J59" s="2249"/>
      <c r="K59" s="2249"/>
      <c r="L59" s="2249"/>
      <c r="M59" s="2249"/>
      <c r="N59" s="2249"/>
      <c r="O59" s="2249"/>
      <c r="P59" s="2249"/>
      <c r="Q59" s="2249"/>
      <c r="R59" s="2249"/>
      <c r="S59" s="2249"/>
      <c r="T59" s="2249"/>
      <c r="U59" s="2249"/>
      <c r="V59" s="2249"/>
      <c r="W59" s="2249"/>
      <c r="X59" s="2249"/>
    </row>
    <row r="60" spans="2:25" ht="16" thickTop="1"/>
    <row r="61" spans="2:25" s="2243" customFormat="1">
      <c r="B61" s="2242" t="s">
        <v>2561</v>
      </c>
      <c r="E61" s="2245"/>
      <c r="F61" s="2245"/>
      <c r="G61" s="2245"/>
      <c r="H61" s="2245"/>
      <c r="I61" s="2245"/>
      <c r="J61" s="2245"/>
      <c r="K61" s="2245"/>
      <c r="L61" s="2245"/>
      <c r="M61" s="2245"/>
      <c r="N61" s="2245"/>
      <c r="O61" s="2244"/>
      <c r="P61" s="2245"/>
      <c r="Q61" s="2245"/>
      <c r="R61" s="2245"/>
      <c r="S61" s="2244"/>
      <c r="T61" s="2244"/>
      <c r="U61" s="2244"/>
      <c r="V61" s="2244"/>
      <c r="W61" s="2244"/>
      <c r="X61" s="2244"/>
    </row>
    <row r="62" spans="2:25">
      <c r="B62" s="2307"/>
    </row>
    <row r="67" spans="4:21">
      <c r="D67" s="2410"/>
      <c r="E67" s="2410"/>
      <c r="F67" s="2410"/>
      <c r="G67" s="2410"/>
      <c r="H67" s="2410"/>
      <c r="I67" s="2410"/>
      <c r="J67" s="2410"/>
      <c r="K67" s="2410"/>
      <c r="L67" s="2410"/>
      <c r="M67" s="2410"/>
      <c r="N67" s="2410"/>
      <c r="O67" s="2410"/>
      <c r="P67" s="2410"/>
      <c r="Q67" s="2410"/>
      <c r="R67" s="2410"/>
      <c r="S67" s="2410"/>
      <c r="T67" s="2410"/>
      <c r="U67" s="2410"/>
    </row>
    <row r="68" spans="4:21">
      <c r="D68" s="2410"/>
      <c r="E68" s="2410"/>
      <c r="F68" s="2410"/>
      <c r="G68" s="2410"/>
      <c r="H68" s="2410"/>
      <c r="I68" s="2410"/>
      <c r="J68" s="2410"/>
      <c r="K68" s="2410"/>
      <c r="L68" s="2410"/>
      <c r="M68" s="2410"/>
      <c r="N68" s="2410"/>
      <c r="O68" s="2410"/>
      <c r="P68" s="2410"/>
      <c r="Q68" s="2410"/>
      <c r="R68" s="2410"/>
      <c r="S68" s="2410"/>
      <c r="T68" s="2410"/>
      <c r="U68" s="2410"/>
    </row>
    <row r="69" spans="4:21">
      <c r="D69" s="2410"/>
      <c r="E69" s="2410"/>
      <c r="F69" s="2410"/>
      <c r="G69" s="2410"/>
      <c r="H69" s="2410"/>
      <c r="I69" s="2410"/>
      <c r="J69" s="2410"/>
      <c r="K69" s="2410"/>
      <c r="L69" s="2410"/>
      <c r="M69" s="2410"/>
      <c r="N69" s="2410"/>
      <c r="O69" s="2410"/>
      <c r="P69" s="2410"/>
      <c r="Q69" s="2410"/>
      <c r="R69" s="2410"/>
      <c r="S69" s="2410"/>
      <c r="T69" s="2410"/>
      <c r="U69" s="2410"/>
    </row>
    <row r="70" spans="4:21">
      <c r="D70" s="2410"/>
      <c r="E70" s="2410"/>
      <c r="F70" s="2410"/>
      <c r="G70" s="2410"/>
      <c r="H70" s="2410"/>
      <c r="I70" s="2410"/>
      <c r="J70" s="2410"/>
      <c r="K70" s="2410"/>
      <c r="L70" s="2410"/>
      <c r="M70" s="2410"/>
      <c r="N70" s="2410"/>
      <c r="O70" s="2410"/>
      <c r="P70" s="2410"/>
      <c r="Q70" s="2410"/>
      <c r="R70" s="2410"/>
      <c r="S70" s="2410"/>
      <c r="T70" s="2410"/>
      <c r="U70" s="2410"/>
    </row>
    <row r="71" spans="4:21">
      <c r="D71" s="2410"/>
      <c r="E71" s="2410"/>
      <c r="F71" s="2410"/>
      <c r="G71" s="2410"/>
      <c r="H71" s="2410"/>
      <c r="I71" s="2410"/>
      <c r="J71" s="2410"/>
      <c r="K71" s="2410"/>
      <c r="L71" s="2410"/>
      <c r="M71" s="2410"/>
      <c r="N71" s="2410"/>
      <c r="O71" s="2410"/>
      <c r="P71" s="2410"/>
      <c r="Q71" s="2410"/>
      <c r="R71" s="2410"/>
      <c r="S71" s="2410"/>
      <c r="T71" s="2410"/>
      <c r="U71" s="2410"/>
    </row>
    <row r="72" spans="4:21">
      <c r="D72" s="2410"/>
      <c r="E72" s="2410"/>
      <c r="F72" s="2410"/>
      <c r="G72" s="2410"/>
      <c r="H72" s="2410"/>
      <c r="I72" s="2410"/>
      <c r="J72" s="2410"/>
      <c r="K72" s="2410"/>
      <c r="L72" s="2410"/>
      <c r="M72" s="2410"/>
      <c r="N72" s="2410"/>
      <c r="O72" s="2410"/>
      <c r="P72" s="2410"/>
      <c r="Q72" s="2410"/>
      <c r="R72" s="2410"/>
      <c r="S72" s="2410"/>
      <c r="T72" s="2410"/>
      <c r="U72" s="2410"/>
    </row>
    <row r="73" spans="4:21">
      <c r="D73" s="2410"/>
      <c r="E73" s="2410"/>
      <c r="F73" s="2410"/>
      <c r="G73" s="2410"/>
      <c r="H73" s="2410"/>
      <c r="I73" s="2410"/>
      <c r="J73" s="2410"/>
      <c r="K73" s="2410"/>
      <c r="L73" s="2410"/>
      <c r="M73" s="2410"/>
      <c r="N73" s="2410"/>
      <c r="O73" s="2410"/>
      <c r="P73" s="2410"/>
      <c r="Q73" s="2410"/>
      <c r="R73" s="2410"/>
      <c r="S73" s="2410"/>
      <c r="T73" s="2410"/>
      <c r="U73" s="2410"/>
    </row>
    <row r="74" spans="4:21">
      <c r="D74" s="2410"/>
      <c r="E74" s="2410"/>
      <c r="F74" s="2410"/>
      <c r="G74" s="2410"/>
      <c r="H74" s="2410"/>
      <c r="I74" s="2410"/>
      <c r="J74" s="2410"/>
      <c r="K74" s="2410"/>
      <c r="L74" s="2410"/>
      <c r="M74" s="2410"/>
      <c r="N74" s="2410"/>
      <c r="O74" s="2410"/>
      <c r="P74" s="2410"/>
      <c r="Q74" s="2410"/>
      <c r="R74" s="2410"/>
      <c r="S74" s="2410"/>
      <c r="T74" s="2410"/>
      <c r="U74" s="2410"/>
    </row>
  </sheetData>
  <mergeCells count="4">
    <mergeCell ref="V4:X4"/>
    <mergeCell ref="V5:X5"/>
    <mergeCell ref="C8:W14"/>
    <mergeCell ref="D67:U74"/>
  </mergeCells>
  <printOptions horizontalCentered="1" verticalCentered="1"/>
  <pageMargins left="0.75" right="0.5" top="1" bottom="0.25" header="0.5" footer="0.25"/>
  <pageSetup scale="55" orientation="landscape"/>
  <headerFooter scaleWithDoc="0">
    <oddFooter>&amp;R&amp;8 105</oddFooter>
  </headerFooter>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9"/>
  <sheetViews>
    <sheetView showGridLines="0" zoomScale="70" zoomScaleNormal="70" zoomScaleSheetLayoutView="75" zoomScalePageLayoutView="70" workbookViewId="0"/>
  </sheetViews>
  <sheetFormatPr baseColWidth="10" defaultColWidth="9.7109375" defaultRowHeight="15" x14ac:dyDescent="0"/>
  <cols>
    <col min="1" max="1" width="4.28515625" style="2203" customWidth="1"/>
    <col min="2" max="2" width="18.28515625" style="2203" customWidth="1"/>
    <col min="3" max="3" width="7.5703125" style="2203" customWidth="1"/>
    <col min="4" max="4" width="1" style="2203" customWidth="1"/>
    <col min="5" max="5" width="0.7109375" style="2203" customWidth="1"/>
    <col min="6" max="6" width="9.5703125" style="2203" bestFit="1" customWidth="1"/>
    <col min="7" max="7" width="1.7109375" style="2203" customWidth="1"/>
    <col min="8" max="8" width="9.5703125" style="2203" bestFit="1" customWidth="1"/>
    <col min="9" max="9" width="1.7109375" style="2203" customWidth="1"/>
    <col min="10" max="10" width="9.5703125" style="2203" bestFit="1" customWidth="1"/>
    <col min="11" max="11" width="1.7109375" style="2203" customWidth="1"/>
    <col min="12" max="12" width="9.5703125" style="2203" bestFit="1" customWidth="1"/>
    <col min="13" max="13" width="1.7109375" style="2203" customWidth="1"/>
    <col min="14" max="14" width="11" style="2203" customWidth="1"/>
    <col min="15" max="15" width="1.7109375" style="2203" customWidth="1"/>
    <col min="16" max="16" width="9.5703125" style="2203" bestFit="1" customWidth="1"/>
    <col min="17" max="17" width="1.7109375" style="2203" customWidth="1"/>
    <col min="18" max="18" width="9.5703125" style="2203" customWidth="1"/>
    <col min="19" max="19" width="1.7109375" style="2203" customWidth="1"/>
    <col min="20" max="20" width="10.140625" style="2203" customWidth="1"/>
    <col min="21" max="21" width="1.7109375" style="2203" customWidth="1"/>
    <col min="22" max="22" width="9.5703125" style="2203" customWidth="1"/>
    <col min="23" max="23" width="1.7109375" style="2203" customWidth="1"/>
    <col min="24" max="24" width="10.42578125" style="2203" customWidth="1"/>
    <col min="25" max="16384" width="9.7109375" style="2203"/>
  </cols>
  <sheetData>
    <row r="1" spans="1:24">
      <c r="A1" s="1667" t="s">
        <v>1491</v>
      </c>
    </row>
    <row r="3" spans="1:24" ht="17">
      <c r="A3" s="2202" t="s">
        <v>763</v>
      </c>
      <c r="B3" s="2196"/>
      <c r="C3" s="2202"/>
      <c r="D3" s="2202"/>
      <c r="E3" s="2202"/>
      <c r="F3" s="2202"/>
      <c r="G3" s="2202"/>
      <c r="H3" s="2202"/>
      <c r="I3" s="2202"/>
      <c r="J3" s="2202"/>
      <c r="K3" s="2202"/>
      <c r="L3" s="2202"/>
      <c r="M3" s="2197"/>
      <c r="N3" s="2197"/>
      <c r="O3" s="2197"/>
      <c r="P3" s="2197"/>
      <c r="Q3" s="2197"/>
      <c r="R3" s="2197"/>
      <c r="S3" s="2238"/>
      <c r="T3" s="2238"/>
      <c r="U3" s="2238"/>
      <c r="V3" s="2238"/>
      <c r="W3" s="2238"/>
    </row>
    <row r="4" spans="1:24" ht="17">
      <c r="A4" s="2201" t="s">
        <v>2614</v>
      </c>
      <c r="B4" s="2196"/>
      <c r="C4" s="2202"/>
      <c r="D4" s="2202"/>
      <c r="E4" s="2202"/>
      <c r="F4" s="2202"/>
      <c r="G4" s="2202"/>
      <c r="H4" s="2202"/>
      <c r="I4" s="2202"/>
      <c r="J4" s="2202"/>
      <c r="K4" s="2202"/>
      <c r="L4" s="2202"/>
      <c r="M4" s="2197"/>
      <c r="N4" s="2197"/>
      <c r="O4" s="2197"/>
      <c r="Q4" s="2197"/>
      <c r="R4" s="2240"/>
      <c r="S4" s="2241"/>
      <c r="T4" s="2241"/>
      <c r="U4" s="2240"/>
      <c r="V4" s="2388" t="s">
        <v>2613</v>
      </c>
      <c r="W4" s="2389"/>
      <c r="X4" s="2389"/>
    </row>
    <row r="5" spans="1:24" ht="17">
      <c r="A5" s="2236" t="s">
        <v>2612</v>
      </c>
      <c r="B5" s="2196"/>
      <c r="C5" s="2202"/>
      <c r="D5" s="2202"/>
      <c r="E5" s="2202"/>
      <c r="F5" s="2202"/>
      <c r="G5" s="2202"/>
      <c r="H5" s="2202"/>
      <c r="I5" s="2202"/>
      <c r="J5" s="2202"/>
      <c r="K5" s="2202"/>
      <c r="L5" s="2202"/>
      <c r="M5" s="2197"/>
      <c r="N5" s="2197"/>
      <c r="O5" s="2197"/>
      <c r="P5" s="2197"/>
      <c r="Q5" s="2197"/>
      <c r="R5" s="2197"/>
      <c r="V5" s="2390"/>
      <c r="W5" s="2391"/>
      <c r="X5" s="2391"/>
    </row>
    <row r="6" spans="1:24">
      <c r="A6" s="2239"/>
      <c r="C6" s="2197"/>
      <c r="D6" s="2197"/>
      <c r="E6" s="2197"/>
      <c r="F6" s="2197"/>
      <c r="G6" s="2197"/>
      <c r="H6" s="2197"/>
      <c r="I6" s="2197"/>
      <c r="J6" s="2197"/>
      <c r="K6" s="2197"/>
      <c r="L6" s="2197"/>
      <c r="M6" s="2197"/>
      <c r="N6" s="2197"/>
      <c r="O6" s="2197"/>
      <c r="P6" s="2197"/>
      <c r="Q6" s="2197"/>
      <c r="R6" s="2197"/>
      <c r="W6" s="2238"/>
    </row>
    <row r="7" spans="1:24" ht="16" thickBot="1">
      <c r="A7" s="2254"/>
      <c r="C7" s="2197"/>
      <c r="D7" s="2197"/>
      <c r="E7" s="2197"/>
      <c r="F7" s="2197"/>
      <c r="G7" s="2197"/>
      <c r="H7" s="2197"/>
      <c r="I7" s="2197"/>
      <c r="J7" s="2197"/>
      <c r="K7" s="2197"/>
      <c r="L7" s="2197"/>
      <c r="M7" s="2197"/>
      <c r="N7" s="2197"/>
      <c r="O7" s="2197"/>
      <c r="P7" s="2197"/>
      <c r="Q7" s="2197"/>
      <c r="R7" s="2197"/>
      <c r="W7" s="2238"/>
    </row>
    <row r="8" spans="1:24" ht="15" customHeight="1">
      <c r="C8" s="2401" t="s">
        <v>2681</v>
      </c>
      <c r="D8" s="2411"/>
      <c r="E8" s="2411"/>
      <c r="F8" s="2411"/>
      <c r="G8" s="2411"/>
      <c r="H8" s="2411"/>
      <c r="I8" s="2411"/>
      <c r="J8" s="2411"/>
      <c r="K8" s="2411"/>
      <c r="L8" s="2411"/>
      <c r="M8" s="2411"/>
      <c r="N8" s="2411"/>
      <c r="O8" s="2411"/>
      <c r="P8" s="2411"/>
      <c r="Q8" s="2411"/>
      <c r="R8" s="2411"/>
      <c r="S8" s="2411"/>
      <c r="T8" s="2412"/>
    </row>
    <row r="9" spans="1:24">
      <c r="C9" s="2413"/>
      <c r="D9" s="2414"/>
      <c r="E9" s="2414"/>
      <c r="F9" s="2414"/>
      <c r="G9" s="2414"/>
      <c r="H9" s="2414"/>
      <c r="I9" s="2414"/>
      <c r="J9" s="2414"/>
      <c r="K9" s="2414"/>
      <c r="L9" s="2414"/>
      <c r="M9" s="2414"/>
      <c r="N9" s="2414"/>
      <c r="O9" s="2414"/>
      <c r="P9" s="2414"/>
      <c r="Q9" s="2414"/>
      <c r="R9" s="2414"/>
      <c r="S9" s="2414"/>
      <c r="T9" s="2415"/>
    </row>
    <row r="10" spans="1:24">
      <c r="C10" s="2413"/>
      <c r="D10" s="2414"/>
      <c r="E10" s="2414"/>
      <c r="F10" s="2414"/>
      <c r="G10" s="2414"/>
      <c r="H10" s="2414"/>
      <c r="I10" s="2414"/>
      <c r="J10" s="2414"/>
      <c r="K10" s="2414"/>
      <c r="L10" s="2414"/>
      <c r="M10" s="2414"/>
      <c r="N10" s="2414"/>
      <c r="O10" s="2414"/>
      <c r="P10" s="2414"/>
      <c r="Q10" s="2414"/>
      <c r="R10" s="2414"/>
      <c r="S10" s="2414"/>
      <c r="T10" s="2415"/>
    </row>
    <row r="11" spans="1:24">
      <c r="C11" s="2413"/>
      <c r="D11" s="2414"/>
      <c r="E11" s="2414"/>
      <c r="F11" s="2414"/>
      <c r="G11" s="2414"/>
      <c r="H11" s="2414"/>
      <c r="I11" s="2414"/>
      <c r="J11" s="2414"/>
      <c r="K11" s="2414"/>
      <c r="L11" s="2414"/>
      <c r="M11" s="2414"/>
      <c r="N11" s="2414"/>
      <c r="O11" s="2414"/>
      <c r="P11" s="2414"/>
      <c r="Q11" s="2414"/>
      <c r="R11" s="2414"/>
      <c r="S11" s="2414"/>
      <c r="T11" s="2415"/>
    </row>
    <row r="12" spans="1:24">
      <c r="C12" s="2416"/>
      <c r="D12" s="2417"/>
      <c r="E12" s="2417"/>
      <c r="F12" s="2417"/>
      <c r="G12" s="2417"/>
      <c r="H12" s="2417"/>
      <c r="I12" s="2417"/>
      <c r="J12" s="2417"/>
      <c r="K12" s="2417"/>
      <c r="L12" s="2417"/>
      <c r="M12" s="2417"/>
      <c r="N12" s="2417"/>
      <c r="O12" s="2417"/>
      <c r="P12" s="2417"/>
      <c r="Q12" s="2417"/>
      <c r="R12" s="2417"/>
      <c r="S12" s="2417"/>
      <c r="T12" s="2418"/>
    </row>
    <row r="13" spans="1:24" ht="16" thickBot="1">
      <c r="C13" s="2419"/>
      <c r="D13" s="2420"/>
      <c r="E13" s="2420"/>
      <c r="F13" s="2420"/>
      <c r="G13" s="2420"/>
      <c r="H13" s="2420"/>
      <c r="I13" s="2420"/>
      <c r="J13" s="2420"/>
      <c r="K13" s="2420"/>
      <c r="L13" s="2420"/>
      <c r="M13" s="2420"/>
      <c r="N13" s="2420"/>
      <c r="O13" s="2420"/>
      <c r="P13" s="2420"/>
      <c r="Q13" s="2420"/>
      <c r="R13" s="2420"/>
      <c r="S13" s="2420"/>
      <c r="T13" s="2421"/>
    </row>
    <row r="14" spans="1:24">
      <c r="A14" s="2254"/>
      <c r="C14" s="2197"/>
      <c r="D14" s="2197"/>
      <c r="E14" s="2197"/>
      <c r="F14" s="2197"/>
      <c r="G14" s="2197"/>
      <c r="H14" s="2197"/>
      <c r="I14" s="2197"/>
      <c r="J14" s="2197"/>
      <c r="K14" s="2197"/>
      <c r="L14" s="2197"/>
      <c r="M14" s="2197"/>
      <c r="N14" s="2197"/>
      <c r="O14" s="2197"/>
      <c r="P14" s="2197"/>
      <c r="Q14" s="2197"/>
      <c r="R14" s="2197"/>
      <c r="W14" s="2238"/>
    </row>
    <row r="15" spans="1:24">
      <c r="B15" s="2197"/>
      <c r="C15" s="2197"/>
      <c r="D15" s="2197"/>
      <c r="E15" s="2197"/>
      <c r="F15" s="2197"/>
      <c r="G15" s="2197"/>
      <c r="H15" s="2197"/>
      <c r="I15" s="2197"/>
      <c r="J15" s="2197"/>
      <c r="K15" s="2197"/>
      <c r="L15" s="2197"/>
      <c r="M15" s="2197"/>
      <c r="N15" s="2197"/>
      <c r="O15" s="2197"/>
      <c r="P15" s="2197"/>
      <c r="Q15" s="2197"/>
      <c r="R15" s="2197"/>
      <c r="W15" s="2238"/>
    </row>
    <row r="16" spans="1:24">
      <c r="E16" s="2197"/>
      <c r="F16" s="2277" t="s">
        <v>93</v>
      </c>
      <c r="G16" s="2269"/>
      <c r="H16" s="2277" t="s">
        <v>94</v>
      </c>
      <c r="I16" s="2269"/>
      <c r="J16" s="2277" t="s">
        <v>95</v>
      </c>
      <c r="K16" s="2270"/>
      <c r="L16" s="2277" t="s">
        <v>96</v>
      </c>
      <c r="M16" s="2270"/>
      <c r="N16" s="2277" t="s">
        <v>97</v>
      </c>
      <c r="O16" s="2269"/>
      <c r="P16" s="2277" t="s">
        <v>98</v>
      </c>
      <c r="Q16" s="2269"/>
      <c r="R16" s="2277" t="s">
        <v>99</v>
      </c>
      <c r="S16" s="2269"/>
      <c r="T16" s="2277" t="s">
        <v>10</v>
      </c>
      <c r="U16" s="2269"/>
      <c r="V16" s="2277" t="s">
        <v>9</v>
      </c>
      <c r="W16" s="2269"/>
      <c r="X16" s="2277" t="s">
        <v>1977</v>
      </c>
    </row>
    <row r="17" spans="1:24" s="2243" customFormat="1">
      <c r="E17" s="2245"/>
      <c r="F17" s="2275"/>
      <c r="H17" s="2275"/>
      <c r="J17" s="2275"/>
      <c r="L17" s="2275"/>
      <c r="N17" s="2275"/>
      <c r="P17" s="2276"/>
      <c r="Q17" s="2244"/>
      <c r="R17" s="2276"/>
      <c r="S17" s="2244"/>
      <c r="T17" s="2275"/>
      <c r="U17" s="2244"/>
      <c r="V17" s="2275"/>
    </row>
    <row r="18" spans="1:24" s="2243" customFormat="1">
      <c r="A18" s="2287" t="s">
        <v>2576</v>
      </c>
      <c r="B18" s="2287"/>
      <c r="E18" s="2245"/>
      <c r="J18" s="2244"/>
      <c r="L18" s="2244"/>
      <c r="N18" s="2244"/>
      <c r="P18" s="2244"/>
      <c r="Q18" s="2244"/>
      <c r="R18" s="2244"/>
      <c r="S18" s="2244"/>
      <c r="T18" s="2244"/>
      <c r="U18" s="2244"/>
      <c r="V18" s="2244"/>
    </row>
    <row r="19" spans="1:24">
      <c r="B19" s="2203" t="s">
        <v>2611</v>
      </c>
      <c r="C19" s="2197"/>
      <c r="D19" s="2197" t="s">
        <v>6</v>
      </c>
      <c r="E19" s="2289"/>
      <c r="F19" s="2302">
        <f>'SCH 21b'!F56</f>
        <v>48465</v>
      </c>
      <c r="G19" s="2303" t="s">
        <v>6</v>
      </c>
      <c r="H19" s="2302">
        <f>'SCH 21b'!H56</f>
        <v>50978</v>
      </c>
      <c r="I19" s="2303" t="s">
        <v>6</v>
      </c>
      <c r="J19" s="2302">
        <f>'SCH 21b'!J56</f>
        <v>52445</v>
      </c>
      <c r="K19" s="2303" t="s">
        <v>6</v>
      </c>
      <c r="L19" s="2302">
        <f>'SCH 21b'!L56</f>
        <v>57014</v>
      </c>
      <c r="M19" s="2303" t="s">
        <v>6</v>
      </c>
      <c r="N19" s="2302">
        <f>'SCH 21b'!N56</f>
        <v>60522</v>
      </c>
      <c r="O19" s="2303" t="s">
        <v>6</v>
      </c>
      <c r="P19" s="2302">
        <f>'SCH 21b'!P56</f>
        <v>61700</v>
      </c>
      <c r="Q19" s="2303" t="s">
        <v>6</v>
      </c>
      <c r="R19" s="2302">
        <f>'SCH 21b'!R56</f>
        <v>63328</v>
      </c>
      <c r="S19" s="2303" t="s">
        <v>6</v>
      </c>
      <c r="T19" s="2302">
        <f>'SCH 21b'!T56</f>
        <v>63516</v>
      </c>
      <c r="U19" s="2303" t="s">
        <v>6</v>
      </c>
      <c r="V19" s="2302">
        <f>'SCH 21b'!V56</f>
        <v>63575</v>
      </c>
      <c r="W19" s="2303" t="s">
        <v>6</v>
      </c>
      <c r="X19" s="2302">
        <f>'SCH 21b'!X56</f>
        <v>63188</v>
      </c>
    </row>
    <row r="20" spans="1:24">
      <c r="B20" s="2203" t="s">
        <v>2610</v>
      </c>
      <c r="C20" s="2197"/>
      <c r="D20" s="2197" t="s">
        <v>6</v>
      </c>
      <c r="E20" s="2289"/>
      <c r="F20" s="2284">
        <f>'SCH 21b'!F57</f>
        <v>4.4767767207610524E-3</v>
      </c>
      <c r="G20" s="2285" t="s">
        <v>6</v>
      </c>
      <c r="H20" s="2284">
        <f>'SCH 21b'!H57</f>
        <v>5.1900000000000002E-2</v>
      </c>
      <c r="I20" s="2285" t="s">
        <v>6</v>
      </c>
      <c r="J20" s="2284">
        <f>'SCH 21b'!J57</f>
        <v>2.8799999999999999E-2</v>
      </c>
      <c r="K20" s="2285" t="s">
        <v>6</v>
      </c>
      <c r="L20" s="2284">
        <f>'SCH 21b'!L57</f>
        <v>8.7099999999999997E-2</v>
      </c>
      <c r="M20" s="2285" t="s">
        <v>6</v>
      </c>
      <c r="N20" s="2284">
        <f>'SCH 21b'!N57</f>
        <v>6.1499999999999999E-2</v>
      </c>
      <c r="O20" s="2285" t="s">
        <v>6</v>
      </c>
      <c r="P20" s="2284">
        <f>'SCH 21b'!P57</f>
        <v>1.95E-2</v>
      </c>
      <c r="Q20" s="2285" t="s">
        <v>6</v>
      </c>
      <c r="R20" s="2284">
        <f>'SCH 21b'!R57</f>
        <v>2.64E-2</v>
      </c>
      <c r="S20" s="2285" t="s">
        <v>6</v>
      </c>
      <c r="T20" s="2284">
        <f>'SCH 21b'!T57</f>
        <v>3.0000000000000001E-3</v>
      </c>
      <c r="U20" s="2285" t="s">
        <v>6</v>
      </c>
      <c r="V20" s="2284">
        <f>'SCH 21b'!V57</f>
        <v>8.9999999999999998E-4</v>
      </c>
      <c r="W20" s="2285" t="s">
        <v>6</v>
      </c>
      <c r="X20" s="2284">
        <f>'SCH 21b'!X57</f>
        <v>-6.1000000000000004E-3</v>
      </c>
    </row>
    <row r="21" spans="1:24">
      <c r="B21" s="2203" t="s">
        <v>2609</v>
      </c>
      <c r="C21" s="2258"/>
      <c r="D21" s="2258" t="s">
        <v>6</v>
      </c>
      <c r="E21" s="2289"/>
      <c r="F21" s="2205">
        <f>'SCH 21b'!F58</f>
        <v>2512.1398963730571</v>
      </c>
      <c r="G21" s="2283" t="s">
        <v>6</v>
      </c>
      <c r="H21" s="2205">
        <f>'SCH 21b'!H58</f>
        <v>2641.3471502590673</v>
      </c>
      <c r="I21" s="2283" t="s">
        <v>6</v>
      </c>
      <c r="J21" s="2205">
        <f>'SCH 21b'!J58</f>
        <v>2703.3505154639179</v>
      </c>
      <c r="K21" s="2283" t="s">
        <v>6</v>
      </c>
      <c r="L21" s="2205">
        <f>'SCH 21b'!L58</f>
        <v>2923.7948717948716</v>
      </c>
      <c r="M21" s="2283" t="s">
        <v>6</v>
      </c>
      <c r="N21" s="2205">
        <f>'SCH 21b'!N58</f>
        <v>3102</v>
      </c>
      <c r="O21" s="2283" t="s">
        <v>6</v>
      </c>
      <c r="P21" s="2205">
        <f>'SCH 21b'!P58</f>
        <v>3180.4123711340208</v>
      </c>
      <c r="Q21" s="2283" t="s">
        <v>6</v>
      </c>
      <c r="R21" s="2205">
        <f>'SCH 21b'!R58</f>
        <v>3247</v>
      </c>
      <c r="S21" s="2283" t="s">
        <v>6</v>
      </c>
      <c r="T21" s="2205">
        <f>'SCH 21b'!T58</f>
        <v>3242</v>
      </c>
      <c r="U21" s="2283" t="s">
        <v>6</v>
      </c>
      <c r="V21" s="2205">
        <f>'SCH 21b'!V58</f>
        <v>3227.1573604060914</v>
      </c>
      <c r="W21" s="2283" t="s">
        <v>6</v>
      </c>
      <c r="X21" s="2205">
        <f>'SCH 21b'!X58</f>
        <v>3207.5126903553301</v>
      </c>
    </row>
    <row r="22" spans="1:24">
      <c r="E22" s="2289"/>
      <c r="F22" s="2275"/>
      <c r="H22" s="2275"/>
      <c r="J22" s="2275"/>
      <c r="L22" s="2275"/>
      <c r="N22" s="2275"/>
      <c r="P22" s="2276"/>
      <c r="Q22" s="2238"/>
      <c r="R22" s="2276"/>
      <c r="S22" s="2238"/>
      <c r="T22" s="2275"/>
      <c r="U22" s="2238"/>
      <c r="V22" s="2275"/>
      <c r="X22" s="2275"/>
    </row>
    <row r="23" spans="1:24" s="2293" customFormat="1">
      <c r="A23" s="2223" t="s">
        <v>2608</v>
      </c>
      <c r="E23" s="2289"/>
      <c r="F23" s="2203"/>
      <c r="G23" s="2203"/>
      <c r="H23" s="2203"/>
      <c r="I23" s="2203"/>
      <c r="J23" s="2203"/>
      <c r="K23" s="2203"/>
      <c r="L23" s="2203"/>
      <c r="M23" s="2203"/>
      <c r="N23" s="2203"/>
      <c r="O23" s="2203"/>
      <c r="P23" s="2203"/>
      <c r="Q23" s="2238"/>
      <c r="R23" s="2203"/>
      <c r="S23" s="2238"/>
      <c r="T23" s="2203"/>
      <c r="U23" s="2238"/>
      <c r="V23" s="2301"/>
      <c r="X23" s="2203"/>
    </row>
    <row r="24" spans="1:24" s="2293" customFormat="1">
      <c r="B24" s="2203" t="s">
        <v>2607</v>
      </c>
      <c r="D24" s="2293" t="s">
        <v>6</v>
      </c>
      <c r="E24" s="2289"/>
      <c r="F24" s="2265">
        <v>67</v>
      </c>
      <c r="G24" s="2265"/>
      <c r="H24" s="2265">
        <v>56</v>
      </c>
      <c r="I24" s="2265"/>
      <c r="J24" s="2265">
        <v>50</v>
      </c>
      <c r="K24" s="2265"/>
      <c r="L24" s="2265">
        <v>40</v>
      </c>
      <c r="M24" s="2265"/>
      <c r="N24" s="2265">
        <v>30</v>
      </c>
      <c r="O24" s="2265"/>
      <c r="P24" s="2265">
        <v>26</v>
      </c>
      <c r="Q24" s="2265"/>
      <c r="R24" s="2265">
        <v>20</v>
      </c>
      <c r="S24" s="2265"/>
      <c r="T24" s="2265">
        <v>12</v>
      </c>
      <c r="U24" s="2265"/>
      <c r="V24" s="2265">
        <v>7</v>
      </c>
      <c r="W24" s="2265"/>
      <c r="X24" s="2265">
        <v>2</v>
      </c>
    </row>
    <row r="25" spans="1:24" s="2293" customFormat="1">
      <c r="B25" s="2203" t="s">
        <v>2606</v>
      </c>
      <c r="D25" s="2293" t="s">
        <v>6</v>
      </c>
      <c r="E25" s="2289"/>
      <c r="F25" s="2268">
        <v>-0.39639999999999997</v>
      </c>
      <c r="G25" s="2270"/>
      <c r="H25" s="2268">
        <f>(+H24-F24)/F24</f>
        <v>-0.16417910447761194</v>
      </c>
      <c r="I25" s="2270"/>
      <c r="J25" s="2268">
        <f>(+J24-H24)/H24</f>
        <v>-0.10714285714285714</v>
      </c>
      <c r="K25" s="2299"/>
      <c r="L25" s="2268">
        <f>(+L24-J24)/J24</f>
        <v>-0.2</v>
      </c>
      <c r="M25" s="2299"/>
      <c r="N25" s="2268">
        <f>(+N24-L24)/L24</f>
        <v>-0.25</v>
      </c>
      <c r="O25" s="2299"/>
      <c r="P25" s="2268">
        <f>(+P24-N24)/N24</f>
        <v>-0.13333333333333333</v>
      </c>
      <c r="Q25" s="2299"/>
      <c r="R25" s="2268">
        <f>(+R24-P24)/P24</f>
        <v>-0.23076923076923078</v>
      </c>
      <c r="S25" s="2299"/>
      <c r="T25" s="2268">
        <f>(+T24-R24)/R24</f>
        <v>-0.4</v>
      </c>
      <c r="U25" s="2299"/>
      <c r="V25" s="2268">
        <f>(+V24-T24)/T24</f>
        <v>-0.41666666666666669</v>
      </c>
      <c r="W25" s="2299"/>
      <c r="X25" s="2268">
        <f>(+X24-V24)/V24</f>
        <v>-0.7142857142857143</v>
      </c>
    </row>
    <row r="26" spans="1:24" s="2293" customFormat="1">
      <c r="B26" s="2203" t="s">
        <v>2605</v>
      </c>
      <c r="D26" s="2293" t="s">
        <v>6</v>
      </c>
      <c r="E26" s="2289"/>
      <c r="F26" s="2265">
        <f>F24/19.3</f>
        <v>3.471502590673575</v>
      </c>
      <c r="G26" s="2265"/>
      <c r="H26" s="2265">
        <f>H24/19.3</f>
        <v>2.9015544041450778</v>
      </c>
      <c r="I26" s="2265"/>
      <c r="J26" s="2265">
        <f>J24/19.4</f>
        <v>2.5773195876288661</v>
      </c>
      <c r="K26" s="2265"/>
      <c r="L26" s="2265">
        <f>L24/19.5</f>
        <v>2.0512820512820511</v>
      </c>
      <c r="M26" s="2265"/>
      <c r="N26" s="2265">
        <f>N24/19.5</f>
        <v>1.5384615384615385</v>
      </c>
      <c r="O26" s="2265"/>
      <c r="P26" s="2265">
        <f>P24/19.4</f>
        <v>1.3402061855670104</v>
      </c>
      <c r="Q26" s="2265"/>
      <c r="R26" s="2265">
        <f>R24/19.5</f>
        <v>1.0256410256410255</v>
      </c>
      <c r="S26" s="2265"/>
      <c r="T26" s="2265">
        <f>T24/19.6</f>
        <v>0.61224489795918358</v>
      </c>
      <c r="U26" s="2265"/>
      <c r="V26" s="2265">
        <f>ROUND(V24/19.7,0)</f>
        <v>0</v>
      </c>
      <c r="W26" s="2265"/>
      <c r="X26" s="2265">
        <f>ROUND(X24/19.7,0)</f>
        <v>0</v>
      </c>
    </row>
    <row r="27" spans="1:24" s="2293" customFormat="1">
      <c r="E27" s="2289"/>
      <c r="F27" s="2272"/>
      <c r="G27" s="2203"/>
      <c r="H27" s="2203"/>
      <c r="I27" s="2203"/>
      <c r="J27" s="2203"/>
      <c r="K27" s="2203"/>
      <c r="L27" s="2203"/>
      <c r="M27" s="2203"/>
      <c r="N27" s="2203"/>
      <c r="O27" s="2238"/>
      <c r="P27" s="2203"/>
      <c r="Q27" s="2238"/>
      <c r="R27" s="2203"/>
      <c r="S27" s="2238"/>
      <c r="T27" s="2203"/>
      <c r="V27" s="2203"/>
      <c r="X27" s="2203"/>
    </row>
    <row r="28" spans="1:24" s="2293" customFormat="1">
      <c r="A28" s="2223" t="s">
        <v>2638</v>
      </c>
      <c r="E28" s="2289"/>
      <c r="F28" s="2272"/>
      <c r="G28" s="2203"/>
      <c r="H28" s="2203"/>
      <c r="I28" s="2203"/>
      <c r="J28" s="2203"/>
      <c r="K28" s="2203"/>
      <c r="L28" s="2203"/>
      <c r="M28" s="2203"/>
      <c r="N28" s="2203"/>
      <c r="O28" s="2238"/>
      <c r="P28" s="2203"/>
      <c r="Q28" s="2238"/>
      <c r="R28" s="2203"/>
      <c r="S28" s="2238"/>
      <c r="T28" s="2203"/>
      <c r="V28" s="2203"/>
      <c r="X28" s="2203"/>
    </row>
    <row r="29" spans="1:24" s="2293" customFormat="1">
      <c r="B29" s="2203" t="s">
        <v>2604</v>
      </c>
      <c r="D29" s="2293" t="s">
        <v>6</v>
      </c>
      <c r="E29" s="2289"/>
      <c r="F29" s="2265">
        <v>837</v>
      </c>
      <c r="G29" s="2265"/>
      <c r="H29" s="2265">
        <v>775</v>
      </c>
      <c r="I29" s="2265"/>
      <c r="J29" s="2265">
        <v>713</v>
      </c>
      <c r="K29" s="2265"/>
      <c r="L29" s="2265">
        <v>682</v>
      </c>
      <c r="M29" s="2265"/>
      <c r="N29" s="2265">
        <v>637</v>
      </c>
      <c r="O29" s="2265"/>
      <c r="P29" s="2265">
        <v>586</v>
      </c>
      <c r="Q29" s="2265"/>
      <c r="R29" s="2265">
        <v>503</v>
      </c>
      <c r="S29" s="2265"/>
      <c r="T29" s="2265">
        <v>422</v>
      </c>
      <c r="U29" s="2265"/>
      <c r="V29" s="2265">
        <v>126</v>
      </c>
      <c r="W29" s="2265"/>
      <c r="X29" s="2265">
        <v>100</v>
      </c>
    </row>
    <row r="30" spans="1:24" s="2293" customFormat="1">
      <c r="B30" s="2203" t="s">
        <v>2603</v>
      </c>
      <c r="D30" s="2293" t="s">
        <v>6</v>
      </c>
      <c r="E30" s="2289"/>
      <c r="F30" s="2268">
        <v>-3.9E-2</v>
      </c>
      <c r="G30" s="2270"/>
      <c r="H30" s="2268">
        <f>(+H29-F29)/F29</f>
        <v>-7.407407407407407E-2</v>
      </c>
      <c r="I30" s="2270"/>
      <c r="J30" s="2268">
        <f>(+J29-H29)/H29</f>
        <v>-0.08</v>
      </c>
      <c r="K30" s="2269"/>
      <c r="L30" s="2268">
        <f>(+L29-J29)/J29</f>
        <v>-4.3478260869565216E-2</v>
      </c>
      <c r="M30" s="2269"/>
      <c r="N30" s="2268">
        <f>(+N29-L29)/L29</f>
        <v>-6.5982404692082108E-2</v>
      </c>
      <c r="O30" s="2269"/>
      <c r="P30" s="2268">
        <f>(+P29-N29)/N29</f>
        <v>-8.0062794348508631E-2</v>
      </c>
      <c r="Q30" s="2269"/>
      <c r="R30" s="2268">
        <f>(+R29-P29)/P29</f>
        <v>-0.14163822525597269</v>
      </c>
      <c r="S30" s="2269"/>
      <c r="T30" s="2268">
        <f>(+T29-R29)/R29</f>
        <v>-0.1610337972166998</v>
      </c>
      <c r="U30" s="2269"/>
      <c r="V30" s="2268">
        <f>(+V29-T29)/T29</f>
        <v>-0.70142180094786732</v>
      </c>
      <c r="W30" s="2269"/>
      <c r="X30" s="2268">
        <f>(+X29-V29)/V29</f>
        <v>-0.20634920634920634</v>
      </c>
    </row>
    <row r="31" spans="1:24" s="2293" customFormat="1">
      <c r="B31" s="2203" t="s">
        <v>2602</v>
      </c>
      <c r="D31" s="2293" t="s">
        <v>6</v>
      </c>
      <c r="E31" s="2289"/>
      <c r="F31" s="2265">
        <f>F29/19.3</f>
        <v>43.367875647668392</v>
      </c>
      <c r="G31" s="2265"/>
      <c r="H31" s="2265">
        <f>H29/19.3</f>
        <v>40.155440414507773</v>
      </c>
      <c r="I31" s="2265"/>
      <c r="J31" s="2265">
        <f>J29/19.4</f>
        <v>36.75257731958763</v>
      </c>
      <c r="K31" s="2265"/>
      <c r="L31" s="2265">
        <f>L29/19.5</f>
        <v>34.974358974358971</v>
      </c>
      <c r="M31" s="2265"/>
      <c r="N31" s="2265">
        <f>N29/19.5</f>
        <v>32.666666666666664</v>
      </c>
      <c r="O31" s="2265"/>
      <c r="P31" s="2265">
        <f>P29/19.4</f>
        <v>30.206185567010312</v>
      </c>
      <c r="Q31" s="2265"/>
      <c r="R31" s="2265">
        <f>R29/19.5</f>
        <v>25.794871794871796</v>
      </c>
      <c r="S31" s="2265"/>
      <c r="T31" s="2265">
        <f>T29/19.6</f>
        <v>21.530612244897959</v>
      </c>
      <c r="U31" s="2265"/>
      <c r="V31" s="2265">
        <f>V29/19.7</f>
        <v>6.3959390862944163</v>
      </c>
      <c r="W31" s="2265"/>
      <c r="X31" s="2265">
        <f>X29/19.7</f>
        <v>5.0761421319796955</v>
      </c>
    </row>
    <row r="32" spans="1:24" s="2293" customFormat="1">
      <c r="B32" s="2300"/>
      <c r="E32" s="2289"/>
      <c r="F32" s="2272"/>
      <c r="G32" s="2203"/>
      <c r="H32" s="2272"/>
      <c r="I32" s="2203"/>
      <c r="J32" s="2272"/>
      <c r="K32" s="2203"/>
      <c r="L32" s="2272"/>
      <c r="M32" s="2203"/>
      <c r="N32" s="2272"/>
      <c r="O32" s="2238"/>
      <c r="P32" s="2272"/>
      <c r="Q32" s="2238"/>
      <c r="R32" s="2272"/>
      <c r="S32" s="2238"/>
      <c r="T32" s="2272"/>
      <c r="V32" s="2272"/>
      <c r="X32" s="2272"/>
    </row>
    <row r="33" spans="1:24" s="2293" customFormat="1">
      <c r="A33" s="2223" t="s">
        <v>2601</v>
      </c>
      <c r="E33" s="2289"/>
      <c r="F33" s="2203"/>
      <c r="G33" s="2203"/>
      <c r="H33" s="2203"/>
      <c r="I33" s="2203"/>
      <c r="J33" s="2203"/>
      <c r="K33" s="2203"/>
      <c r="L33" s="2203"/>
      <c r="M33" s="2203"/>
      <c r="N33" s="2203"/>
      <c r="O33" s="2238"/>
      <c r="P33" s="2203"/>
      <c r="Q33" s="2238"/>
      <c r="R33" s="2203"/>
      <c r="S33" s="2238"/>
      <c r="T33" s="2203"/>
      <c r="V33" s="2203"/>
      <c r="X33" s="2203"/>
    </row>
    <row r="34" spans="1:24" s="2293" customFormat="1">
      <c r="B34" s="2203" t="s">
        <v>2600</v>
      </c>
      <c r="D34" s="2293" t="s">
        <v>6</v>
      </c>
      <c r="E34" s="2289"/>
      <c r="F34" s="2265">
        <v>63</v>
      </c>
      <c r="G34" s="2265"/>
      <c r="H34" s="2265">
        <v>42</v>
      </c>
      <c r="I34" s="2265"/>
      <c r="J34" s="2265">
        <v>37</v>
      </c>
      <c r="K34" s="2265"/>
      <c r="L34" s="2265">
        <v>33</v>
      </c>
      <c r="M34" s="2265"/>
      <c r="N34" s="2265">
        <v>28</v>
      </c>
      <c r="O34" s="2265"/>
      <c r="P34" s="2265">
        <v>23</v>
      </c>
      <c r="Q34" s="2265"/>
      <c r="R34" s="2265">
        <v>19</v>
      </c>
      <c r="S34" s="2265"/>
      <c r="T34" s="2265">
        <v>15</v>
      </c>
      <c r="U34" s="2265"/>
      <c r="V34" s="2265">
        <v>12</v>
      </c>
      <c r="W34" s="2265"/>
      <c r="X34" s="2265">
        <v>9</v>
      </c>
    </row>
    <row r="35" spans="1:24" s="2293" customFormat="1">
      <c r="B35" s="2203" t="s">
        <v>2599</v>
      </c>
      <c r="D35" s="2293" t="s">
        <v>6</v>
      </c>
      <c r="E35" s="2289"/>
      <c r="F35" s="2268">
        <v>-1.5599999999999999E-2</v>
      </c>
      <c r="G35" s="2270"/>
      <c r="H35" s="2268">
        <f>(+H34-F34)/F34</f>
        <v>-0.33333333333333331</v>
      </c>
      <c r="I35" s="2270"/>
      <c r="J35" s="2268">
        <f>(+J34-H34)/H34</f>
        <v>-0.11904761904761904</v>
      </c>
      <c r="K35" s="2299"/>
      <c r="L35" s="2268">
        <f>(+L34-J34)/J34</f>
        <v>-0.10810810810810811</v>
      </c>
      <c r="M35" s="2299"/>
      <c r="N35" s="2268">
        <f>(+N34-L34)/L34</f>
        <v>-0.15151515151515152</v>
      </c>
      <c r="O35" s="2299"/>
      <c r="P35" s="2268">
        <f>(+P34-N34)/N34</f>
        <v>-0.17857142857142858</v>
      </c>
      <c r="Q35" s="2299"/>
      <c r="R35" s="2268">
        <f>(+R34-P34)/P34</f>
        <v>-0.17391304347826086</v>
      </c>
      <c r="S35" s="2299"/>
      <c r="T35" s="2268">
        <f>(+T34-R34)/R34</f>
        <v>-0.21052631578947367</v>
      </c>
      <c r="U35" s="2299"/>
      <c r="V35" s="2268">
        <f>(+V34-T34)/T34</f>
        <v>-0.2</v>
      </c>
      <c r="W35" s="2299"/>
      <c r="X35" s="2268">
        <f>(+X34-V34)/V34</f>
        <v>-0.25</v>
      </c>
    </row>
    <row r="36" spans="1:24" s="2293" customFormat="1">
      <c r="B36" s="2203" t="s">
        <v>2598</v>
      </c>
      <c r="D36" s="2293" t="s">
        <v>6</v>
      </c>
      <c r="E36" s="2289"/>
      <c r="F36" s="2265">
        <f>F34/19.3</f>
        <v>3.2642487046632125</v>
      </c>
      <c r="G36" s="2265"/>
      <c r="H36" s="2265">
        <f>H34/19.3</f>
        <v>2.176165803108808</v>
      </c>
      <c r="I36" s="2265"/>
      <c r="J36" s="2265">
        <f>J34/19.4</f>
        <v>1.9072164948453609</v>
      </c>
      <c r="K36" s="2265"/>
      <c r="L36" s="2265">
        <f>L34/19.5</f>
        <v>1.6923076923076923</v>
      </c>
      <c r="M36" s="2265"/>
      <c r="N36" s="2265">
        <f>N34/19.5</f>
        <v>1.4358974358974359</v>
      </c>
      <c r="O36" s="2265"/>
      <c r="P36" s="2265">
        <f>P34/19.4</f>
        <v>1.1855670103092784</v>
      </c>
      <c r="Q36" s="2265"/>
      <c r="R36" s="2265">
        <f>R34/19.5</f>
        <v>0.97435897435897434</v>
      </c>
      <c r="S36" s="2265"/>
      <c r="T36" s="2265">
        <f>T34/19.6</f>
        <v>0.76530612244897955</v>
      </c>
      <c r="U36" s="2265"/>
      <c r="V36" s="2265">
        <f>V34/19.7</f>
        <v>0.6091370558375635</v>
      </c>
      <c r="W36" s="2265"/>
      <c r="X36" s="2265">
        <f>ROUND(X34/19.7,0)</f>
        <v>0</v>
      </c>
    </row>
    <row r="37" spans="1:24" s="2293" customFormat="1">
      <c r="A37" s="2295"/>
      <c r="B37" s="2298"/>
      <c r="C37" s="2295"/>
      <c r="D37" s="2297"/>
      <c r="E37" s="2289"/>
      <c r="F37" s="2294"/>
      <c r="G37" s="2294"/>
      <c r="H37" s="2294"/>
      <c r="I37" s="2263"/>
      <c r="J37" s="2294"/>
      <c r="K37" s="2263"/>
      <c r="L37" s="2294"/>
      <c r="M37" s="2263"/>
      <c r="N37" s="2294"/>
      <c r="O37" s="2263"/>
      <c r="P37" s="2294"/>
      <c r="Q37" s="2296"/>
      <c r="R37" s="2294"/>
      <c r="S37" s="2296"/>
      <c r="T37" s="2294"/>
      <c r="U37" s="2296"/>
      <c r="V37" s="2294"/>
      <c r="W37" s="2295"/>
      <c r="X37" s="2294"/>
    </row>
    <row r="38" spans="1:24">
      <c r="D38" s="2292"/>
      <c r="E38" s="2292"/>
      <c r="F38" s="2243"/>
      <c r="G38" s="2243"/>
      <c r="H38" s="2243"/>
      <c r="I38" s="2244"/>
      <c r="J38" s="2244"/>
      <c r="K38" s="2244"/>
      <c r="L38" s="2244"/>
      <c r="M38" s="2244"/>
      <c r="N38" s="2244"/>
      <c r="O38" s="2244"/>
      <c r="P38" s="2244"/>
      <c r="Q38" s="2244"/>
      <c r="R38" s="2244"/>
      <c r="S38" s="2244"/>
      <c r="T38" s="2244"/>
      <c r="U38" s="2244"/>
      <c r="V38" s="2244"/>
      <c r="X38" s="2244"/>
    </row>
    <row r="39" spans="1:24">
      <c r="A39" s="2260" t="s">
        <v>2680</v>
      </c>
      <c r="E39" s="2197"/>
      <c r="F39" s="2243"/>
      <c r="G39" s="2243"/>
      <c r="H39" s="2243"/>
      <c r="I39" s="2243"/>
      <c r="J39" s="2244"/>
      <c r="K39" s="2243"/>
      <c r="L39" s="2244"/>
      <c r="M39" s="2243"/>
      <c r="N39" s="2244"/>
      <c r="O39" s="2243"/>
      <c r="P39" s="2244"/>
      <c r="Q39" s="2244"/>
      <c r="R39" s="2244"/>
      <c r="S39" s="2244"/>
      <c r="T39" s="2244"/>
      <c r="U39" s="2244"/>
      <c r="V39" s="2244"/>
      <c r="X39" s="2244"/>
    </row>
    <row r="40" spans="1:24">
      <c r="B40" s="2197" t="s">
        <v>2597</v>
      </c>
      <c r="C40" s="2197"/>
      <c r="D40" s="2197" t="s">
        <v>6</v>
      </c>
      <c r="E40" s="2289"/>
      <c r="F40" s="2252">
        <f>SUM(F24+F29+F34+F19)</f>
        <v>49432</v>
      </c>
      <c r="G40" s="2259"/>
      <c r="H40" s="2252">
        <f>SUM(H24+H29+H34+H19)</f>
        <v>51851</v>
      </c>
      <c r="I40" s="2259"/>
      <c r="J40" s="2252">
        <f>SUM(J24+J29+J34+J19)</f>
        <v>53245</v>
      </c>
      <c r="K40" s="2259"/>
      <c r="L40" s="2252">
        <f>SUM(L24+L29+L34+L19)</f>
        <v>57769</v>
      </c>
      <c r="M40" s="2259"/>
      <c r="N40" s="2252">
        <f>SUM(N24+N29+N34+N19)</f>
        <v>61217</v>
      </c>
      <c r="O40" s="2259"/>
      <c r="P40" s="2252">
        <f>SUM(P24+P29+P34+P19)</f>
        <v>62335</v>
      </c>
      <c r="Q40" s="2259"/>
      <c r="R40" s="2252">
        <f>SUM(R24+R29+R34+R19)</f>
        <v>63870</v>
      </c>
      <c r="S40" s="2259"/>
      <c r="T40" s="2252">
        <f>SUM(T24+T29+T34+T19)</f>
        <v>63965</v>
      </c>
      <c r="U40" s="2259"/>
      <c r="V40" s="2252">
        <f>SUM(V24+V29+V34+V19)</f>
        <v>63720</v>
      </c>
      <c r="W40" s="2259"/>
      <c r="X40" s="2252">
        <f>SUM(X24+X29+X34+X19)</f>
        <v>63299</v>
      </c>
    </row>
    <row r="41" spans="1:24">
      <c r="B41" s="2197" t="s">
        <v>2596</v>
      </c>
      <c r="C41" s="2197"/>
      <c r="D41" s="2197" t="s">
        <v>6</v>
      </c>
      <c r="E41" s="2289"/>
      <c r="F41" s="2281">
        <v>2.8E-3</v>
      </c>
      <c r="G41" s="2291"/>
      <c r="H41" s="2281">
        <f>SUM(H40-F40)/F40</f>
        <v>4.8935911959864055E-2</v>
      </c>
      <c r="I41" s="2291"/>
      <c r="J41" s="2281">
        <f>SUM(J40-H40)/H40</f>
        <v>2.6884727391950011E-2</v>
      </c>
      <c r="K41" s="2291"/>
      <c r="L41" s="2281">
        <f>SUM(L40-J40)/J40</f>
        <v>8.4965724481171942E-2</v>
      </c>
      <c r="M41" s="2291"/>
      <c r="N41" s="2281">
        <f>SUM(N40-L40)/L40</f>
        <v>5.9685990756287978E-2</v>
      </c>
      <c r="O41" s="2290"/>
      <c r="P41" s="2281">
        <f>SUM(P40-N40)/N40</f>
        <v>1.8262900828201315E-2</v>
      </c>
      <c r="Q41" s="2290"/>
      <c r="R41" s="2281">
        <f>SUM(R40-P40)/P40</f>
        <v>2.4625010026469881E-2</v>
      </c>
      <c r="S41" s="2290"/>
      <c r="T41" s="2281">
        <f>SUM(T40-R40)/R40</f>
        <v>1.4873962736809143E-3</v>
      </c>
      <c r="U41" s="2256"/>
      <c r="V41" s="2281">
        <f>SUM(V40-T40)/T40</f>
        <v>-3.8302196513718438E-3</v>
      </c>
      <c r="W41" s="2256"/>
      <c r="X41" s="2281">
        <f>SUM(X40-V40)/V40</f>
        <v>-6.6070307595731325E-3</v>
      </c>
    </row>
    <row r="42" spans="1:24">
      <c r="B42" s="2197" t="s">
        <v>2595</v>
      </c>
      <c r="C42" s="2258"/>
      <c r="D42" s="2258" t="s">
        <v>6</v>
      </c>
      <c r="E42" s="2289"/>
      <c r="F42" s="2252">
        <f>F40/19.3</f>
        <v>2561.2435233160622</v>
      </c>
      <c r="G42" s="2252"/>
      <c r="H42" s="2252">
        <v>2686</v>
      </c>
      <c r="I42" s="2252"/>
      <c r="J42" s="2252">
        <f>J40/19.4</f>
        <v>2744.5876288659797</v>
      </c>
      <c r="K42" s="2252"/>
      <c r="L42" s="2252">
        <f>L40/19.5</f>
        <v>2962.5128205128203</v>
      </c>
      <c r="M42" s="2253"/>
      <c r="N42" s="2252">
        <v>3138</v>
      </c>
      <c r="O42" s="2253"/>
      <c r="P42" s="2252">
        <v>3212</v>
      </c>
      <c r="Q42" s="2253"/>
      <c r="R42" s="2252">
        <f>R40/19.5</f>
        <v>3275.3846153846152</v>
      </c>
      <c r="S42" s="2252"/>
      <c r="T42" s="2252">
        <v>3266</v>
      </c>
      <c r="U42" s="2252"/>
      <c r="V42" s="2252">
        <f>V40/19.7</f>
        <v>3234.5177664974622</v>
      </c>
      <c r="W42" s="2252"/>
      <c r="X42" s="2252">
        <f>X40/19.7</f>
        <v>3213.1472081218276</v>
      </c>
    </row>
    <row r="43" spans="1:24" ht="15.75" customHeight="1" thickBot="1">
      <c r="A43" s="2249"/>
      <c r="B43" s="2251"/>
      <c r="C43" s="2249"/>
      <c r="D43" s="2249"/>
      <c r="E43" s="2250"/>
    </row>
    <row r="44" spans="1:24" ht="15.75" customHeight="1" thickTop="1">
      <c r="B44" s="2248"/>
      <c r="E44" s="2197"/>
      <c r="F44" s="2247"/>
      <c r="G44" s="2247"/>
      <c r="H44" s="2247"/>
      <c r="I44" s="2247"/>
      <c r="J44" s="2247"/>
      <c r="K44" s="2247"/>
      <c r="L44" s="2247"/>
      <c r="M44" s="2247"/>
      <c r="N44" s="2247"/>
      <c r="O44" s="2246"/>
      <c r="P44" s="2247"/>
      <c r="Q44" s="2247"/>
      <c r="R44" s="2247"/>
      <c r="S44" s="2246"/>
      <c r="T44" s="2246"/>
      <c r="U44" s="2246"/>
      <c r="V44" s="2246"/>
      <c r="W44" s="2246"/>
      <c r="X44" s="2246"/>
    </row>
    <row r="45" spans="1:24" s="2243" customFormat="1">
      <c r="A45" s="2242" t="s">
        <v>2561</v>
      </c>
      <c r="D45" s="2245"/>
      <c r="E45" s="2245"/>
      <c r="F45" s="2245"/>
      <c r="G45" s="2245"/>
      <c r="H45" s="2245"/>
      <c r="I45" s="2245"/>
      <c r="J45" s="2245"/>
      <c r="K45" s="2245"/>
      <c r="L45" s="2245"/>
      <c r="M45" s="2245"/>
      <c r="N45" s="2244"/>
      <c r="O45" s="2245"/>
      <c r="P45" s="2245"/>
      <c r="Q45" s="2245"/>
      <c r="R45" s="2244"/>
      <c r="S45" s="2244"/>
      <c r="T45" s="2244"/>
      <c r="U45" s="2244"/>
      <c r="V45" s="2244"/>
      <c r="W45" s="2244"/>
    </row>
    <row r="46" spans="1:24">
      <c r="A46" s="2307"/>
    </row>
    <row r="47" spans="1:24">
      <c r="A47" s="2307"/>
    </row>
    <row r="48" spans="1:24">
      <c r="A48" s="2308"/>
    </row>
    <row r="49" spans="1:1">
      <c r="A49" s="2308"/>
    </row>
  </sheetData>
  <mergeCells count="3">
    <mergeCell ref="V4:X4"/>
    <mergeCell ref="V5:X5"/>
    <mergeCell ref="C8:T13"/>
  </mergeCells>
  <printOptions horizontalCentered="1" verticalCentered="1"/>
  <pageMargins left="0.75" right="0.5" top="1" bottom="0.25" header="0.5" footer="0.25"/>
  <pageSetup scale="68" orientation="landscape"/>
  <headerFooter scaleWithDoc="0">
    <oddFooter>&amp;R&amp;8 106</oddFooter>
  </headerFooter>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08"/>
  <sheetViews>
    <sheetView showGridLines="0" showOutlineSymbols="0" workbookViewId="0"/>
  </sheetViews>
  <sheetFormatPr baseColWidth="10" defaultColWidth="9.85546875" defaultRowHeight="16" outlineLevelRow="1" x14ac:dyDescent="0"/>
  <cols>
    <col min="1" max="1" width="37.140625" style="961" customWidth="1"/>
    <col min="2" max="2" width="1.5703125" style="961" customWidth="1"/>
    <col min="3" max="3" width="9.85546875" style="961" bestFit="1" customWidth="1"/>
    <col min="4" max="4" width="1.5703125" style="961" customWidth="1"/>
    <col min="5" max="5" width="9.85546875" style="961" bestFit="1" customWidth="1"/>
    <col min="6" max="6" width="1.5703125" style="961" customWidth="1"/>
    <col min="7" max="7" width="8.5703125" style="961" bestFit="1" customWidth="1"/>
    <col min="8" max="8" width="1.5703125" style="961" customWidth="1"/>
    <col min="9" max="9" width="9.28515625" style="961" bestFit="1" customWidth="1"/>
    <col min="10" max="10" width="1.5703125" style="961" customWidth="1"/>
    <col min="11" max="11" width="8.85546875" style="961" bestFit="1" customWidth="1"/>
    <col min="12" max="12" width="1.5703125" style="961" customWidth="1"/>
    <col min="13" max="13" width="7.5703125" style="961" bestFit="1" customWidth="1"/>
    <col min="14" max="14" width="1.5703125" style="961" customWidth="1"/>
    <col min="15" max="15" width="10.28515625" style="961" bestFit="1" customWidth="1"/>
    <col min="16" max="16" width="1.5703125" style="961" customWidth="1"/>
    <col min="17" max="17" width="12.140625" style="961" customWidth="1"/>
    <col min="18" max="18" width="1.5703125" style="961" customWidth="1"/>
    <col min="19" max="19" width="10" style="961" bestFit="1" customWidth="1"/>
    <col min="20" max="20" width="1.5703125" style="961" customWidth="1"/>
    <col min="21" max="21" width="9.140625" style="961" customWidth="1"/>
    <col min="22" max="22" width="1.5703125" style="961" customWidth="1"/>
    <col min="23" max="23" width="8.5703125" style="989" bestFit="1" customWidth="1"/>
    <col min="24" max="24" width="1.5703125" style="961" customWidth="1"/>
    <col min="25" max="25" width="9.28515625" style="989" bestFit="1" customWidth="1"/>
    <col min="26" max="26" width="1.5703125" style="961" customWidth="1"/>
    <col min="27" max="27" width="8.5703125" style="961" bestFit="1" customWidth="1"/>
    <col min="28" max="28" width="1.5703125" style="961" customWidth="1"/>
    <col min="29" max="29" width="9.5703125" style="961" customWidth="1"/>
    <col min="30" max="30" width="1.5703125" style="961" customWidth="1"/>
    <col min="31" max="31" width="8.28515625" style="961" bestFit="1" customWidth="1"/>
    <col min="32" max="32" width="5" style="958" bestFit="1" customWidth="1"/>
    <col min="33" max="33" width="4.42578125" style="958" bestFit="1" customWidth="1"/>
    <col min="34" max="34" width="3.28515625" style="958" bestFit="1" customWidth="1"/>
    <col min="35" max="35" width="2.5703125" style="958" bestFit="1" customWidth="1"/>
    <col min="36" max="36" width="6.42578125" style="958" customWidth="1"/>
    <col min="37" max="16384" width="9.85546875" style="961"/>
  </cols>
  <sheetData>
    <row r="1" spans="1:36">
      <c r="A1" s="1667" t="s">
        <v>1491</v>
      </c>
    </row>
    <row r="3" spans="1:36" ht="14.25" customHeight="1">
      <c r="A3" s="576" t="s">
        <v>0</v>
      </c>
      <c r="B3" s="959"/>
      <c r="C3" s="959"/>
      <c r="D3" s="959"/>
      <c r="E3" s="959"/>
      <c r="F3" s="959"/>
      <c r="G3" s="959"/>
      <c r="H3" s="959"/>
      <c r="I3" s="959"/>
      <c r="J3" s="959"/>
      <c r="K3" s="959"/>
      <c r="L3" s="243"/>
      <c r="M3" s="243"/>
      <c r="N3" s="243"/>
      <c r="O3" s="243"/>
      <c r="P3" s="243"/>
      <c r="Q3" s="243"/>
      <c r="R3" s="243"/>
      <c r="S3" s="243"/>
      <c r="T3" s="243"/>
      <c r="U3" s="243"/>
      <c r="V3" s="243"/>
      <c r="W3" s="960"/>
      <c r="X3" s="243"/>
      <c r="Y3" s="960"/>
      <c r="Z3" s="243"/>
      <c r="AA3" s="243"/>
      <c r="AB3" s="243"/>
      <c r="AC3" s="243"/>
      <c r="AD3" s="243"/>
      <c r="AE3" s="959"/>
    </row>
    <row r="4" spans="1:36" ht="16.5" customHeight="1">
      <c r="A4" s="576" t="s">
        <v>566</v>
      </c>
      <c r="B4" s="959"/>
      <c r="C4" s="959"/>
      <c r="D4" s="959"/>
      <c r="E4" s="959"/>
      <c r="F4" s="959"/>
      <c r="G4" s="959"/>
      <c r="H4" s="959"/>
      <c r="I4" s="959"/>
      <c r="J4" s="959"/>
      <c r="K4" s="959"/>
      <c r="L4" s="243"/>
      <c r="M4" s="243"/>
      <c r="N4" s="243"/>
      <c r="O4" s="243"/>
      <c r="P4" s="243"/>
      <c r="Q4" s="243"/>
      <c r="R4" s="243"/>
      <c r="S4" s="243"/>
      <c r="T4" s="243"/>
      <c r="U4" s="243"/>
      <c r="V4" s="243"/>
      <c r="W4" s="960"/>
      <c r="X4" s="243"/>
      <c r="Y4" s="960"/>
      <c r="Z4" s="243"/>
      <c r="AA4" s="243"/>
      <c r="AB4" s="243"/>
      <c r="AC4" s="518" t="s">
        <v>6</v>
      </c>
      <c r="AD4" s="518"/>
      <c r="AE4" s="518"/>
    </row>
    <row r="5" spans="1:36" ht="15.75" customHeight="1">
      <c r="A5" s="576" t="s">
        <v>764</v>
      </c>
      <c r="B5" s="959"/>
      <c r="C5" s="959"/>
      <c r="D5" s="959"/>
      <c r="E5" s="959"/>
      <c r="F5" s="959"/>
      <c r="G5" s="959"/>
      <c r="H5" s="959"/>
      <c r="I5" s="959"/>
      <c r="J5" s="959"/>
      <c r="K5" s="959"/>
      <c r="L5" s="243"/>
      <c r="M5" s="243"/>
      <c r="N5" s="243"/>
      <c r="O5" s="243"/>
      <c r="P5" s="243"/>
      <c r="Q5" s="243"/>
      <c r="R5" s="243"/>
      <c r="S5" s="243"/>
      <c r="T5" s="243"/>
      <c r="U5" s="243"/>
      <c r="V5" s="243"/>
      <c r="W5" s="960"/>
      <c r="X5" s="243"/>
      <c r="Y5" s="960"/>
      <c r="Z5" s="243"/>
      <c r="AA5" s="243"/>
      <c r="AB5" s="243"/>
      <c r="AC5" s="2424" t="s">
        <v>765</v>
      </c>
      <c r="AD5" s="2425"/>
      <c r="AE5" s="2426"/>
    </row>
    <row r="6" spans="1:36" ht="16.5" customHeight="1">
      <c r="A6" s="626" t="s">
        <v>2657</v>
      </c>
      <c r="B6" s="959"/>
      <c r="C6" s="959"/>
      <c r="D6" s="959"/>
      <c r="E6" s="959"/>
      <c r="F6" s="959"/>
      <c r="G6" s="959"/>
      <c r="H6" s="959"/>
      <c r="I6" s="959"/>
      <c r="J6" s="959"/>
      <c r="K6" s="959"/>
      <c r="L6" s="243"/>
      <c r="M6" s="243"/>
      <c r="N6" s="243"/>
      <c r="O6" s="243"/>
      <c r="P6" s="243"/>
      <c r="Q6" s="243"/>
      <c r="R6" s="243"/>
      <c r="S6" s="243"/>
      <c r="T6" s="243"/>
      <c r="U6" s="243"/>
      <c r="V6" s="243"/>
      <c r="W6" s="960"/>
      <c r="X6" s="243"/>
      <c r="Y6" s="960"/>
      <c r="Z6" s="243"/>
      <c r="AA6" s="243"/>
      <c r="AB6" s="243"/>
      <c r="AC6" s="243"/>
      <c r="AD6" s="243"/>
      <c r="AE6" s="243"/>
    </row>
    <row r="7" spans="1:36" ht="15.75" customHeight="1">
      <c r="A7" s="576" t="s">
        <v>4</v>
      </c>
      <c r="B7" s="959"/>
      <c r="C7" s="959"/>
      <c r="D7" s="959"/>
      <c r="E7" s="959"/>
      <c r="F7" s="959"/>
      <c r="G7" s="959"/>
      <c r="H7" s="959"/>
      <c r="I7" s="959"/>
      <c r="J7" s="959"/>
      <c r="K7" s="959"/>
      <c r="L7" s="243"/>
      <c r="M7" s="243"/>
      <c r="N7" s="243"/>
      <c r="O7" s="243"/>
      <c r="P7" s="243"/>
      <c r="Q7" s="243"/>
      <c r="R7" s="243"/>
      <c r="S7" s="243"/>
      <c r="T7" s="243"/>
      <c r="U7" s="243"/>
      <c r="V7" s="243"/>
      <c r="W7" s="960"/>
      <c r="X7" s="243"/>
      <c r="Y7" s="960"/>
      <c r="Z7" s="243"/>
      <c r="AA7" s="243"/>
      <c r="AB7" s="243"/>
      <c r="AC7" s="243"/>
      <c r="AD7" s="243"/>
      <c r="AE7" s="243"/>
    </row>
    <row r="8" spans="1:36" ht="4.5" customHeight="1">
      <c r="A8" s="243" t="s">
        <v>6</v>
      </c>
      <c r="B8" s="243"/>
      <c r="C8" s="243"/>
      <c r="D8" s="243"/>
      <c r="E8" s="243"/>
      <c r="F8" s="243"/>
      <c r="G8" s="243"/>
      <c r="H8" s="243"/>
      <c r="I8" s="243"/>
      <c r="J8" s="243"/>
      <c r="K8" s="243"/>
      <c r="L8" s="243"/>
      <c r="M8" s="243"/>
      <c r="N8" s="243"/>
      <c r="O8" s="243"/>
      <c r="P8" s="243"/>
      <c r="Q8" s="243"/>
      <c r="R8" s="243"/>
      <c r="S8" s="243"/>
      <c r="T8" s="243"/>
      <c r="U8" s="243"/>
      <c r="V8" s="243"/>
      <c r="W8" s="960"/>
      <c r="X8" s="243"/>
      <c r="Y8" s="960"/>
      <c r="Z8" s="243"/>
      <c r="AA8" s="243"/>
      <c r="AB8" s="243"/>
      <c r="AC8" s="243"/>
      <c r="AD8" s="243"/>
      <c r="AE8" s="243"/>
    </row>
    <row r="9" spans="1:36" ht="15.75" customHeight="1" outlineLevel="1">
      <c r="A9" s="962"/>
      <c r="B9" s="962"/>
      <c r="C9" s="963" t="s">
        <v>766</v>
      </c>
      <c r="D9" s="963"/>
      <c r="E9" s="963"/>
      <c r="F9" s="963"/>
      <c r="G9" s="963"/>
      <c r="H9" s="963"/>
      <c r="I9" s="963"/>
      <c r="J9" s="963"/>
      <c r="K9" s="964"/>
      <c r="L9" s="963"/>
      <c r="M9" s="963"/>
      <c r="N9" s="963"/>
      <c r="O9" s="963"/>
      <c r="P9" s="963"/>
      <c r="Q9" s="963"/>
      <c r="R9" s="963"/>
      <c r="S9" s="965"/>
      <c r="T9" s="963"/>
      <c r="U9" s="963"/>
      <c r="V9" s="962"/>
      <c r="W9" s="2422" t="s">
        <v>767</v>
      </c>
      <c r="X9" s="2423"/>
      <c r="Y9" s="2423"/>
      <c r="Z9" s="966"/>
      <c r="AA9" s="576"/>
      <c r="AB9" s="962"/>
      <c r="AC9" s="965" t="s">
        <v>288</v>
      </c>
      <c r="AD9" s="965"/>
      <c r="AE9" s="965"/>
    </row>
    <row r="10" spans="1:36" ht="13.5" customHeight="1">
      <c r="A10" s="959"/>
      <c r="B10" s="959"/>
      <c r="C10" s="967" t="s">
        <v>6</v>
      </c>
      <c r="D10" s="967" t="s">
        <v>6</v>
      </c>
      <c r="E10" s="967" t="s">
        <v>6</v>
      </c>
      <c r="F10" s="967" t="s">
        <v>6</v>
      </c>
      <c r="G10" s="967"/>
      <c r="H10" s="967"/>
      <c r="I10" s="967" t="s">
        <v>6</v>
      </c>
      <c r="J10" s="967" t="s">
        <v>6</v>
      </c>
      <c r="K10" s="967" t="s">
        <v>6</v>
      </c>
      <c r="L10" s="967" t="s">
        <v>6</v>
      </c>
      <c r="M10" s="967" t="s">
        <v>6</v>
      </c>
      <c r="N10" s="967" t="s">
        <v>6</v>
      </c>
      <c r="O10" s="967" t="s">
        <v>6</v>
      </c>
      <c r="P10" s="967" t="s">
        <v>6</v>
      </c>
      <c r="Q10" s="967" t="s">
        <v>6</v>
      </c>
      <c r="R10" s="967" t="s">
        <v>6</v>
      </c>
      <c r="S10" s="968" t="s">
        <v>6</v>
      </c>
      <c r="T10" s="967"/>
      <c r="U10" s="967" t="s">
        <v>6</v>
      </c>
      <c r="V10" s="959"/>
      <c r="W10" s="969" t="s">
        <v>6</v>
      </c>
      <c r="X10" s="967" t="s">
        <v>6</v>
      </c>
      <c r="Y10" s="969" t="s">
        <v>6</v>
      </c>
      <c r="Z10" s="970" t="s">
        <v>6</v>
      </c>
      <c r="AA10" s="959" t="s">
        <v>6</v>
      </c>
      <c r="AB10" s="959"/>
      <c r="AC10" s="959"/>
      <c r="AD10" s="959"/>
      <c r="AE10" s="959"/>
    </row>
    <row r="11" spans="1:36" ht="14" customHeight="1">
      <c r="A11" s="962"/>
      <c r="B11" s="962"/>
      <c r="C11" s="576"/>
      <c r="D11" s="962"/>
      <c r="E11" s="968" t="s">
        <v>768</v>
      </c>
      <c r="F11" s="962"/>
      <c r="G11" s="962"/>
      <c r="H11" s="962"/>
      <c r="I11" s="962"/>
      <c r="J11" s="962"/>
      <c r="K11" s="962"/>
      <c r="L11" s="962"/>
      <c r="M11" s="962"/>
      <c r="N11" s="962"/>
      <c r="O11" s="962" t="s">
        <v>6</v>
      </c>
      <c r="P11" s="962"/>
      <c r="Q11" s="962"/>
      <c r="R11" s="962"/>
      <c r="S11" s="968" t="s">
        <v>6</v>
      </c>
      <c r="T11" s="962"/>
      <c r="U11" s="962"/>
      <c r="V11" s="962"/>
      <c r="W11" s="971"/>
      <c r="X11" s="962"/>
      <c r="Y11" s="971"/>
      <c r="Z11" s="962"/>
      <c r="AA11" s="968" t="s">
        <v>769</v>
      </c>
      <c r="AB11" s="962"/>
      <c r="AC11" s="972"/>
      <c r="AD11" s="972"/>
      <c r="AE11" s="972"/>
    </row>
    <row r="12" spans="1:36" ht="14" customHeight="1">
      <c r="A12" s="962"/>
      <c r="B12" s="962"/>
      <c r="C12" s="968" t="s">
        <v>6</v>
      </c>
      <c r="D12" s="962"/>
      <c r="E12" s="968" t="s">
        <v>770</v>
      </c>
      <c r="F12" s="962"/>
      <c r="G12" s="968" t="s">
        <v>771</v>
      </c>
      <c r="H12" s="962"/>
      <c r="I12" s="968" t="s">
        <v>6</v>
      </c>
      <c r="J12" s="962"/>
      <c r="K12" s="968" t="s">
        <v>772</v>
      </c>
      <c r="L12" s="962"/>
      <c r="M12" s="968" t="s">
        <v>773</v>
      </c>
      <c r="N12" s="962"/>
      <c r="O12" s="968" t="s">
        <v>773</v>
      </c>
      <c r="P12" s="962"/>
      <c r="Q12" s="968" t="s">
        <v>774</v>
      </c>
      <c r="R12" s="962"/>
      <c r="S12" s="968" t="s">
        <v>6</v>
      </c>
      <c r="T12" s="962"/>
      <c r="U12" s="968" t="s">
        <v>775</v>
      </c>
      <c r="V12" s="962"/>
      <c r="W12" s="968" t="s">
        <v>776</v>
      </c>
      <c r="X12" s="962"/>
      <c r="Y12" s="968" t="s">
        <v>777</v>
      </c>
      <c r="Z12" s="962"/>
      <c r="AA12" s="968" t="s">
        <v>778</v>
      </c>
      <c r="AB12" s="962"/>
      <c r="AC12" s="966" t="s">
        <v>6</v>
      </c>
      <c r="AD12" s="966"/>
      <c r="AE12" s="966" t="s">
        <v>6</v>
      </c>
      <c r="AF12" s="2427"/>
      <c r="AG12" s="2427"/>
      <c r="AH12" s="2427"/>
      <c r="AI12" s="2427"/>
    </row>
    <row r="13" spans="1:36" ht="14" customHeight="1">
      <c r="A13" s="968" t="s">
        <v>779</v>
      </c>
      <c r="B13" s="962"/>
      <c r="C13" s="968" t="s">
        <v>536</v>
      </c>
      <c r="D13" s="962"/>
      <c r="E13" s="968" t="s">
        <v>780</v>
      </c>
      <c r="F13" s="962"/>
      <c r="G13" s="973" t="s">
        <v>781</v>
      </c>
      <c r="H13" s="962"/>
      <c r="I13" s="968" t="s">
        <v>782</v>
      </c>
      <c r="J13" s="962"/>
      <c r="K13" s="962" t="s">
        <v>783</v>
      </c>
      <c r="L13" s="962"/>
      <c r="M13" s="968" t="s">
        <v>784</v>
      </c>
      <c r="N13" s="962"/>
      <c r="O13" s="968" t="s">
        <v>785</v>
      </c>
      <c r="P13" s="962"/>
      <c r="Q13" s="968" t="s">
        <v>786</v>
      </c>
      <c r="R13" s="962"/>
      <c r="S13" s="973" t="s">
        <v>549</v>
      </c>
      <c r="T13" s="962"/>
      <c r="U13" s="968" t="s">
        <v>787</v>
      </c>
      <c r="V13" s="962"/>
      <c r="W13" s="968" t="s">
        <v>788</v>
      </c>
      <c r="X13" s="962"/>
      <c r="Y13" s="968" t="s">
        <v>788</v>
      </c>
      <c r="Z13" s="962"/>
      <c r="AA13" s="968" t="s">
        <v>789</v>
      </c>
      <c r="AB13" s="962"/>
      <c r="AC13" s="974" t="s">
        <v>1967</v>
      </c>
      <c r="AD13" s="975"/>
      <c r="AE13" s="974" t="s">
        <v>790</v>
      </c>
    </row>
    <row r="14" spans="1:36" ht="4" customHeight="1">
      <c r="A14" s="976"/>
      <c r="B14" s="243"/>
      <c r="C14" s="976"/>
      <c r="D14" s="243"/>
      <c r="E14" s="976"/>
      <c r="F14" s="243"/>
      <c r="G14" s="243"/>
      <c r="H14" s="243"/>
      <c r="I14" s="976"/>
      <c r="J14" s="243"/>
      <c r="K14" s="976"/>
      <c r="L14" s="243"/>
      <c r="M14" s="976"/>
      <c r="N14" s="243"/>
      <c r="O14" s="976"/>
      <c r="P14" s="243"/>
      <c r="Q14" s="976"/>
      <c r="R14" s="243"/>
      <c r="S14" s="243"/>
      <c r="T14" s="243"/>
      <c r="U14" s="976"/>
      <c r="V14" s="243"/>
      <c r="W14" s="977"/>
      <c r="X14" s="243"/>
      <c r="Y14" s="977"/>
      <c r="Z14" s="243"/>
      <c r="AA14" s="976"/>
      <c r="AB14" s="243"/>
      <c r="AC14" s="976"/>
      <c r="AD14" s="250"/>
      <c r="AE14" s="976"/>
    </row>
    <row r="15" spans="1:36" s="984" customFormat="1" ht="15" customHeight="1">
      <c r="A15" s="979" t="s">
        <v>791</v>
      </c>
      <c r="B15" s="980" t="s">
        <v>6</v>
      </c>
      <c r="C15" s="981">
        <v>0</v>
      </c>
      <c r="D15" s="982" t="s">
        <v>6</v>
      </c>
      <c r="E15" s="981">
        <v>0</v>
      </c>
      <c r="F15" s="982" t="s">
        <v>6</v>
      </c>
      <c r="G15" s="981">
        <v>0</v>
      </c>
      <c r="H15" s="982" t="s">
        <v>6</v>
      </c>
      <c r="I15" s="981">
        <v>0</v>
      </c>
      <c r="J15" s="982" t="s">
        <v>6</v>
      </c>
      <c r="K15" s="981">
        <v>0</v>
      </c>
      <c r="L15" s="982" t="s">
        <v>6</v>
      </c>
      <c r="M15" s="981">
        <v>0</v>
      </c>
      <c r="N15" s="982" t="s">
        <v>6</v>
      </c>
      <c r="O15" s="981">
        <v>0</v>
      </c>
      <c r="P15" s="982" t="s">
        <v>6</v>
      </c>
      <c r="Q15" s="981">
        <v>0</v>
      </c>
      <c r="R15" s="982" t="s">
        <v>6</v>
      </c>
      <c r="S15" s="981">
        <v>0</v>
      </c>
      <c r="T15" s="982" t="s">
        <v>6</v>
      </c>
      <c r="U15" s="982">
        <f>ROUND(SUM(C15:S15),1)</f>
        <v>0</v>
      </c>
      <c r="V15" s="982" t="s">
        <v>6</v>
      </c>
      <c r="W15" s="983">
        <v>3893</v>
      </c>
      <c r="X15" s="982" t="s">
        <v>6</v>
      </c>
      <c r="Y15" s="983">
        <v>383</v>
      </c>
      <c r="Z15" s="982" t="s">
        <v>6</v>
      </c>
      <c r="AA15" s="981">
        <v>0</v>
      </c>
      <c r="AB15" s="982" t="s">
        <v>6</v>
      </c>
      <c r="AC15" s="982">
        <f>ROUND(SUM(U15:AB15),1)</f>
        <v>4276</v>
      </c>
      <c r="AD15" s="982" t="s">
        <v>6</v>
      </c>
      <c r="AE15" s="982">
        <v>4169</v>
      </c>
      <c r="AF15" s="978"/>
      <c r="AG15" s="978"/>
      <c r="AH15" s="978"/>
      <c r="AI15" s="978"/>
      <c r="AJ15" s="978"/>
    </row>
    <row r="16" spans="1:36" ht="15" customHeight="1">
      <c r="A16" s="985" t="s">
        <v>792</v>
      </c>
      <c r="B16" s="961" t="s">
        <v>6</v>
      </c>
      <c r="C16" s="986">
        <v>0</v>
      </c>
      <c r="E16" s="986">
        <v>0</v>
      </c>
      <c r="G16" s="987">
        <v>42</v>
      </c>
      <c r="I16" s="986">
        <v>0</v>
      </c>
      <c r="K16" s="987">
        <v>458</v>
      </c>
      <c r="M16" s="986">
        <v>0</v>
      </c>
      <c r="O16" s="986">
        <v>1754</v>
      </c>
      <c r="Q16" s="987">
        <v>24775</v>
      </c>
      <c r="S16" s="986">
        <v>0</v>
      </c>
      <c r="U16" s="988">
        <f>ROUND(SUM(C16:S16),1)</f>
        <v>27029</v>
      </c>
      <c r="W16" s="987">
        <v>25828</v>
      </c>
      <c r="X16" s="989"/>
      <c r="Y16" s="987">
        <v>7393</v>
      </c>
      <c r="AA16" s="986">
        <v>0</v>
      </c>
      <c r="AC16" s="988">
        <f>ROUND(SUM(U16:AA16),1)</f>
        <v>60250</v>
      </c>
      <c r="AD16" s="989"/>
      <c r="AE16" s="988">
        <v>53155</v>
      </c>
    </row>
    <row r="17" spans="1:31" ht="15" customHeight="1">
      <c r="A17" s="985" t="s">
        <v>793</v>
      </c>
      <c r="B17" s="985" t="s">
        <v>6</v>
      </c>
      <c r="C17" s="986">
        <v>0</v>
      </c>
      <c r="D17" s="985"/>
      <c r="E17" s="986">
        <v>0</v>
      </c>
      <c r="F17" s="985"/>
      <c r="G17" s="987">
        <v>253</v>
      </c>
      <c r="H17" s="985"/>
      <c r="I17" s="986">
        <v>0</v>
      </c>
      <c r="J17" s="985"/>
      <c r="K17" s="986">
        <v>0</v>
      </c>
      <c r="L17" s="985"/>
      <c r="M17" s="986">
        <v>0</v>
      </c>
      <c r="N17" s="985"/>
      <c r="O17" s="986">
        <v>0</v>
      </c>
      <c r="P17" s="985"/>
      <c r="Q17" s="986">
        <v>0</v>
      </c>
      <c r="R17" s="985"/>
      <c r="S17" s="986">
        <v>0</v>
      </c>
      <c r="T17" s="985"/>
      <c r="U17" s="988">
        <f t="shared" ref="U17:U56" si="0">ROUND(SUM(C17:S17),1)</f>
        <v>253</v>
      </c>
      <c r="V17" s="985"/>
      <c r="W17" s="987">
        <v>4680</v>
      </c>
      <c r="X17" s="985"/>
      <c r="Y17" s="987">
        <v>1030</v>
      </c>
      <c r="Z17" s="985"/>
      <c r="AA17" s="986">
        <v>0</v>
      </c>
      <c r="AB17" s="985"/>
      <c r="AC17" s="988">
        <f t="shared" ref="AC17:AC56" si="1">ROUND(SUM(U17:AA17),1)</f>
        <v>5963</v>
      </c>
      <c r="AD17" s="980"/>
      <c r="AE17" s="988">
        <v>5025</v>
      </c>
    </row>
    <row r="18" spans="1:31" ht="15" customHeight="1">
      <c r="A18" s="985" t="s">
        <v>794</v>
      </c>
      <c r="B18" s="985" t="s">
        <v>6</v>
      </c>
      <c r="C18" s="987">
        <v>1394867</v>
      </c>
      <c r="D18" s="985"/>
      <c r="E18" s="986">
        <v>0</v>
      </c>
      <c r="F18" s="985"/>
      <c r="G18" s="987">
        <v>180</v>
      </c>
      <c r="H18" s="985"/>
      <c r="I18" s="986">
        <v>0</v>
      </c>
      <c r="J18" s="985"/>
      <c r="K18" s="986">
        <v>0</v>
      </c>
      <c r="L18" s="985"/>
      <c r="M18" s="986">
        <v>0</v>
      </c>
      <c r="N18" s="985"/>
      <c r="O18" s="986">
        <v>0</v>
      </c>
      <c r="P18" s="985"/>
      <c r="Q18" s="986">
        <v>0</v>
      </c>
      <c r="R18" s="985"/>
      <c r="S18" s="986">
        <v>0</v>
      </c>
      <c r="T18" s="985"/>
      <c r="U18" s="988">
        <f t="shared" si="0"/>
        <v>1395047</v>
      </c>
      <c r="V18" s="985"/>
      <c r="W18" s="986">
        <v>0</v>
      </c>
      <c r="X18" s="985"/>
      <c r="Y18" s="986">
        <v>0</v>
      </c>
      <c r="Z18" s="985"/>
      <c r="AA18" s="986">
        <v>0</v>
      </c>
      <c r="AB18" s="985"/>
      <c r="AC18" s="988">
        <f t="shared" si="1"/>
        <v>1395047</v>
      </c>
      <c r="AD18" s="980"/>
      <c r="AE18" s="988">
        <v>1345524</v>
      </c>
    </row>
    <row r="19" spans="1:31" ht="15" customHeight="1">
      <c r="A19" s="985" t="s">
        <v>1494</v>
      </c>
      <c r="B19" s="985" t="s">
        <v>6</v>
      </c>
      <c r="C19" s="986">
        <v>0</v>
      </c>
      <c r="D19" s="985"/>
      <c r="E19" s="986">
        <v>0</v>
      </c>
      <c r="F19" s="985"/>
      <c r="G19" s="986">
        <v>0</v>
      </c>
      <c r="H19" s="985"/>
      <c r="I19" s="986">
        <v>0</v>
      </c>
      <c r="J19" s="985"/>
      <c r="K19" s="987">
        <v>0</v>
      </c>
      <c r="L19" s="985"/>
      <c r="M19" s="986">
        <v>0</v>
      </c>
      <c r="N19" s="985"/>
      <c r="O19" s="986">
        <v>0</v>
      </c>
      <c r="P19" s="985"/>
      <c r="Q19" s="986">
        <v>0</v>
      </c>
      <c r="R19" s="985"/>
      <c r="S19" s="986">
        <v>0</v>
      </c>
      <c r="T19" s="985"/>
      <c r="U19" s="988">
        <f t="shared" si="0"/>
        <v>0</v>
      </c>
      <c r="V19" s="985"/>
      <c r="W19" s="987">
        <v>0</v>
      </c>
      <c r="X19" s="985"/>
      <c r="Y19" s="987">
        <v>0</v>
      </c>
      <c r="Z19" s="985"/>
      <c r="AA19" s="986">
        <v>0</v>
      </c>
      <c r="AB19" s="985"/>
      <c r="AC19" s="988">
        <f t="shared" si="1"/>
        <v>0</v>
      </c>
      <c r="AD19" s="980"/>
      <c r="AE19" s="988">
        <v>1264</v>
      </c>
    </row>
    <row r="20" spans="1:31" ht="15" customHeight="1">
      <c r="A20" s="985" t="s">
        <v>795</v>
      </c>
      <c r="B20" s="985" t="s">
        <v>6</v>
      </c>
      <c r="C20" s="987">
        <v>62790</v>
      </c>
      <c r="D20" s="985"/>
      <c r="E20" s="986">
        <v>0</v>
      </c>
      <c r="F20" s="985"/>
      <c r="G20" s="986">
        <v>0</v>
      </c>
      <c r="H20" s="985"/>
      <c r="I20" s="986">
        <v>0</v>
      </c>
      <c r="J20" s="985"/>
      <c r="K20" s="986">
        <v>0</v>
      </c>
      <c r="L20" s="985"/>
      <c r="M20" s="986">
        <v>0</v>
      </c>
      <c r="N20" s="985"/>
      <c r="O20" s="986">
        <v>0</v>
      </c>
      <c r="P20" s="985"/>
      <c r="Q20" s="986">
        <v>0</v>
      </c>
      <c r="R20" s="985"/>
      <c r="S20" s="986">
        <v>0</v>
      </c>
      <c r="T20" s="985" t="s">
        <v>6</v>
      </c>
      <c r="U20" s="988">
        <f t="shared" si="0"/>
        <v>62790</v>
      </c>
      <c r="V20" s="985"/>
      <c r="W20" s="987">
        <v>2132</v>
      </c>
      <c r="X20" s="980"/>
      <c r="Y20" s="987">
        <v>1181</v>
      </c>
      <c r="Z20" s="985"/>
      <c r="AA20" s="986">
        <v>0</v>
      </c>
      <c r="AB20" s="985"/>
      <c r="AC20" s="988">
        <f t="shared" si="1"/>
        <v>66103</v>
      </c>
      <c r="AD20" s="980"/>
      <c r="AE20" s="988">
        <v>26400</v>
      </c>
    </row>
    <row r="21" spans="1:31" ht="15" customHeight="1">
      <c r="A21" s="985" t="s">
        <v>796</v>
      </c>
      <c r="B21" s="985" t="s">
        <v>6</v>
      </c>
      <c r="C21" s="986">
        <v>0</v>
      </c>
      <c r="D21" s="985"/>
      <c r="E21" s="986">
        <v>0</v>
      </c>
      <c r="F21" s="985"/>
      <c r="G21" s="986">
        <v>0</v>
      </c>
      <c r="H21" s="985"/>
      <c r="I21" s="986">
        <v>0</v>
      </c>
      <c r="J21" s="985"/>
      <c r="K21" s="986">
        <v>0</v>
      </c>
      <c r="L21" s="985"/>
      <c r="M21" s="986">
        <v>0</v>
      </c>
      <c r="N21" s="985"/>
      <c r="O21" s="986">
        <v>0</v>
      </c>
      <c r="P21" s="985"/>
      <c r="Q21" s="986">
        <v>0</v>
      </c>
      <c r="R21" s="985"/>
      <c r="S21" s="986">
        <v>0</v>
      </c>
      <c r="T21" s="985"/>
      <c r="U21" s="988">
        <f t="shared" si="0"/>
        <v>0</v>
      </c>
      <c r="V21" s="985"/>
      <c r="W21" s="987">
        <v>11786</v>
      </c>
      <c r="X21" s="980"/>
      <c r="Y21" s="987">
        <v>491</v>
      </c>
      <c r="Z21" s="985"/>
      <c r="AA21" s="986">
        <v>0</v>
      </c>
      <c r="AB21" s="985"/>
      <c r="AC21" s="988">
        <f t="shared" si="1"/>
        <v>12277</v>
      </c>
      <c r="AD21" s="980"/>
      <c r="AE21" s="988">
        <v>12127</v>
      </c>
    </row>
    <row r="22" spans="1:31" ht="15" customHeight="1">
      <c r="A22" s="985" t="s">
        <v>797</v>
      </c>
      <c r="B22" s="985" t="s">
        <v>6</v>
      </c>
      <c r="C22" s="986">
        <v>0</v>
      </c>
      <c r="D22" s="985"/>
      <c r="E22" s="986">
        <v>0</v>
      </c>
      <c r="F22" s="985"/>
      <c r="G22" s="986">
        <v>0</v>
      </c>
      <c r="H22" s="985"/>
      <c r="I22" s="986">
        <v>0</v>
      </c>
      <c r="J22" s="985"/>
      <c r="K22" s="986">
        <v>0</v>
      </c>
      <c r="L22" s="985"/>
      <c r="M22" s="987">
        <v>5939</v>
      </c>
      <c r="N22" s="985"/>
      <c r="O22" s="986">
        <v>0</v>
      </c>
      <c r="P22" s="985"/>
      <c r="Q22" s="986">
        <v>0</v>
      </c>
      <c r="R22" s="985"/>
      <c r="S22" s="986">
        <v>0</v>
      </c>
      <c r="T22" s="985"/>
      <c r="U22" s="988">
        <f t="shared" si="0"/>
        <v>5939</v>
      </c>
      <c r="V22" s="985"/>
      <c r="W22" s="987">
        <v>2102252</v>
      </c>
      <c r="X22" s="980"/>
      <c r="Y22" s="987">
        <v>536828</v>
      </c>
      <c r="Z22" s="985"/>
      <c r="AA22" s="986">
        <v>114</v>
      </c>
      <c r="AB22" s="985"/>
      <c r="AC22" s="988">
        <f t="shared" si="1"/>
        <v>2645133</v>
      </c>
      <c r="AD22" s="980"/>
      <c r="AE22" s="988">
        <v>2587100</v>
      </c>
    </row>
    <row r="23" spans="1:31" ht="15" customHeight="1">
      <c r="A23" s="985" t="s">
        <v>798</v>
      </c>
      <c r="B23" s="985" t="s">
        <v>6</v>
      </c>
      <c r="C23" s="986">
        <v>0</v>
      </c>
      <c r="D23" s="985"/>
      <c r="E23" s="986">
        <v>0</v>
      </c>
      <c r="F23" s="985"/>
      <c r="G23" s="987">
        <v>655</v>
      </c>
      <c r="H23" s="985"/>
      <c r="I23" s="986">
        <v>0</v>
      </c>
      <c r="J23" s="985"/>
      <c r="K23" s="987">
        <v>1201</v>
      </c>
      <c r="L23" s="985"/>
      <c r="M23" s="986">
        <v>0</v>
      </c>
      <c r="N23" s="985"/>
      <c r="O23" s="986">
        <v>0</v>
      </c>
      <c r="P23" s="985"/>
      <c r="Q23" s="987">
        <v>34548</v>
      </c>
      <c r="R23" s="985"/>
      <c r="S23" s="986">
        <v>0</v>
      </c>
      <c r="T23" s="985"/>
      <c r="U23" s="988">
        <f t="shared" si="0"/>
        <v>36404</v>
      </c>
      <c r="V23" s="985"/>
      <c r="W23" s="987">
        <v>11492</v>
      </c>
      <c r="X23" s="985"/>
      <c r="Y23" s="987">
        <v>6611</v>
      </c>
      <c r="Z23" s="985"/>
      <c r="AA23" s="986">
        <v>0</v>
      </c>
      <c r="AB23" s="985"/>
      <c r="AC23" s="988">
        <f t="shared" si="1"/>
        <v>54507</v>
      </c>
      <c r="AD23" s="980"/>
      <c r="AE23" s="988">
        <v>48867</v>
      </c>
    </row>
    <row r="24" spans="1:31" ht="15" customHeight="1">
      <c r="A24" s="985" t="s">
        <v>799</v>
      </c>
      <c r="B24" s="985" t="s">
        <v>6</v>
      </c>
      <c r="C24" s="986">
        <v>0</v>
      </c>
      <c r="D24" s="985"/>
      <c r="E24" s="987">
        <v>2772</v>
      </c>
      <c r="F24" s="985"/>
      <c r="G24" s="987">
        <v>117</v>
      </c>
      <c r="H24" s="985"/>
      <c r="I24" s="986">
        <v>0</v>
      </c>
      <c r="J24" s="985"/>
      <c r="K24" s="986">
        <v>0</v>
      </c>
      <c r="L24" s="985"/>
      <c r="M24" s="986">
        <v>0</v>
      </c>
      <c r="N24" s="985"/>
      <c r="O24" s="986">
        <v>0</v>
      </c>
      <c r="P24" s="985"/>
      <c r="Q24" s="986">
        <v>0</v>
      </c>
      <c r="R24" s="985"/>
      <c r="S24" s="986">
        <v>0</v>
      </c>
      <c r="T24" s="985"/>
      <c r="U24" s="988">
        <f t="shared" si="0"/>
        <v>2889</v>
      </c>
      <c r="V24" s="985"/>
      <c r="W24" s="987">
        <v>82168</v>
      </c>
      <c r="X24" s="980"/>
      <c r="Y24" s="987">
        <v>9760</v>
      </c>
      <c r="Z24" s="985"/>
      <c r="AA24" s="986">
        <v>0</v>
      </c>
      <c r="AB24" s="985"/>
      <c r="AC24" s="988">
        <f t="shared" si="1"/>
        <v>94817</v>
      </c>
      <c r="AD24" s="980"/>
      <c r="AE24" s="988">
        <v>94853</v>
      </c>
    </row>
    <row r="25" spans="1:31" ht="15" customHeight="1">
      <c r="A25" s="985" t="s">
        <v>800</v>
      </c>
      <c r="B25" s="518" t="s">
        <v>6</v>
      </c>
      <c r="C25" s="986">
        <v>0</v>
      </c>
      <c r="D25" s="985"/>
      <c r="E25" s="986">
        <v>0</v>
      </c>
      <c r="F25" s="985"/>
      <c r="G25" s="987">
        <v>947</v>
      </c>
      <c r="H25" s="985"/>
      <c r="I25" s="987">
        <v>10969261</v>
      </c>
      <c r="J25" s="980"/>
      <c r="K25" s="987">
        <v>722931</v>
      </c>
      <c r="L25" s="985"/>
      <c r="M25" s="986">
        <v>0</v>
      </c>
      <c r="N25" s="985"/>
      <c r="O25" s="986">
        <v>0</v>
      </c>
      <c r="P25" s="985"/>
      <c r="Q25" s="986">
        <v>0</v>
      </c>
      <c r="R25" s="985"/>
      <c r="S25" s="986">
        <v>0</v>
      </c>
      <c r="T25" s="985"/>
      <c r="U25" s="988">
        <f t="shared" si="0"/>
        <v>11693139</v>
      </c>
      <c r="V25" s="985"/>
      <c r="W25" s="987">
        <v>120088</v>
      </c>
      <c r="X25" s="980"/>
      <c r="Y25" s="987">
        <v>205932</v>
      </c>
      <c r="Z25" s="985"/>
      <c r="AA25" s="987">
        <v>5415</v>
      </c>
      <c r="AB25" s="985"/>
      <c r="AC25" s="988">
        <f t="shared" si="1"/>
        <v>12024574</v>
      </c>
      <c r="AD25" s="980"/>
      <c r="AE25" s="988">
        <v>11830548</v>
      </c>
    </row>
    <row r="26" spans="1:31" ht="15" customHeight="1">
      <c r="A26" s="985" t="s">
        <v>801</v>
      </c>
      <c r="B26" s="985" t="s">
        <v>6</v>
      </c>
      <c r="C26" s="986">
        <v>0</v>
      </c>
      <c r="D26" s="985"/>
      <c r="E26" s="986">
        <v>0</v>
      </c>
      <c r="F26" s="985"/>
      <c r="G26" s="987">
        <v>306</v>
      </c>
      <c r="H26" s="985"/>
      <c r="I26" s="986">
        <v>0</v>
      </c>
      <c r="J26" s="985"/>
      <c r="K26" s="986">
        <v>0</v>
      </c>
      <c r="L26" s="985"/>
      <c r="M26" s="986">
        <v>0</v>
      </c>
      <c r="N26" s="985"/>
      <c r="O26" s="987">
        <v>7348</v>
      </c>
      <c r="P26" s="985"/>
      <c r="Q26" s="986">
        <v>0</v>
      </c>
      <c r="R26" s="985"/>
      <c r="S26" s="986">
        <v>0</v>
      </c>
      <c r="T26" s="985"/>
      <c r="U26" s="988">
        <f t="shared" si="0"/>
        <v>7654</v>
      </c>
      <c r="V26" s="985"/>
      <c r="W26" s="986">
        <v>87</v>
      </c>
      <c r="X26" s="990"/>
      <c r="Y26" s="986">
        <v>186</v>
      </c>
      <c r="Z26" s="990"/>
      <c r="AA26" s="986">
        <v>0</v>
      </c>
      <c r="AB26" s="985"/>
      <c r="AC26" s="988">
        <f t="shared" si="1"/>
        <v>7927</v>
      </c>
      <c r="AD26" s="980"/>
      <c r="AE26" s="988">
        <v>6478</v>
      </c>
    </row>
    <row r="27" spans="1:31" ht="15" customHeight="1">
      <c r="A27" s="985" t="s">
        <v>802</v>
      </c>
      <c r="B27" s="985" t="s">
        <v>6</v>
      </c>
      <c r="C27" s="986">
        <v>0</v>
      </c>
      <c r="D27" s="985"/>
      <c r="E27" s="986">
        <v>0</v>
      </c>
      <c r="F27" s="985"/>
      <c r="G27" s="986">
        <v>0</v>
      </c>
      <c r="H27" s="985"/>
      <c r="I27" s="986">
        <v>0</v>
      </c>
      <c r="J27" s="985"/>
      <c r="K27" s="986">
        <v>0</v>
      </c>
      <c r="L27" s="985"/>
      <c r="M27" s="986">
        <v>0</v>
      </c>
      <c r="N27" s="985"/>
      <c r="O27" s="986">
        <v>0</v>
      </c>
      <c r="P27" s="985"/>
      <c r="Q27" s="986">
        <v>0</v>
      </c>
      <c r="R27" s="985"/>
      <c r="S27" s="986">
        <v>0</v>
      </c>
      <c r="T27" s="985"/>
      <c r="U27" s="988">
        <f t="shared" si="0"/>
        <v>0</v>
      </c>
      <c r="V27" s="985"/>
      <c r="W27" s="987">
        <v>86997</v>
      </c>
      <c r="X27" s="980"/>
      <c r="Y27" s="987">
        <v>14836</v>
      </c>
      <c r="Z27" s="985"/>
      <c r="AA27" s="986">
        <v>0</v>
      </c>
      <c r="AB27" s="985"/>
      <c r="AC27" s="988">
        <f t="shared" si="1"/>
        <v>101833</v>
      </c>
      <c r="AD27" s="980"/>
      <c r="AE27" s="988">
        <v>98713</v>
      </c>
    </row>
    <row r="28" spans="1:31" ht="15" customHeight="1">
      <c r="A28" s="985" t="s">
        <v>803</v>
      </c>
      <c r="B28" s="985" t="s">
        <v>6</v>
      </c>
      <c r="C28" s="986">
        <v>0</v>
      </c>
      <c r="D28" s="985"/>
      <c r="E28" s="987">
        <v>0</v>
      </c>
      <c r="F28" s="985"/>
      <c r="G28" s="987">
        <v>5671</v>
      </c>
      <c r="H28" s="985"/>
      <c r="I28" s="986">
        <v>0</v>
      </c>
      <c r="J28" s="985"/>
      <c r="K28" s="986">
        <v>0</v>
      </c>
      <c r="L28" s="985"/>
      <c r="M28" s="986">
        <v>0</v>
      </c>
      <c r="N28" s="985"/>
      <c r="O28" s="986">
        <v>0</v>
      </c>
      <c r="P28" s="985"/>
      <c r="Q28" s="986">
        <v>0</v>
      </c>
      <c r="R28" s="985"/>
      <c r="S28" s="986">
        <v>0</v>
      </c>
      <c r="T28" s="985"/>
      <c r="U28" s="988">
        <f t="shared" si="0"/>
        <v>5671</v>
      </c>
      <c r="V28" s="985"/>
      <c r="W28" s="987">
        <v>12113</v>
      </c>
      <c r="X28" s="980"/>
      <c r="Y28" s="987">
        <v>1580</v>
      </c>
      <c r="Z28" s="985"/>
      <c r="AA28" s="986">
        <v>0</v>
      </c>
      <c r="AB28" s="985"/>
      <c r="AC28" s="988">
        <f t="shared" si="1"/>
        <v>19364</v>
      </c>
      <c r="AD28" s="985"/>
      <c r="AE28" s="988">
        <v>19818</v>
      </c>
    </row>
    <row r="29" spans="1:31" ht="15" customHeight="1">
      <c r="A29" s="985" t="s">
        <v>804</v>
      </c>
      <c r="B29" s="985" t="s">
        <v>6</v>
      </c>
      <c r="C29" s="986">
        <v>0</v>
      </c>
      <c r="D29" s="985"/>
      <c r="E29" s="986">
        <v>0</v>
      </c>
      <c r="F29" s="985"/>
      <c r="G29" s="987">
        <v>906</v>
      </c>
      <c r="H29" s="985"/>
      <c r="I29" s="986">
        <v>0</v>
      </c>
      <c r="J29" s="985"/>
      <c r="K29" s="986">
        <v>0</v>
      </c>
      <c r="L29" s="985"/>
      <c r="M29" s="986">
        <v>0</v>
      </c>
      <c r="N29" s="985"/>
      <c r="O29" s="986">
        <v>0</v>
      </c>
      <c r="P29" s="985"/>
      <c r="Q29" s="986">
        <v>0</v>
      </c>
      <c r="R29" s="985"/>
      <c r="S29" s="986">
        <v>0</v>
      </c>
      <c r="T29" s="985"/>
      <c r="U29" s="988">
        <f t="shared" si="0"/>
        <v>906</v>
      </c>
      <c r="V29" s="985"/>
      <c r="W29" s="987">
        <v>231383</v>
      </c>
      <c r="X29" s="980"/>
      <c r="Y29" s="987">
        <v>41514</v>
      </c>
      <c r="Z29" s="985"/>
      <c r="AA29" s="986">
        <v>0</v>
      </c>
      <c r="AB29" s="985"/>
      <c r="AC29" s="988">
        <f t="shared" si="1"/>
        <v>273803</v>
      </c>
      <c r="AD29" s="990"/>
      <c r="AE29" s="988">
        <v>281118</v>
      </c>
    </row>
    <row r="30" spans="1:31" ht="15" customHeight="1">
      <c r="A30" s="985" t="s">
        <v>805</v>
      </c>
      <c r="B30" s="985" t="s">
        <v>6</v>
      </c>
      <c r="C30" s="986">
        <v>0</v>
      </c>
      <c r="D30" s="985"/>
      <c r="E30" s="986">
        <v>0</v>
      </c>
      <c r="F30" s="985"/>
      <c r="G30" s="987">
        <v>87</v>
      </c>
      <c r="H30" s="985"/>
      <c r="I30" s="986">
        <v>0</v>
      </c>
      <c r="J30" s="985"/>
      <c r="K30" s="986">
        <v>0</v>
      </c>
      <c r="L30" s="985"/>
      <c r="M30" s="986">
        <v>0</v>
      </c>
      <c r="N30" s="985"/>
      <c r="O30" s="986">
        <v>0</v>
      </c>
      <c r="P30" s="985"/>
      <c r="Q30" s="986">
        <v>0</v>
      </c>
      <c r="R30" s="985"/>
      <c r="S30" s="987">
        <v>97583</v>
      </c>
      <c r="T30" s="985"/>
      <c r="U30" s="988">
        <f t="shared" si="0"/>
        <v>97670</v>
      </c>
      <c r="V30" s="985"/>
      <c r="W30" s="986">
        <v>0</v>
      </c>
      <c r="X30" s="985"/>
      <c r="Y30" s="987">
        <v>1083</v>
      </c>
      <c r="Z30" s="985"/>
      <c r="AA30" s="986">
        <v>0</v>
      </c>
      <c r="AB30" s="985"/>
      <c r="AC30" s="988">
        <f t="shared" si="1"/>
        <v>98753</v>
      </c>
      <c r="AD30" s="980"/>
      <c r="AE30" s="988">
        <v>98800</v>
      </c>
    </row>
    <row r="31" spans="1:31" ht="15" customHeight="1">
      <c r="A31" s="985" t="s">
        <v>806</v>
      </c>
      <c r="B31" s="985" t="s">
        <v>6</v>
      </c>
      <c r="C31" s="986">
        <v>0</v>
      </c>
      <c r="D31" s="985"/>
      <c r="E31" s="986">
        <v>0</v>
      </c>
      <c r="F31" s="985"/>
      <c r="G31" s="986">
        <v>0</v>
      </c>
      <c r="H31" s="985"/>
      <c r="I31" s="986">
        <v>0</v>
      </c>
      <c r="J31" s="985"/>
      <c r="K31" s="986">
        <v>0</v>
      </c>
      <c r="L31" s="985"/>
      <c r="M31" s="986">
        <v>0</v>
      </c>
      <c r="N31" s="985"/>
      <c r="O31" s="986">
        <v>0</v>
      </c>
      <c r="P31" s="985"/>
      <c r="Q31" s="986">
        <v>0</v>
      </c>
      <c r="R31" s="985"/>
      <c r="S31" s="986">
        <v>0</v>
      </c>
      <c r="T31" s="518"/>
      <c r="U31" s="988">
        <f t="shared" si="0"/>
        <v>0</v>
      </c>
      <c r="V31" s="985"/>
      <c r="W31" s="987">
        <v>18684</v>
      </c>
      <c r="X31" s="980"/>
      <c r="Y31" s="987">
        <v>1638</v>
      </c>
      <c r="Z31" s="985"/>
      <c r="AA31" s="986">
        <v>0</v>
      </c>
      <c r="AB31" s="985"/>
      <c r="AC31" s="988">
        <f t="shared" si="1"/>
        <v>20322</v>
      </c>
      <c r="AD31" s="980"/>
      <c r="AE31" s="988">
        <v>21076</v>
      </c>
    </row>
    <row r="32" spans="1:31" ht="15" customHeight="1">
      <c r="A32" s="985" t="s">
        <v>807</v>
      </c>
      <c r="B32" s="985" t="s">
        <v>6</v>
      </c>
      <c r="C32" s="986">
        <v>0</v>
      </c>
      <c r="D32" s="985"/>
      <c r="E32" s="986">
        <v>0</v>
      </c>
      <c r="F32" s="985"/>
      <c r="G32" s="987">
        <v>94</v>
      </c>
      <c r="H32" s="985"/>
      <c r="I32" s="986">
        <v>0</v>
      </c>
      <c r="J32" s="985"/>
      <c r="K32" s="986">
        <v>0</v>
      </c>
      <c r="L32" s="985"/>
      <c r="M32" s="987">
        <v>126836</v>
      </c>
      <c r="N32" s="985"/>
      <c r="O32" s="986">
        <v>80</v>
      </c>
      <c r="P32" s="985"/>
      <c r="Q32" s="986">
        <v>0</v>
      </c>
      <c r="R32" s="985"/>
      <c r="S32" s="986">
        <v>0</v>
      </c>
      <c r="T32" s="985"/>
      <c r="U32" s="988">
        <f t="shared" si="0"/>
        <v>127010</v>
      </c>
      <c r="V32" s="985"/>
      <c r="W32" s="987">
        <v>26643</v>
      </c>
      <c r="X32" s="980"/>
      <c r="Y32" s="987">
        <v>8129</v>
      </c>
      <c r="Z32" s="980"/>
      <c r="AA32" s="986">
        <v>1</v>
      </c>
      <c r="AB32" s="985"/>
      <c r="AC32" s="988">
        <f t="shared" si="1"/>
        <v>161783</v>
      </c>
      <c r="AD32" s="990"/>
      <c r="AE32" s="988">
        <v>157473</v>
      </c>
    </row>
    <row r="33" spans="1:31" ht="15" customHeight="1">
      <c r="A33" s="985" t="s">
        <v>808</v>
      </c>
      <c r="B33" s="518" t="s">
        <v>6</v>
      </c>
      <c r="C33" s="986">
        <v>0</v>
      </c>
      <c r="D33" s="985"/>
      <c r="E33" s="986">
        <v>0</v>
      </c>
      <c r="F33" s="985"/>
      <c r="G33" s="986">
        <v>0</v>
      </c>
      <c r="H33" s="985"/>
      <c r="I33" s="986">
        <v>0</v>
      </c>
      <c r="J33" s="985"/>
      <c r="K33" s="986">
        <v>0</v>
      </c>
      <c r="L33" s="985"/>
      <c r="M33" s="987">
        <v>33982</v>
      </c>
      <c r="N33" s="985"/>
      <c r="O33" s="986">
        <v>0</v>
      </c>
      <c r="P33" s="985"/>
      <c r="Q33" s="986">
        <v>0</v>
      </c>
      <c r="R33" s="985"/>
      <c r="S33" s="986">
        <v>0</v>
      </c>
      <c r="T33" s="985"/>
      <c r="U33" s="988">
        <f t="shared" si="0"/>
        <v>33982</v>
      </c>
      <c r="V33" s="985"/>
      <c r="W33" s="987">
        <v>-3580</v>
      </c>
      <c r="X33" s="980"/>
      <c r="Y33" s="987">
        <v>774</v>
      </c>
      <c r="Z33" s="985"/>
      <c r="AA33" s="986">
        <v>0</v>
      </c>
      <c r="AB33" s="985"/>
      <c r="AC33" s="988">
        <f t="shared" si="1"/>
        <v>31176</v>
      </c>
      <c r="AD33" s="980"/>
      <c r="AE33" s="988">
        <v>47891</v>
      </c>
    </row>
    <row r="34" spans="1:31" ht="15" customHeight="1">
      <c r="A34" s="985" t="s">
        <v>809</v>
      </c>
      <c r="B34" s="985" t="s">
        <v>6</v>
      </c>
      <c r="C34" s="986">
        <v>0</v>
      </c>
      <c r="D34" s="985"/>
      <c r="E34" s="986">
        <v>0</v>
      </c>
      <c r="F34" s="985"/>
      <c r="G34" s="987">
        <v>257</v>
      </c>
      <c r="H34" s="985"/>
      <c r="I34" s="986">
        <v>0</v>
      </c>
      <c r="J34" s="985"/>
      <c r="K34" s="987">
        <v>2303</v>
      </c>
      <c r="L34" s="985"/>
      <c r="M34" s="986">
        <v>21</v>
      </c>
      <c r="N34" s="985"/>
      <c r="O34" s="987">
        <v>10002</v>
      </c>
      <c r="P34" s="985"/>
      <c r="Q34" s="986">
        <v>0</v>
      </c>
      <c r="R34" s="985"/>
      <c r="S34" s="986">
        <v>0</v>
      </c>
      <c r="T34" s="985"/>
      <c r="U34" s="988">
        <f t="shared" si="0"/>
        <v>12583</v>
      </c>
      <c r="V34" s="985"/>
      <c r="W34" s="987">
        <v>3958</v>
      </c>
      <c r="X34" s="980"/>
      <c r="Y34" s="987">
        <v>2525</v>
      </c>
      <c r="Z34" s="985"/>
      <c r="AA34" s="986">
        <v>0</v>
      </c>
      <c r="AB34" s="985"/>
      <c r="AC34" s="988">
        <f t="shared" si="1"/>
        <v>19066</v>
      </c>
      <c r="AD34" s="980"/>
      <c r="AE34" s="988">
        <v>20420</v>
      </c>
    </row>
    <row r="35" spans="1:31" ht="15" customHeight="1">
      <c r="A35" s="985" t="s">
        <v>810</v>
      </c>
      <c r="B35" s="985" t="s">
        <v>6</v>
      </c>
      <c r="C35" s="986">
        <v>0</v>
      </c>
      <c r="D35" s="985"/>
      <c r="E35" s="986">
        <v>0</v>
      </c>
      <c r="F35" s="985"/>
      <c r="G35" s="986">
        <v>0</v>
      </c>
      <c r="H35" s="985"/>
      <c r="I35" s="986">
        <v>0</v>
      </c>
      <c r="J35" s="985"/>
      <c r="K35" s="986">
        <v>0</v>
      </c>
      <c r="L35" s="985"/>
      <c r="M35" s="986">
        <v>0</v>
      </c>
      <c r="N35" s="985"/>
      <c r="O35" s="986">
        <v>0</v>
      </c>
      <c r="P35" s="985"/>
      <c r="Q35" s="986">
        <v>0</v>
      </c>
      <c r="R35" s="985"/>
      <c r="S35" s="986">
        <v>0</v>
      </c>
      <c r="T35" s="985"/>
      <c r="U35" s="988">
        <f t="shared" si="0"/>
        <v>0</v>
      </c>
      <c r="V35" s="985"/>
      <c r="W35" s="987">
        <v>8919</v>
      </c>
      <c r="X35" s="980"/>
      <c r="Y35" s="987">
        <v>1664</v>
      </c>
      <c r="Z35" s="985"/>
      <c r="AA35" s="986">
        <v>0</v>
      </c>
      <c r="AB35" s="985"/>
      <c r="AC35" s="988">
        <f t="shared" si="1"/>
        <v>10583</v>
      </c>
      <c r="AD35" s="980"/>
      <c r="AE35" s="988">
        <v>11371</v>
      </c>
    </row>
    <row r="36" spans="1:31" ht="15" customHeight="1">
      <c r="A36" s="985" t="s">
        <v>811</v>
      </c>
      <c r="B36" s="985" t="s">
        <v>6</v>
      </c>
      <c r="C36" s="986">
        <v>0</v>
      </c>
      <c r="D36" s="985"/>
      <c r="E36" s="986">
        <v>0</v>
      </c>
      <c r="F36" s="985"/>
      <c r="G36" s="986">
        <v>0</v>
      </c>
      <c r="H36" s="985"/>
      <c r="I36" s="986">
        <v>0</v>
      </c>
      <c r="J36" s="985"/>
      <c r="K36" s="986">
        <v>0</v>
      </c>
      <c r="L36" s="985"/>
      <c r="M36" s="987">
        <v>724</v>
      </c>
      <c r="N36" s="985"/>
      <c r="O36" s="986">
        <v>0</v>
      </c>
      <c r="P36" s="985"/>
      <c r="Q36" s="986">
        <v>0</v>
      </c>
      <c r="R36" s="985"/>
      <c r="S36" s="986">
        <v>0</v>
      </c>
      <c r="T36" s="985"/>
      <c r="U36" s="988">
        <f t="shared" si="0"/>
        <v>724</v>
      </c>
      <c r="V36" s="985"/>
      <c r="W36" s="987">
        <v>15329</v>
      </c>
      <c r="X36" s="985"/>
      <c r="Y36" s="987">
        <v>5587</v>
      </c>
      <c r="Z36" s="985"/>
      <c r="AA36" s="986">
        <v>0</v>
      </c>
      <c r="AB36" s="985"/>
      <c r="AC36" s="988">
        <f t="shared" si="1"/>
        <v>21640</v>
      </c>
      <c r="AD36" s="980"/>
      <c r="AE36" s="988">
        <v>22590</v>
      </c>
    </row>
    <row r="37" spans="1:31" ht="14.25" customHeight="1">
      <c r="A37" s="985" t="s">
        <v>812</v>
      </c>
      <c r="B37" s="985" t="s">
        <v>6</v>
      </c>
      <c r="C37" s="986">
        <v>0</v>
      </c>
      <c r="D37" s="985"/>
      <c r="E37" s="986">
        <v>0</v>
      </c>
      <c r="F37" s="985"/>
      <c r="G37" s="986">
        <v>0</v>
      </c>
      <c r="H37" s="985"/>
      <c r="I37" s="986">
        <v>0</v>
      </c>
      <c r="J37" s="985"/>
      <c r="K37" s="986">
        <v>0</v>
      </c>
      <c r="L37" s="985"/>
      <c r="M37" s="986">
        <v>0</v>
      </c>
      <c r="N37" s="985"/>
      <c r="O37" s="986">
        <v>0</v>
      </c>
      <c r="P37" s="985"/>
      <c r="Q37" s="986">
        <v>0</v>
      </c>
      <c r="R37" s="985"/>
      <c r="S37" s="986">
        <v>0</v>
      </c>
      <c r="T37" s="985"/>
      <c r="U37" s="988">
        <f t="shared" si="0"/>
        <v>0</v>
      </c>
      <c r="V37" s="985"/>
      <c r="W37" s="987">
        <v>560115</v>
      </c>
      <c r="X37" s="980"/>
      <c r="Y37" s="987">
        <v>48498</v>
      </c>
      <c r="Z37" s="985"/>
      <c r="AA37" s="987">
        <v>0</v>
      </c>
      <c r="AB37" s="985"/>
      <c r="AC37" s="988">
        <f t="shared" si="1"/>
        <v>608613</v>
      </c>
      <c r="AD37" s="980"/>
      <c r="AE37" s="988">
        <v>592732</v>
      </c>
    </row>
    <row r="38" spans="1:31" ht="15" customHeight="1">
      <c r="A38" s="985" t="s">
        <v>813</v>
      </c>
      <c r="B38" s="985" t="s">
        <v>6</v>
      </c>
      <c r="C38" s="986">
        <v>0</v>
      </c>
      <c r="D38" s="985"/>
      <c r="E38" s="986">
        <v>0</v>
      </c>
      <c r="F38" s="985"/>
      <c r="G38" s="986">
        <v>0</v>
      </c>
      <c r="H38" s="985"/>
      <c r="I38" s="986">
        <v>0</v>
      </c>
      <c r="J38" s="985"/>
      <c r="K38" s="986">
        <v>0</v>
      </c>
      <c r="L38" s="985"/>
      <c r="M38" s="986">
        <v>0</v>
      </c>
      <c r="N38" s="985"/>
      <c r="O38" s="986">
        <v>0</v>
      </c>
      <c r="P38" s="985"/>
      <c r="Q38" s="986">
        <v>0</v>
      </c>
      <c r="R38" s="985"/>
      <c r="S38" s="986">
        <v>0</v>
      </c>
      <c r="T38" s="985"/>
      <c r="U38" s="988">
        <f t="shared" si="0"/>
        <v>0</v>
      </c>
      <c r="V38" s="985"/>
      <c r="W38" s="987">
        <v>2688</v>
      </c>
      <c r="X38" s="980"/>
      <c r="Y38" s="987">
        <v>166</v>
      </c>
      <c r="Z38" s="985"/>
      <c r="AA38" s="986">
        <v>0</v>
      </c>
      <c r="AB38" s="985"/>
      <c r="AC38" s="988">
        <f t="shared" si="1"/>
        <v>2854</v>
      </c>
      <c r="AD38" s="985"/>
      <c r="AE38" s="988">
        <v>2817</v>
      </c>
    </row>
    <row r="39" spans="1:31" ht="15" customHeight="1">
      <c r="A39" s="985" t="s">
        <v>814</v>
      </c>
      <c r="B39" s="985" t="s">
        <v>6</v>
      </c>
      <c r="C39" s="986">
        <v>0</v>
      </c>
      <c r="D39" s="985"/>
      <c r="E39" s="986">
        <v>0</v>
      </c>
      <c r="F39" s="985"/>
      <c r="G39" s="987">
        <v>91</v>
      </c>
      <c r="H39" s="985"/>
      <c r="I39" s="986">
        <v>0</v>
      </c>
      <c r="J39" s="985"/>
      <c r="K39" s="986">
        <v>0</v>
      </c>
      <c r="L39" s="985"/>
      <c r="M39" s="986">
        <v>0</v>
      </c>
      <c r="N39" s="985"/>
      <c r="O39" s="987">
        <v>7395</v>
      </c>
      <c r="P39" s="985"/>
      <c r="Q39" s="986">
        <v>0</v>
      </c>
      <c r="R39" s="985"/>
      <c r="S39" s="986">
        <v>0</v>
      </c>
      <c r="T39" s="985"/>
      <c r="U39" s="988">
        <f t="shared" si="0"/>
        <v>7486</v>
      </c>
      <c r="V39" s="985"/>
      <c r="W39" s="987">
        <v>4938</v>
      </c>
      <c r="X39" s="985"/>
      <c r="Y39" s="987">
        <v>407</v>
      </c>
      <c r="Z39" s="985"/>
      <c r="AA39" s="986">
        <v>0</v>
      </c>
      <c r="AB39" s="985"/>
      <c r="AC39" s="988">
        <f t="shared" si="1"/>
        <v>12831</v>
      </c>
      <c r="AD39" s="980"/>
      <c r="AE39" s="988">
        <v>12355</v>
      </c>
    </row>
    <row r="40" spans="1:31" ht="15" customHeight="1">
      <c r="A40" s="985" t="s">
        <v>815</v>
      </c>
      <c r="B40" s="961" t="s">
        <v>6</v>
      </c>
      <c r="C40" s="986">
        <v>0</v>
      </c>
      <c r="D40" s="985"/>
      <c r="E40" s="986">
        <v>0</v>
      </c>
      <c r="F40" s="985"/>
      <c r="G40" s="986">
        <v>0</v>
      </c>
      <c r="H40" s="985"/>
      <c r="I40" s="986">
        <v>0</v>
      </c>
      <c r="J40" s="985"/>
      <c r="K40" s="986">
        <v>0</v>
      </c>
      <c r="L40" s="985"/>
      <c r="M40" s="986">
        <v>0</v>
      </c>
      <c r="N40" s="985"/>
      <c r="O40" s="986">
        <v>0</v>
      </c>
      <c r="P40" s="985"/>
      <c r="Q40" s="986">
        <v>0</v>
      </c>
      <c r="R40" s="985"/>
      <c r="S40" s="986">
        <v>0</v>
      </c>
      <c r="T40" s="985"/>
      <c r="U40" s="988">
        <f t="shared" si="0"/>
        <v>0</v>
      </c>
      <c r="V40" s="985"/>
      <c r="W40" s="987">
        <v>10620</v>
      </c>
      <c r="X40" s="980"/>
      <c r="Y40" s="987">
        <v>3359</v>
      </c>
      <c r="Z40" s="985"/>
      <c r="AA40" s="986">
        <v>0</v>
      </c>
      <c r="AB40" s="985"/>
      <c r="AC40" s="988">
        <f t="shared" si="1"/>
        <v>13979</v>
      </c>
      <c r="AD40" s="985"/>
      <c r="AE40" s="988">
        <v>13665</v>
      </c>
    </row>
    <row r="41" spans="1:31" ht="15" customHeight="1">
      <c r="A41" s="991" t="s">
        <v>816</v>
      </c>
      <c r="B41" s="985" t="s">
        <v>6</v>
      </c>
      <c r="C41" s="986">
        <v>0</v>
      </c>
      <c r="D41" s="985"/>
      <c r="E41" s="986">
        <v>0</v>
      </c>
      <c r="F41" s="985"/>
      <c r="G41" s="986">
        <v>0</v>
      </c>
      <c r="H41" s="985"/>
      <c r="I41" s="986">
        <v>0</v>
      </c>
      <c r="J41" s="985"/>
      <c r="K41" s="986">
        <v>0</v>
      </c>
      <c r="L41" s="985"/>
      <c r="M41" s="986">
        <v>0</v>
      </c>
      <c r="N41" s="985"/>
      <c r="O41" s="986">
        <v>0</v>
      </c>
      <c r="P41" s="985"/>
      <c r="Q41" s="986">
        <v>0</v>
      </c>
      <c r="R41" s="985"/>
      <c r="S41" s="986">
        <v>0</v>
      </c>
      <c r="T41" s="985"/>
      <c r="U41" s="988">
        <f t="shared" si="0"/>
        <v>0</v>
      </c>
      <c r="V41" s="985"/>
      <c r="W41" s="986">
        <v>0</v>
      </c>
      <c r="X41" s="985"/>
      <c r="Y41" s="987">
        <v>166</v>
      </c>
      <c r="Z41" s="985"/>
      <c r="AA41" s="986">
        <v>0</v>
      </c>
      <c r="AB41" s="985"/>
      <c r="AC41" s="988">
        <f t="shared" si="1"/>
        <v>166</v>
      </c>
      <c r="AD41" s="980"/>
      <c r="AE41" s="988">
        <v>166</v>
      </c>
    </row>
    <row r="42" spans="1:31" ht="15" customHeight="1">
      <c r="A42" s="985" t="s">
        <v>817</v>
      </c>
      <c r="B42" s="518" t="s">
        <v>6</v>
      </c>
      <c r="C42" s="987">
        <v>1177916</v>
      </c>
      <c r="D42" s="985"/>
      <c r="E42" s="986">
        <v>0</v>
      </c>
      <c r="F42" s="985"/>
      <c r="G42" s="986">
        <v>0</v>
      </c>
      <c r="H42" s="985"/>
      <c r="I42" s="986">
        <v>0</v>
      </c>
      <c r="J42" s="985"/>
      <c r="K42" s="986">
        <v>0</v>
      </c>
      <c r="L42" s="985"/>
      <c r="M42" s="986">
        <v>0</v>
      </c>
      <c r="N42" s="985"/>
      <c r="O42" s="986">
        <v>0</v>
      </c>
      <c r="P42" s="985"/>
      <c r="Q42" s="986">
        <v>0</v>
      </c>
      <c r="R42" s="985"/>
      <c r="S42" s="986">
        <v>0</v>
      </c>
      <c r="T42" s="985"/>
      <c r="U42" s="988">
        <f t="shared" si="0"/>
        <v>1177916</v>
      </c>
      <c r="V42" s="985"/>
      <c r="W42" s="986">
        <v>0</v>
      </c>
      <c r="X42" s="985"/>
      <c r="Y42" s="987">
        <v>0</v>
      </c>
      <c r="Z42" s="985"/>
      <c r="AA42" s="986">
        <v>0</v>
      </c>
      <c r="AB42" s="985"/>
      <c r="AC42" s="988">
        <f t="shared" si="1"/>
        <v>1177916</v>
      </c>
      <c r="AD42" s="980"/>
      <c r="AE42" s="988">
        <v>957713</v>
      </c>
    </row>
    <row r="43" spans="1:31" ht="15" customHeight="1">
      <c r="A43" s="985" t="s">
        <v>818</v>
      </c>
      <c r="B43" s="985" t="s">
        <v>6</v>
      </c>
      <c r="C43" s="986">
        <v>0</v>
      </c>
      <c r="D43" s="985"/>
      <c r="E43" s="986">
        <v>136</v>
      </c>
      <c r="F43" s="985"/>
      <c r="G43" s="987">
        <v>0</v>
      </c>
      <c r="H43" s="985"/>
      <c r="I43" s="986">
        <v>0</v>
      </c>
      <c r="J43" s="985"/>
      <c r="K43" s="986">
        <v>0</v>
      </c>
      <c r="L43" s="985"/>
      <c r="M43" s="986">
        <v>0</v>
      </c>
      <c r="N43" s="985"/>
      <c r="O43" s="986">
        <v>0</v>
      </c>
      <c r="P43" s="985"/>
      <c r="Q43" s="986">
        <v>0</v>
      </c>
      <c r="R43" s="985"/>
      <c r="S43" s="986">
        <v>0</v>
      </c>
      <c r="T43" s="985"/>
      <c r="U43" s="988">
        <f t="shared" si="0"/>
        <v>136</v>
      </c>
      <c r="V43" s="985"/>
      <c r="W43" s="987">
        <v>53</v>
      </c>
      <c r="X43" s="980"/>
      <c r="Y43" s="987">
        <v>33</v>
      </c>
      <c r="Z43" s="985"/>
      <c r="AA43" s="986">
        <v>0</v>
      </c>
      <c r="AB43" s="985"/>
      <c r="AC43" s="988">
        <f t="shared" si="1"/>
        <v>222</v>
      </c>
      <c r="AD43" s="980"/>
      <c r="AE43" s="988">
        <v>163</v>
      </c>
    </row>
    <row r="44" spans="1:31" ht="15" customHeight="1">
      <c r="A44" s="985" t="s">
        <v>819</v>
      </c>
      <c r="B44" s="985" t="s">
        <v>6</v>
      </c>
      <c r="C44" s="986">
        <v>0</v>
      </c>
      <c r="D44" s="985"/>
      <c r="E44" s="986">
        <v>0</v>
      </c>
      <c r="F44" s="985"/>
      <c r="G44" s="986">
        <v>0</v>
      </c>
      <c r="H44" s="985"/>
      <c r="I44" s="986">
        <v>0</v>
      </c>
      <c r="J44" s="985"/>
      <c r="K44" s="986">
        <v>0</v>
      </c>
      <c r="L44" s="985"/>
      <c r="M44" s="987">
        <v>14760</v>
      </c>
      <c r="N44" s="985"/>
      <c r="O44" s="986">
        <v>0</v>
      </c>
      <c r="P44" s="985"/>
      <c r="Q44" s="986">
        <v>0</v>
      </c>
      <c r="R44" s="985"/>
      <c r="S44" s="986">
        <v>0</v>
      </c>
      <c r="T44" s="985"/>
      <c r="U44" s="988">
        <f t="shared" si="0"/>
        <v>14760</v>
      </c>
      <c r="V44" s="985"/>
      <c r="W44" s="986">
        <v>0</v>
      </c>
      <c r="X44" s="980"/>
      <c r="Y44" s="986">
        <v>1</v>
      </c>
      <c r="Z44" s="985"/>
      <c r="AA44" s="986">
        <v>0</v>
      </c>
      <c r="AB44" s="985"/>
      <c r="AC44" s="988">
        <f t="shared" si="1"/>
        <v>14761</v>
      </c>
      <c r="AD44" s="980"/>
      <c r="AE44" s="988">
        <v>10882</v>
      </c>
    </row>
    <row r="45" spans="1:31" ht="15" customHeight="1">
      <c r="A45" s="985" t="s">
        <v>820</v>
      </c>
      <c r="B45" s="985" t="s">
        <v>6</v>
      </c>
      <c r="C45" s="986">
        <v>0</v>
      </c>
      <c r="D45" s="985"/>
      <c r="E45" s="986">
        <v>0</v>
      </c>
      <c r="F45" s="985"/>
      <c r="G45" s="986">
        <v>0</v>
      </c>
      <c r="H45" s="985"/>
      <c r="I45" s="986">
        <v>0</v>
      </c>
      <c r="J45" s="985"/>
      <c r="K45" s="986">
        <v>0</v>
      </c>
      <c r="L45" s="985"/>
      <c r="M45" s="986">
        <v>0</v>
      </c>
      <c r="N45" s="985"/>
      <c r="O45" s="986">
        <v>0</v>
      </c>
      <c r="P45" s="985"/>
      <c r="Q45" s="986">
        <v>0</v>
      </c>
      <c r="R45" s="985"/>
      <c r="S45" s="986">
        <v>0</v>
      </c>
      <c r="T45" s="985"/>
      <c r="U45" s="988">
        <f t="shared" si="0"/>
        <v>0</v>
      </c>
      <c r="V45" s="985"/>
      <c r="W45" s="987">
        <v>4028</v>
      </c>
      <c r="X45" s="985"/>
      <c r="Y45" s="987">
        <v>1352</v>
      </c>
      <c r="Z45" s="985"/>
      <c r="AA45" s="986">
        <v>0</v>
      </c>
      <c r="AB45" s="985"/>
      <c r="AC45" s="988">
        <f t="shared" si="1"/>
        <v>5380</v>
      </c>
      <c r="AD45" s="985"/>
      <c r="AE45" s="992">
        <v>5169</v>
      </c>
    </row>
    <row r="46" spans="1:31" ht="15" customHeight="1">
      <c r="A46" s="985" t="s">
        <v>2362</v>
      </c>
      <c r="B46" s="985" t="s">
        <v>6</v>
      </c>
      <c r="C46" s="986">
        <v>0</v>
      </c>
      <c r="D46" s="985"/>
      <c r="E46" s="986">
        <v>0</v>
      </c>
      <c r="F46" s="985"/>
      <c r="G46" s="986">
        <v>0</v>
      </c>
      <c r="H46" s="985"/>
      <c r="I46" s="986">
        <v>0</v>
      </c>
      <c r="J46" s="985"/>
      <c r="K46" s="986">
        <v>0</v>
      </c>
      <c r="L46" s="985"/>
      <c r="M46" s="986">
        <v>0</v>
      </c>
      <c r="N46" s="985"/>
      <c r="O46" s="986">
        <v>0</v>
      </c>
      <c r="P46" s="985"/>
      <c r="Q46" s="986">
        <v>0</v>
      </c>
      <c r="R46" s="985"/>
      <c r="S46" s="986">
        <v>0</v>
      </c>
      <c r="T46" s="985"/>
      <c r="U46" s="988">
        <f t="shared" si="0"/>
        <v>0</v>
      </c>
      <c r="V46" s="985"/>
      <c r="W46" s="987">
        <v>0</v>
      </c>
      <c r="X46" s="985"/>
      <c r="Y46" s="987">
        <v>15</v>
      </c>
      <c r="Z46" s="985"/>
      <c r="AA46" s="986">
        <v>0</v>
      </c>
      <c r="AB46" s="985"/>
      <c r="AC46" s="988">
        <f t="shared" si="1"/>
        <v>15</v>
      </c>
      <c r="AD46" s="985"/>
      <c r="AE46" s="992">
        <v>48</v>
      </c>
    </row>
    <row r="47" spans="1:31" ht="15" customHeight="1">
      <c r="A47" s="985" t="s">
        <v>821</v>
      </c>
      <c r="B47" s="985" t="s">
        <v>6</v>
      </c>
      <c r="C47" s="986">
        <v>0</v>
      </c>
      <c r="D47" s="985"/>
      <c r="E47" s="986">
        <v>0</v>
      </c>
      <c r="F47" s="985"/>
      <c r="G47" s="986">
        <v>0</v>
      </c>
      <c r="H47" s="985"/>
      <c r="I47" s="986">
        <v>0</v>
      </c>
      <c r="J47" s="985"/>
      <c r="K47" s="986">
        <v>0</v>
      </c>
      <c r="L47" s="985"/>
      <c r="M47" s="986">
        <v>0</v>
      </c>
      <c r="N47" s="985"/>
      <c r="O47" s="986">
        <v>0</v>
      </c>
      <c r="P47" s="985"/>
      <c r="Q47" s="986">
        <v>0</v>
      </c>
      <c r="R47" s="985"/>
      <c r="S47" s="986">
        <v>0</v>
      </c>
      <c r="T47" s="985"/>
      <c r="U47" s="988">
        <f t="shared" si="0"/>
        <v>0</v>
      </c>
      <c r="V47" s="985"/>
      <c r="W47" s="986">
        <v>0</v>
      </c>
      <c r="X47" s="990"/>
      <c r="Y47" s="986">
        <v>24</v>
      </c>
      <c r="Z47" s="985"/>
      <c r="AA47" s="986">
        <v>0</v>
      </c>
      <c r="AB47" s="985"/>
      <c r="AC47" s="988">
        <f t="shared" si="1"/>
        <v>24</v>
      </c>
      <c r="AD47" s="980"/>
      <c r="AE47" s="988">
        <v>45</v>
      </c>
    </row>
    <row r="48" spans="1:31" ht="15" customHeight="1">
      <c r="A48" s="985" t="s">
        <v>2032</v>
      </c>
      <c r="B48" s="985" t="s">
        <v>6</v>
      </c>
      <c r="C48" s="986">
        <v>0</v>
      </c>
      <c r="D48" s="985"/>
      <c r="E48" s="986">
        <v>0</v>
      </c>
      <c r="F48" s="985" t="s">
        <v>6</v>
      </c>
      <c r="G48" s="986">
        <v>0</v>
      </c>
      <c r="H48" s="985"/>
      <c r="I48" s="986">
        <v>0</v>
      </c>
      <c r="J48" s="985"/>
      <c r="K48" s="986">
        <v>170</v>
      </c>
      <c r="L48" s="985"/>
      <c r="M48" s="986">
        <v>0</v>
      </c>
      <c r="N48" s="985"/>
      <c r="O48" s="986">
        <v>0</v>
      </c>
      <c r="P48" s="985"/>
      <c r="Q48" s="986">
        <v>0</v>
      </c>
      <c r="R48" s="985"/>
      <c r="S48" s="986">
        <v>0</v>
      </c>
      <c r="T48" s="985"/>
      <c r="U48" s="988">
        <f t="shared" si="0"/>
        <v>170</v>
      </c>
      <c r="V48" s="985"/>
      <c r="W48" s="986">
        <v>18713</v>
      </c>
      <c r="X48" s="990"/>
      <c r="Y48" s="986">
        <v>10677</v>
      </c>
      <c r="Z48" s="985"/>
      <c r="AA48" s="986">
        <v>0</v>
      </c>
      <c r="AB48" s="985"/>
      <c r="AC48" s="988">
        <f t="shared" si="1"/>
        <v>29560</v>
      </c>
      <c r="AD48" s="980"/>
      <c r="AE48" s="988">
        <v>30269</v>
      </c>
    </row>
    <row r="49" spans="1:31" ht="15" customHeight="1">
      <c r="A49" s="985" t="s">
        <v>822</v>
      </c>
      <c r="B49" s="985" t="s">
        <v>6</v>
      </c>
      <c r="C49" s="986">
        <v>0</v>
      </c>
      <c r="D49" s="985"/>
      <c r="E49" s="986">
        <v>0</v>
      </c>
      <c r="F49" s="985"/>
      <c r="G49" s="986">
        <v>0</v>
      </c>
      <c r="H49" s="985"/>
      <c r="I49" s="986">
        <v>0</v>
      </c>
      <c r="J49" s="985"/>
      <c r="K49" s="986">
        <v>0</v>
      </c>
      <c r="L49" s="985"/>
      <c r="M49" s="986">
        <v>0</v>
      </c>
      <c r="N49" s="985"/>
      <c r="O49" s="986">
        <v>0</v>
      </c>
      <c r="P49" s="985"/>
      <c r="Q49" s="986">
        <v>0</v>
      </c>
      <c r="R49" s="985"/>
      <c r="S49" s="986">
        <v>0</v>
      </c>
      <c r="T49" s="985"/>
      <c r="U49" s="988">
        <f t="shared" si="0"/>
        <v>0</v>
      </c>
      <c r="V49" s="985"/>
      <c r="W49" s="987">
        <v>160596</v>
      </c>
      <c r="X49" s="980"/>
      <c r="Y49" s="987">
        <v>44981</v>
      </c>
      <c r="Z49" s="985"/>
      <c r="AA49" s="986">
        <v>0</v>
      </c>
      <c r="AB49" s="985"/>
      <c r="AC49" s="988">
        <f t="shared" si="1"/>
        <v>205577</v>
      </c>
      <c r="AD49" s="980"/>
      <c r="AE49" s="988">
        <v>206596</v>
      </c>
    </row>
    <row r="50" spans="1:31" ht="15" customHeight="1">
      <c r="A50" s="985" t="s">
        <v>2684</v>
      </c>
      <c r="B50" s="985" t="s">
        <v>6</v>
      </c>
      <c r="C50" s="986">
        <v>0</v>
      </c>
      <c r="D50" s="985"/>
      <c r="E50" s="986">
        <v>0</v>
      </c>
      <c r="F50" s="985"/>
      <c r="G50" s="986">
        <v>0</v>
      </c>
      <c r="H50" s="985"/>
      <c r="I50" s="986">
        <v>0</v>
      </c>
      <c r="J50" s="985"/>
      <c r="K50" s="986">
        <v>0</v>
      </c>
      <c r="L50" s="985"/>
      <c r="M50" s="986">
        <v>0</v>
      </c>
      <c r="N50" s="985"/>
      <c r="O50" s="986">
        <v>0</v>
      </c>
      <c r="P50" s="985"/>
      <c r="Q50" s="986">
        <v>0</v>
      </c>
      <c r="R50" s="985"/>
      <c r="S50" s="986">
        <v>0</v>
      </c>
      <c r="T50" s="985"/>
      <c r="U50" s="988">
        <f t="shared" si="0"/>
        <v>0</v>
      </c>
      <c r="V50" s="985"/>
      <c r="W50" s="987">
        <v>480</v>
      </c>
      <c r="X50" s="980"/>
      <c r="Y50" s="987">
        <v>67</v>
      </c>
      <c r="Z50" s="985"/>
      <c r="AA50" s="986">
        <v>0</v>
      </c>
      <c r="AB50" s="985"/>
      <c r="AC50" s="988">
        <f t="shared" si="1"/>
        <v>547</v>
      </c>
      <c r="AD50" s="980"/>
      <c r="AE50" s="987">
        <v>611</v>
      </c>
    </row>
    <row r="51" spans="1:31" ht="15" customHeight="1">
      <c r="A51" s="985" t="s">
        <v>823</v>
      </c>
      <c r="B51" s="985" t="s">
        <v>6</v>
      </c>
      <c r="C51" s="986">
        <v>0</v>
      </c>
      <c r="D51" s="985"/>
      <c r="E51" s="986">
        <v>0</v>
      </c>
      <c r="F51" s="985"/>
      <c r="G51" s="986">
        <v>0</v>
      </c>
      <c r="H51" s="985"/>
      <c r="I51" s="986">
        <v>0</v>
      </c>
      <c r="J51" s="985"/>
      <c r="K51" s="986">
        <v>0</v>
      </c>
      <c r="L51" s="985"/>
      <c r="M51" s="986">
        <v>0</v>
      </c>
      <c r="N51" s="985"/>
      <c r="O51" s="986">
        <v>450</v>
      </c>
      <c r="P51" s="985"/>
      <c r="Q51" s="986">
        <v>0</v>
      </c>
      <c r="R51" s="985"/>
      <c r="S51" s="986">
        <v>0</v>
      </c>
      <c r="T51" s="985"/>
      <c r="U51" s="988">
        <f t="shared" si="0"/>
        <v>450</v>
      </c>
      <c r="V51" s="985"/>
      <c r="W51" s="987">
        <v>229</v>
      </c>
      <c r="X51" s="980"/>
      <c r="Y51" s="987">
        <v>8</v>
      </c>
      <c r="Z51" s="985"/>
      <c r="AA51" s="986">
        <v>0</v>
      </c>
      <c r="AB51" s="985"/>
      <c r="AC51" s="988">
        <f t="shared" si="1"/>
        <v>687</v>
      </c>
      <c r="AD51" s="980"/>
      <c r="AE51" s="987">
        <v>763</v>
      </c>
    </row>
    <row r="52" spans="1:31" ht="15" customHeight="1">
      <c r="A52" s="985" t="s">
        <v>824</v>
      </c>
      <c r="B52" s="985" t="s">
        <v>6</v>
      </c>
      <c r="C52" s="986">
        <v>0</v>
      </c>
      <c r="D52" s="985"/>
      <c r="E52" s="986">
        <v>0</v>
      </c>
      <c r="F52" s="985"/>
      <c r="G52" s="986">
        <v>0</v>
      </c>
      <c r="H52" s="985"/>
      <c r="I52" s="986">
        <v>0</v>
      </c>
      <c r="J52" s="985"/>
      <c r="K52" s="986">
        <v>0</v>
      </c>
      <c r="L52" s="985"/>
      <c r="M52" s="986">
        <v>0</v>
      </c>
      <c r="N52" s="985"/>
      <c r="O52" s="986">
        <v>0</v>
      </c>
      <c r="P52" s="985"/>
      <c r="Q52" s="986">
        <v>0</v>
      </c>
      <c r="R52" s="985"/>
      <c r="S52" s="986">
        <v>0</v>
      </c>
      <c r="T52" s="985"/>
      <c r="U52" s="988">
        <f t="shared" si="0"/>
        <v>0</v>
      </c>
      <c r="V52" s="985"/>
      <c r="W52" s="986">
        <v>2899</v>
      </c>
      <c r="X52" s="990"/>
      <c r="Y52" s="986">
        <v>728</v>
      </c>
      <c r="Z52" s="985"/>
      <c r="AA52" s="986">
        <v>0</v>
      </c>
      <c r="AB52" s="985"/>
      <c r="AC52" s="988">
        <f t="shared" si="1"/>
        <v>3627</v>
      </c>
      <c r="AD52" s="980"/>
      <c r="AE52" s="988">
        <v>3615</v>
      </c>
    </row>
    <row r="53" spans="1:31" ht="15" customHeight="1">
      <c r="A53" s="985" t="s">
        <v>825</v>
      </c>
      <c r="B53" s="985" t="s">
        <v>6</v>
      </c>
      <c r="C53" s="986">
        <v>0</v>
      </c>
      <c r="D53" s="985"/>
      <c r="E53" s="986">
        <v>0</v>
      </c>
      <c r="F53" s="985"/>
      <c r="G53" s="987">
        <v>519</v>
      </c>
      <c r="H53" s="985"/>
      <c r="I53" s="987">
        <v>1026217</v>
      </c>
      <c r="J53" s="985"/>
      <c r="K53" s="987">
        <v>0</v>
      </c>
      <c r="L53" s="985"/>
      <c r="M53" s="986">
        <v>0</v>
      </c>
      <c r="N53" s="985"/>
      <c r="O53" s="986">
        <v>0</v>
      </c>
      <c r="P53" s="985"/>
      <c r="Q53" s="986">
        <v>0</v>
      </c>
      <c r="R53" s="985"/>
      <c r="S53" s="986">
        <v>0</v>
      </c>
      <c r="T53" s="985"/>
      <c r="U53" s="988">
        <f t="shared" si="0"/>
        <v>1026736</v>
      </c>
      <c r="V53" s="985"/>
      <c r="W53" s="986">
        <v>0</v>
      </c>
      <c r="X53" s="990"/>
      <c r="Y53" s="986">
        <v>27</v>
      </c>
      <c r="Z53" s="985"/>
      <c r="AA53" s="986">
        <v>0</v>
      </c>
      <c r="AB53" s="985"/>
      <c r="AC53" s="988">
        <f t="shared" si="1"/>
        <v>1026763</v>
      </c>
      <c r="AD53" s="980"/>
      <c r="AE53" s="988">
        <v>915664</v>
      </c>
    </row>
    <row r="54" spans="1:31" ht="15" customHeight="1">
      <c r="A54" s="985" t="s">
        <v>826</v>
      </c>
      <c r="B54" s="985" t="s">
        <v>6</v>
      </c>
      <c r="C54" s="986">
        <v>0</v>
      </c>
      <c r="D54" s="985"/>
      <c r="E54" s="986">
        <v>0</v>
      </c>
      <c r="F54" s="985"/>
      <c r="G54" s="987">
        <v>32</v>
      </c>
      <c r="H54" s="985"/>
      <c r="I54" s="987">
        <v>25648</v>
      </c>
      <c r="J54" s="985"/>
      <c r="K54" s="987">
        <v>3722</v>
      </c>
      <c r="L54" s="985"/>
      <c r="M54" s="986">
        <v>0</v>
      </c>
      <c r="N54" s="985"/>
      <c r="O54" s="986">
        <v>0</v>
      </c>
      <c r="P54" s="985"/>
      <c r="Q54" s="986">
        <v>0</v>
      </c>
      <c r="R54" s="985"/>
      <c r="S54" s="986">
        <v>0</v>
      </c>
      <c r="T54" s="518"/>
      <c r="U54" s="988">
        <f t="shared" si="0"/>
        <v>29402</v>
      </c>
      <c r="V54" s="985"/>
      <c r="W54" s="986">
        <v>0</v>
      </c>
      <c r="X54" s="990"/>
      <c r="Y54" s="986">
        <v>1</v>
      </c>
      <c r="Z54" s="985"/>
      <c r="AA54" s="986">
        <v>0</v>
      </c>
      <c r="AB54" s="985"/>
      <c r="AC54" s="988">
        <f t="shared" si="1"/>
        <v>29403</v>
      </c>
      <c r="AD54" s="980"/>
      <c r="AE54" s="988">
        <v>30152</v>
      </c>
    </row>
    <row r="55" spans="1:31" ht="15" customHeight="1">
      <c r="A55" s="993" t="s">
        <v>827</v>
      </c>
      <c r="B55" s="985" t="s">
        <v>6</v>
      </c>
      <c r="C55" s="987">
        <v>3871</v>
      </c>
      <c r="D55" s="985"/>
      <c r="E55" s="986">
        <v>0</v>
      </c>
      <c r="F55" s="985"/>
      <c r="G55" s="987">
        <v>2716</v>
      </c>
      <c r="H55" s="985"/>
      <c r="I55" s="987">
        <v>27129</v>
      </c>
      <c r="J55" s="985"/>
      <c r="K55" s="986">
        <v>0</v>
      </c>
      <c r="L55" s="985"/>
      <c r="M55" s="986">
        <v>0</v>
      </c>
      <c r="N55" s="985"/>
      <c r="O55" s="987">
        <v>1554256</v>
      </c>
      <c r="P55" s="985"/>
      <c r="Q55" s="986">
        <v>0</v>
      </c>
      <c r="R55" s="985"/>
      <c r="S55" s="986">
        <v>0</v>
      </c>
      <c r="T55" s="985"/>
      <c r="U55" s="988">
        <f t="shared" si="0"/>
        <v>1587972</v>
      </c>
      <c r="V55" s="985"/>
      <c r="W55" s="987">
        <v>167253</v>
      </c>
      <c r="X55" s="980"/>
      <c r="Y55" s="987">
        <v>67349</v>
      </c>
      <c r="Z55" s="985"/>
      <c r="AA55" s="986">
        <v>72</v>
      </c>
      <c r="AB55" s="985"/>
      <c r="AC55" s="988">
        <f t="shared" si="1"/>
        <v>1822646</v>
      </c>
      <c r="AD55" s="985"/>
      <c r="AE55" s="988">
        <v>1986021</v>
      </c>
    </row>
    <row r="56" spans="1:31" ht="15" customHeight="1">
      <c r="A56" s="985" t="s">
        <v>828</v>
      </c>
      <c r="B56" s="994" t="s">
        <v>6</v>
      </c>
      <c r="C56" s="986">
        <v>0</v>
      </c>
      <c r="D56" s="994" t="s">
        <v>6</v>
      </c>
      <c r="E56" s="986">
        <v>0</v>
      </c>
      <c r="F56" s="994" t="s">
        <v>6</v>
      </c>
      <c r="G56" s="986">
        <v>0</v>
      </c>
      <c r="H56" s="994" t="s">
        <v>6</v>
      </c>
      <c r="I56" s="986">
        <v>0</v>
      </c>
      <c r="J56" s="994" t="s">
        <v>6</v>
      </c>
      <c r="K56" s="986">
        <v>0</v>
      </c>
      <c r="L56" s="994" t="s">
        <v>6</v>
      </c>
      <c r="M56" s="986">
        <v>0</v>
      </c>
      <c r="N56" s="994" t="s">
        <v>6</v>
      </c>
      <c r="O56" s="986">
        <v>0</v>
      </c>
      <c r="P56" s="994" t="s">
        <v>6</v>
      </c>
      <c r="Q56" s="986">
        <v>0</v>
      </c>
      <c r="R56" s="994" t="s">
        <v>6</v>
      </c>
      <c r="S56" s="986">
        <v>0</v>
      </c>
      <c r="T56" s="994" t="s">
        <v>6</v>
      </c>
      <c r="U56" s="988">
        <f t="shared" si="0"/>
        <v>0</v>
      </c>
      <c r="V56" s="994" t="s">
        <v>6</v>
      </c>
      <c r="W56" s="987">
        <v>8605</v>
      </c>
      <c r="X56" s="995" t="s">
        <v>6</v>
      </c>
      <c r="Y56" s="987">
        <v>17748</v>
      </c>
      <c r="Z56" s="995" t="s">
        <v>6</v>
      </c>
      <c r="AA56" s="987">
        <v>115</v>
      </c>
      <c r="AB56" s="995" t="s">
        <v>6</v>
      </c>
      <c r="AC56" s="988">
        <f t="shared" si="1"/>
        <v>26468</v>
      </c>
      <c r="AD56" s="988" t="s">
        <v>6</v>
      </c>
      <c r="AE56" s="988">
        <v>26738</v>
      </c>
    </row>
    <row r="57" spans="1:31" ht="15" customHeight="1">
      <c r="W57" s="961"/>
      <c r="Y57" s="961"/>
    </row>
    <row r="58" spans="1:31" ht="15" customHeight="1">
      <c r="W58" s="961"/>
      <c r="Y58" s="961"/>
    </row>
    <row r="59" spans="1:31" ht="15" customHeight="1">
      <c r="W59" s="961"/>
      <c r="Y59" s="961"/>
    </row>
    <row r="60" spans="1:31" ht="15" customHeight="1">
      <c r="A60" s="576" t="s">
        <v>0</v>
      </c>
      <c r="B60" s="959"/>
      <c r="C60" s="959"/>
      <c r="D60" s="959"/>
      <c r="E60" s="959"/>
      <c r="F60" s="959"/>
      <c r="G60" s="959"/>
      <c r="H60" s="959"/>
      <c r="I60" s="959"/>
      <c r="J60" s="959"/>
      <c r="K60" s="959"/>
      <c r="L60" s="243"/>
      <c r="M60" s="243"/>
      <c r="N60" s="243"/>
      <c r="O60" s="243"/>
      <c r="P60" s="243"/>
      <c r="Q60" s="243"/>
      <c r="R60" s="243"/>
      <c r="S60" s="243"/>
      <c r="T60" s="243"/>
      <c r="U60" s="243"/>
      <c r="V60" s="243"/>
      <c r="W60" s="960"/>
      <c r="X60" s="243"/>
      <c r="Y60" s="960"/>
      <c r="Z60" s="243"/>
      <c r="AA60" s="243"/>
      <c r="AB60" s="243"/>
      <c r="AC60" s="243"/>
      <c r="AD60" s="243"/>
      <c r="AE60" s="959"/>
    </row>
    <row r="61" spans="1:31" ht="15" customHeight="1">
      <c r="A61" s="576" t="s">
        <v>566</v>
      </c>
      <c r="B61" s="959"/>
      <c r="C61" s="959"/>
      <c r="D61" s="959"/>
      <c r="E61" s="959"/>
      <c r="F61" s="959"/>
      <c r="G61" s="959"/>
      <c r="H61" s="959"/>
      <c r="I61" s="959"/>
      <c r="J61" s="959"/>
      <c r="K61" s="959"/>
      <c r="L61" s="243"/>
      <c r="M61" s="243"/>
      <c r="N61" s="243"/>
      <c r="O61" s="243"/>
      <c r="P61" s="243"/>
      <c r="Q61" s="243"/>
      <c r="R61" s="243"/>
      <c r="S61" s="243"/>
      <c r="T61" s="243"/>
      <c r="U61" s="243"/>
      <c r="V61" s="243"/>
      <c r="W61" s="960"/>
      <c r="X61" s="243"/>
      <c r="Y61" s="960"/>
      <c r="Z61" s="243"/>
      <c r="AA61" s="243"/>
      <c r="AB61" s="243"/>
      <c r="AC61" s="518" t="s">
        <v>6</v>
      </c>
      <c r="AD61" s="518"/>
      <c r="AE61" s="518"/>
    </row>
    <row r="62" spans="1:31" ht="15" customHeight="1">
      <c r="A62" s="576" t="s">
        <v>764</v>
      </c>
      <c r="B62" s="959"/>
      <c r="C62" s="959"/>
      <c r="D62" s="959"/>
      <c r="E62" s="959"/>
      <c r="F62" s="959"/>
      <c r="G62" s="959"/>
      <c r="H62" s="959"/>
      <c r="I62" s="959"/>
      <c r="J62" s="959"/>
      <c r="K62" s="959"/>
      <c r="L62" s="243"/>
      <c r="M62" s="243"/>
      <c r="N62" s="243"/>
      <c r="O62" s="243"/>
      <c r="P62" s="243"/>
      <c r="Q62" s="243"/>
      <c r="R62" s="243"/>
      <c r="S62" s="243"/>
      <c r="T62" s="243"/>
      <c r="U62" s="243"/>
      <c r="V62" s="243"/>
      <c r="W62" s="960"/>
      <c r="X62" s="243"/>
      <c r="Y62" s="960"/>
      <c r="Z62" s="243"/>
      <c r="AA62" s="243"/>
      <c r="AB62" s="243"/>
      <c r="AC62" s="2424" t="s">
        <v>765</v>
      </c>
      <c r="AD62" s="2425"/>
      <c r="AE62" s="2426"/>
    </row>
    <row r="63" spans="1:31" ht="15" customHeight="1">
      <c r="A63" s="626" t="s">
        <v>2675</v>
      </c>
      <c r="B63" s="959"/>
      <c r="C63" s="959"/>
      <c r="D63" s="959"/>
      <c r="E63" s="959"/>
      <c r="F63" s="959"/>
      <c r="G63" s="959"/>
      <c r="H63" s="959"/>
      <c r="I63" s="959"/>
      <c r="J63" s="959"/>
      <c r="K63" s="959"/>
      <c r="L63" s="243"/>
      <c r="M63" s="243"/>
      <c r="N63" s="243"/>
      <c r="O63" s="243"/>
      <c r="P63" s="243"/>
      <c r="Q63" s="243"/>
      <c r="R63" s="243"/>
      <c r="S63" s="243"/>
      <c r="T63" s="243"/>
      <c r="U63" s="243"/>
      <c r="V63" s="243"/>
      <c r="W63" s="960"/>
      <c r="X63" s="243"/>
      <c r="Y63" s="960"/>
      <c r="Z63" s="243"/>
      <c r="AA63" s="243"/>
      <c r="AB63" s="243"/>
      <c r="AC63" s="243"/>
      <c r="AD63" s="243"/>
      <c r="AE63" s="996" t="s">
        <v>135</v>
      </c>
    </row>
    <row r="64" spans="1:31" ht="15" customHeight="1">
      <c r="A64" s="576" t="s">
        <v>4</v>
      </c>
      <c r="B64" s="959"/>
      <c r="C64" s="959"/>
      <c r="D64" s="959"/>
      <c r="E64" s="959"/>
      <c r="F64" s="959"/>
      <c r="G64" s="959"/>
      <c r="H64" s="959"/>
      <c r="I64" s="959"/>
      <c r="J64" s="959"/>
      <c r="K64" s="959"/>
      <c r="L64" s="243"/>
      <c r="M64" s="243"/>
      <c r="N64" s="243"/>
      <c r="O64" s="243"/>
      <c r="P64" s="243"/>
      <c r="Q64" s="243"/>
      <c r="R64" s="243"/>
      <c r="S64" s="243"/>
      <c r="T64" s="243"/>
      <c r="U64" s="243"/>
      <c r="V64" s="243"/>
      <c r="W64" s="960"/>
      <c r="X64" s="243"/>
      <c r="Y64" s="960"/>
      <c r="Z64" s="243"/>
      <c r="AA64" s="243"/>
      <c r="AB64" s="243"/>
      <c r="AC64" s="243"/>
      <c r="AD64" s="243"/>
      <c r="AE64" s="243"/>
    </row>
    <row r="65" spans="1:31" ht="15" customHeight="1">
      <c r="A65" s="243" t="s">
        <v>6</v>
      </c>
      <c r="B65" s="243"/>
      <c r="C65" s="243"/>
      <c r="D65" s="243"/>
      <c r="E65" s="243"/>
      <c r="F65" s="243"/>
      <c r="G65" s="243"/>
      <c r="H65" s="243"/>
      <c r="I65" s="243"/>
      <c r="J65" s="243"/>
      <c r="K65" s="243"/>
      <c r="L65" s="243"/>
      <c r="M65" s="243"/>
      <c r="N65" s="243"/>
      <c r="O65" s="243"/>
      <c r="P65" s="243"/>
      <c r="Q65" s="243"/>
      <c r="R65" s="243"/>
      <c r="S65" s="243"/>
      <c r="T65" s="243"/>
      <c r="U65" s="243"/>
      <c r="V65" s="243"/>
      <c r="W65" s="960"/>
      <c r="X65" s="243"/>
      <c r="Y65" s="960"/>
      <c r="Z65" s="243"/>
      <c r="AA65" s="243"/>
      <c r="AB65" s="243"/>
      <c r="AC65" s="243"/>
      <c r="AD65" s="243"/>
      <c r="AE65" s="243"/>
    </row>
    <row r="66" spans="1:31" ht="15" customHeight="1">
      <c r="A66" s="962"/>
      <c r="B66" s="962"/>
      <c r="C66" s="963" t="s">
        <v>766</v>
      </c>
      <c r="D66" s="963"/>
      <c r="E66" s="963"/>
      <c r="F66" s="963"/>
      <c r="G66" s="963"/>
      <c r="H66" s="963"/>
      <c r="I66" s="963"/>
      <c r="J66" s="963"/>
      <c r="K66" s="964"/>
      <c r="L66" s="963"/>
      <c r="M66" s="963"/>
      <c r="N66" s="963"/>
      <c r="O66" s="963"/>
      <c r="P66" s="963"/>
      <c r="Q66" s="963"/>
      <c r="R66" s="963"/>
      <c r="S66" s="965"/>
      <c r="T66" s="963"/>
      <c r="U66" s="963"/>
      <c r="V66" s="962"/>
      <c r="W66" s="2422" t="s">
        <v>767</v>
      </c>
      <c r="X66" s="2423"/>
      <c r="Y66" s="2423"/>
      <c r="Z66" s="966"/>
      <c r="AA66" s="576"/>
      <c r="AB66" s="962"/>
      <c r="AC66" s="965" t="s">
        <v>288</v>
      </c>
      <c r="AD66" s="965"/>
      <c r="AE66" s="965"/>
    </row>
    <row r="67" spans="1:31" ht="15" customHeight="1">
      <c r="A67" s="959"/>
      <c r="B67" s="959"/>
      <c r="C67" s="967" t="s">
        <v>6</v>
      </c>
      <c r="D67" s="967" t="s">
        <v>6</v>
      </c>
      <c r="E67" s="967" t="s">
        <v>6</v>
      </c>
      <c r="F67" s="967" t="s">
        <v>6</v>
      </c>
      <c r="G67" s="967"/>
      <c r="H67" s="967"/>
      <c r="I67" s="967" t="s">
        <v>6</v>
      </c>
      <c r="J67" s="967" t="s">
        <v>6</v>
      </c>
      <c r="K67" s="967" t="s">
        <v>6</v>
      </c>
      <c r="L67" s="967" t="s">
        <v>6</v>
      </c>
      <c r="M67" s="967" t="s">
        <v>6</v>
      </c>
      <c r="N67" s="967" t="s">
        <v>6</v>
      </c>
      <c r="O67" s="967" t="s">
        <v>6</v>
      </c>
      <c r="P67" s="967" t="s">
        <v>6</v>
      </c>
      <c r="Q67" s="967" t="s">
        <v>6</v>
      </c>
      <c r="R67" s="967" t="s">
        <v>6</v>
      </c>
      <c r="S67" s="968" t="s">
        <v>6</v>
      </c>
      <c r="T67" s="967"/>
      <c r="U67" s="967" t="s">
        <v>6</v>
      </c>
      <c r="V67" s="959"/>
      <c r="W67" s="969" t="s">
        <v>6</v>
      </c>
      <c r="X67" s="967" t="s">
        <v>6</v>
      </c>
      <c r="Y67" s="969" t="s">
        <v>6</v>
      </c>
      <c r="Z67" s="970" t="s">
        <v>6</v>
      </c>
      <c r="AA67" s="959" t="s">
        <v>6</v>
      </c>
      <c r="AB67" s="959"/>
      <c r="AC67" s="959"/>
      <c r="AD67" s="959"/>
      <c r="AE67" s="959"/>
    </row>
    <row r="68" spans="1:31" ht="15" customHeight="1">
      <c r="A68" s="962"/>
      <c r="B68" s="962"/>
      <c r="C68" s="576"/>
      <c r="D68" s="962"/>
      <c r="E68" s="962"/>
      <c r="F68" s="962"/>
      <c r="G68" s="962"/>
      <c r="H68" s="962"/>
      <c r="I68" s="962"/>
      <c r="J68" s="962"/>
      <c r="K68" s="962"/>
      <c r="L68" s="962"/>
      <c r="M68" s="962"/>
      <c r="N68" s="962"/>
      <c r="O68" s="962" t="s">
        <v>6</v>
      </c>
      <c r="P68" s="962"/>
      <c r="Q68" s="962"/>
      <c r="R68" s="962"/>
      <c r="S68" s="968" t="s">
        <v>6</v>
      </c>
      <c r="T68" s="962"/>
      <c r="U68" s="962"/>
      <c r="V68" s="962"/>
      <c r="W68" s="971"/>
      <c r="X68" s="962"/>
      <c r="Y68" s="971"/>
      <c r="Z68" s="962"/>
      <c r="AA68" s="968" t="s">
        <v>769</v>
      </c>
      <c r="AB68" s="962"/>
      <c r="AC68" s="972"/>
      <c r="AD68" s="972"/>
      <c r="AE68" s="972"/>
    </row>
    <row r="69" spans="1:31" ht="15" customHeight="1">
      <c r="A69" s="962"/>
      <c r="B69" s="962"/>
      <c r="C69" s="968" t="s">
        <v>6</v>
      </c>
      <c r="D69" s="962"/>
      <c r="E69" s="968" t="s">
        <v>829</v>
      </c>
      <c r="F69" s="962"/>
      <c r="G69" s="968" t="s">
        <v>771</v>
      </c>
      <c r="H69" s="962"/>
      <c r="I69" s="968" t="s">
        <v>6</v>
      </c>
      <c r="J69" s="962"/>
      <c r="K69" s="968" t="s">
        <v>772</v>
      </c>
      <c r="L69" s="962"/>
      <c r="M69" s="968" t="s">
        <v>773</v>
      </c>
      <c r="N69" s="962"/>
      <c r="O69" s="968" t="s">
        <v>773</v>
      </c>
      <c r="P69" s="962"/>
      <c r="Q69" s="968" t="s">
        <v>774</v>
      </c>
      <c r="R69" s="962"/>
      <c r="S69" s="968" t="s">
        <v>6</v>
      </c>
      <c r="T69" s="962"/>
      <c r="U69" s="968" t="s">
        <v>775</v>
      </c>
      <c r="V69" s="962"/>
      <c r="W69" s="968" t="s">
        <v>776</v>
      </c>
      <c r="X69" s="962"/>
      <c r="Y69" s="968" t="s">
        <v>777</v>
      </c>
      <c r="Z69" s="962"/>
      <c r="AA69" s="968" t="s">
        <v>778</v>
      </c>
      <c r="AB69" s="962"/>
      <c r="AC69" s="966" t="s">
        <v>6</v>
      </c>
      <c r="AD69" s="966"/>
      <c r="AE69" s="966" t="s">
        <v>6</v>
      </c>
    </row>
    <row r="70" spans="1:31" ht="15" customHeight="1">
      <c r="A70" s="973" t="s">
        <v>779</v>
      </c>
      <c r="B70" s="962"/>
      <c r="C70" s="968" t="s">
        <v>536</v>
      </c>
      <c r="D70" s="962"/>
      <c r="E70" s="968" t="s">
        <v>780</v>
      </c>
      <c r="F70" s="962"/>
      <c r="G70" s="973" t="s">
        <v>781</v>
      </c>
      <c r="H70" s="962"/>
      <c r="I70" s="968" t="s">
        <v>782</v>
      </c>
      <c r="J70" s="962"/>
      <c r="K70" s="962" t="s">
        <v>783</v>
      </c>
      <c r="L70" s="962"/>
      <c r="M70" s="968" t="s">
        <v>784</v>
      </c>
      <c r="N70" s="962"/>
      <c r="O70" s="968" t="s">
        <v>785</v>
      </c>
      <c r="P70" s="962"/>
      <c r="Q70" s="968" t="s">
        <v>786</v>
      </c>
      <c r="R70" s="962"/>
      <c r="S70" s="973" t="s">
        <v>549</v>
      </c>
      <c r="T70" s="962"/>
      <c r="U70" s="973" t="s">
        <v>787</v>
      </c>
      <c r="V70" s="962"/>
      <c r="W70" s="973" t="s">
        <v>788</v>
      </c>
      <c r="X70" s="962"/>
      <c r="Y70" s="973" t="s">
        <v>788</v>
      </c>
      <c r="Z70" s="962"/>
      <c r="AA70" s="973" t="s">
        <v>789</v>
      </c>
      <c r="AB70" s="962"/>
      <c r="AC70" s="997" t="s">
        <v>1967</v>
      </c>
      <c r="AD70" s="975"/>
      <c r="AE70" s="997" t="s">
        <v>790</v>
      </c>
    </row>
    <row r="71" spans="1:31" ht="4.5" customHeight="1">
      <c r="A71" s="968"/>
      <c r="B71" s="962"/>
      <c r="C71" s="998"/>
      <c r="D71" s="962"/>
      <c r="E71" s="998"/>
      <c r="F71" s="962"/>
      <c r="G71" s="975"/>
      <c r="H71" s="962"/>
      <c r="I71" s="998"/>
      <c r="J71" s="962"/>
      <c r="K71" s="999"/>
      <c r="L71" s="962"/>
      <c r="M71" s="998"/>
      <c r="N71" s="962"/>
      <c r="O71" s="998"/>
      <c r="P71" s="962"/>
      <c r="Q71" s="998"/>
      <c r="R71" s="962"/>
      <c r="S71" s="975"/>
      <c r="T71" s="962"/>
      <c r="U71" s="968"/>
      <c r="V71" s="962"/>
      <c r="W71" s="968"/>
      <c r="X71" s="962"/>
      <c r="Y71" s="968"/>
      <c r="Z71" s="962"/>
      <c r="AA71" s="968"/>
      <c r="AB71" s="962"/>
      <c r="AC71" s="974"/>
      <c r="AD71" s="975"/>
      <c r="AE71" s="974"/>
    </row>
    <row r="72" spans="1:31" ht="15" customHeight="1">
      <c r="A72" s="985" t="s">
        <v>830</v>
      </c>
      <c r="B72" s="985" t="s">
        <v>6</v>
      </c>
      <c r="C72" s="981">
        <v>0</v>
      </c>
      <c r="D72" s="994" t="s">
        <v>6</v>
      </c>
      <c r="E72" s="981">
        <v>0</v>
      </c>
      <c r="F72" s="994" t="s">
        <v>6</v>
      </c>
      <c r="G72" s="981">
        <v>0</v>
      </c>
      <c r="H72" s="994" t="s">
        <v>6</v>
      </c>
      <c r="I72" s="981">
        <v>0</v>
      </c>
      <c r="J72" s="994" t="s">
        <v>6</v>
      </c>
      <c r="K72" s="981">
        <v>0</v>
      </c>
      <c r="L72" s="994" t="s">
        <v>6</v>
      </c>
      <c r="M72" s="981">
        <v>0</v>
      </c>
      <c r="N72" s="994" t="s">
        <v>6</v>
      </c>
      <c r="O72" s="981">
        <v>0</v>
      </c>
      <c r="P72" s="994" t="s">
        <v>6</v>
      </c>
      <c r="Q72" s="981">
        <v>0</v>
      </c>
      <c r="R72" s="994" t="s">
        <v>6</v>
      </c>
      <c r="S72" s="981">
        <v>0</v>
      </c>
      <c r="T72" s="994" t="s">
        <v>6</v>
      </c>
      <c r="U72" s="982">
        <f>ROUND(SUM(C72:S72),1)</f>
        <v>0</v>
      </c>
      <c r="V72" s="985"/>
      <c r="W72" s="983">
        <v>58418</v>
      </c>
      <c r="X72" s="985"/>
      <c r="Y72" s="983">
        <v>83882</v>
      </c>
      <c r="Z72" s="985"/>
      <c r="AA72" s="981">
        <v>0</v>
      </c>
      <c r="AB72" s="985"/>
      <c r="AC72" s="982">
        <f>ROUND(SUM(U72:AA72),1)</f>
        <v>142300</v>
      </c>
      <c r="AD72" s="980"/>
      <c r="AE72" s="982">
        <v>155697</v>
      </c>
    </row>
    <row r="73" spans="1:31" ht="15" customHeight="1">
      <c r="A73" s="985" t="s">
        <v>831</v>
      </c>
      <c r="B73" s="985" t="s">
        <v>6</v>
      </c>
      <c r="C73" s="986">
        <v>0</v>
      </c>
      <c r="D73" s="985"/>
      <c r="E73" s="986">
        <v>0</v>
      </c>
      <c r="F73" s="985"/>
      <c r="G73" s="986">
        <v>0</v>
      </c>
      <c r="H73" s="985"/>
      <c r="I73" s="986">
        <v>0</v>
      </c>
      <c r="J73" s="985"/>
      <c r="K73" s="986">
        <v>0</v>
      </c>
      <c r="L73" s="985"/>
      <c r="M73" s="986">
        <v>0</v>
      </c>
      <c r="N73" s="985"/>
      <c r="O73" s="986">
        <v>0</v>
      </c>
      <c r="P73" s="985"/>
      <c r="Q73" s="986">
        <v>0</v>
      </c>
      <c r="R73" s="985"/>
      <c r="S73" s="986">
        <v>0</v>
      </c>
      <c r="T73" s="985"/>
      <c r="U73" s="988">
        <f>ROUND(SUM(C73:S73),1)</f>
        <v>0</v>
      </c>
      <c r="V73" s="985"/>
      <c r="W73" s="987">
        <v>277996</v>
      </c>
      <c r="X73" s="980"/>
      <c r="Y73" s="987">
        <v>148426</v>
      </c>
      <c r="Z73" s="985"/>
      <c r="AA73" s="986">
        <v>0</v>
      </c>
      <c r="AB73" s="985"/>
      <c r="AC73" s="988">
        <f>ROUND(SUM(U73:AA73),1)</f>
        <v>426422</v>
      </c>
      <c r="AD73" s="985"/>
      <c r="AE73" s="988">
        <v>220083</v>
      </c>
    </row>
    <row r="74" spans="1:31" ht="15" customHeight="1">
      <c r="A74" s="985" t="s">
        <v>832</v>
      </c>
      <c r="B74" s="985" t="s">
        <v>6</v>
      </c>
      <c r="C74" s="986">
        <v>0</v>
      </c>
      <c r="D74" s="985"/>
      <c r="E74" s="986">
        <v>0</v>
      </c>
      <c r="F74" s="985"/>
      <c r="G74" s="986">
        <v>0</v>
      </c>
      <c r="H74" s="985"/>
      <c r="I74" s="986">
        <v>0</v>
      </c>
      <c r="J74" s="985"/>
      <c r="K74" s="986">
        <v>0</v>
      </c>
      <c r="L74" s="985"/>
      <c r="M74" s="986">
        <v>0</v>
      </c>
      <c r="N74" s="985"/>
      <c r="O74" s="986">
        <v>0</v>
      </c>
      <c r="P74" s="985"/>
      <c r="Q74" s="986">
        <v>0</v>
      </c>
      <c r="R74" s="985"/>
      <c r="S74" s="986">
        <v>0</v>
      </c>
      <c r="T74" s="985"/>
      <c r="U74" s="988">
        <f t="shared" ref="U74:U96" si="2">ROUND(SUM(C74:S74),1)</f>
        <v>0</v>
      </c>
      <c r="V74" s="985"/>
      <c r="W74" s="987">
        <v>16617</v>
      </c>
      <c r="X74" s="980"/>
      <c r="Y74" s="987">
        <v>4215</v>
      </c>
      <c r="Z74" s="985"/>
      <c r="AA74" s="986">
        <v>0</v>
      </c>
      <c r="AB74" s="985"/>
      <c r="AC74" s="988">
        <f t="shared" ref="AC74:AC96" si="3">ROUND(SUM(U74:AA74),1)</f>
        <v>20832</v>
      </c>
      <c r="AD74" s="980"/>
      <c r="AE74" s="988">
        <v>20202</v>
      </c>
    </row>
    <row r="75" spans="1:31" ht="15" customHeight="1">
      <c r="A75" s="985" t="s">
        <v>833</v>
      </c>
      <c r="B75" s="985" t="s">
        <v>6</v>
      </c>
      <c r="C75" s="987">
        <v>7247</v>
      </c>
      <c r="D75" s="985"/>
      <c r="E75" s="986">
        <v>0</v>
      </c>
      <c r="F75" s="980"/>
      <c r="G75" s="986">
        <v>62</v>
      </c>
      <c r="H75" s="980"/>
      <c r="I75" s="987">
        <v>357371</v>
      </c>
      <c r="J75" s="980"/>
      <c r="K75" s="986">
        <v>0</v>
      </c>
      <c r="L75" s="985"/>
      <c r="M75" s="986">
        <v>0</v>
      </c>
      <c r="N75" s="985"/>
      <c r="O75" s="987">
        <v>8325</v>
      </c>
      <c r="P75" s="985"/>
      <c r="Q75" s="986">
        <v>0</v>
      </c>
      <c r="R75" s="985"/>
      <c r="S75" s="986">
        <v>0</v>
      </c>
      <c r="T75" s="985"/>
      <c r="U75" s="988">
        <f t="shared" si="2"/>
        <v>373005</v>
      </c>
      <c r="V75" s="985"/>
      <c r="W75" s="986">
        <v>0</v>
      </c>
      <c r="X75" s="980"/>
      <c r="Y75" s="987">
        <v>267</v>
      </c>
      <c r="Z75" s="985"/>
      <c r="AA75" s="986">
        <v>0</v>
      </c>
      <c r="AB75" s="985"/>
      <c r="AC75" s="988">
        <f t="shared" si="3"/>
        <v>373272</v>
      </c>
      <c r="AD75" s="980"/>
      <c r="AE75" s="988">
        <v>364647</v>
      </c>
    </row>
    <row r="76" spans="1:31" ht="15" customHeight="1">
      <c r="A76" s="985" t="s">
        <v>834</v>
      </c>
      <c r="B76" s="985" t="s">
        <v>6</v>
      </c>
      <c r="C76" s="986">
        <v>0</v>
      </c>
      <c r="D76" s="985"/>
      <c r="E76" s="987">
        <v>2144</v>
      </c>
      <c r="F76" s="985"/>
      <c r="G76" s="987">
        <v>1810</v>
      </c>
      <c r="H76" s="985"/>
      <c r="I76" s="986">
        <v>0</v>
      </c>
      <c r="J76" s="985"/>
      <c r="K76" s="986">
        <v>0</v>
      </c>
      <c r="L76" s="985"/>
      <c r="M76" s="986">
        <v>0</v>
      </c>
      <c r="N76" s="985"/>
      <c r="O76" s="986">
        <v>0</v>
      </c>
      <c r="P76" s="985"/>
      <c r="Q76" s="986">
        <v>0</v>
      </c>
      <c r="R76" s="985"/>
      <c r="S76" s="986">
        <v>0</v>
      </c>
      <c r="T76" s="985"/>
      <c r="U76" s="988">
        <f t="shared" si="2"/>
        <v>3954</v>
      </c>
      <c r="V76" s="985"/>
      <c r="W76" s="987">
        <v>105054</v>
      </c>
      <c r="X76" s="985"/>
      <c r="Y76" s="987">
        <v>4989</v>
      </c>
      <c r="Z76" s="985"/>
      <c r="AA76" s="986">
        <v>0</v>
      </c>
      <c r="AB76" s="985"/>
      <c r="AC76" s="988">
        <f t="shared" si="3"/>
        <v>113997</v>
      </c>
      <c r="AD76" s="980"/>
      <c r="AE76" s="988">
        <v>116078</v>
      </c>
    </row>
    <row r="77" spans="1:31" ht="15" customHeight="1">
      <c r="A77" s="985" t="s">
        <v>835</v>
      </c>
      <c r="B77" s="985" t="s">
        <v>6</v>
      </c>
      <c r="C77" s="986">
        <v>0</v>
      </c>
      <c r="D77" s="985"/>
      <c r="E77" s="986">
        <v>0</v>
      </c>
      <c r="F77" s="985"/>
      <c r="G77" s="986">
        <v>0</v>
      </c>
      <c r="H77" s="985"/>
      <c r="I77" s="986">
        <v>0</v>
      </c>
      <c r="J77" s="985"/>
      <c r="K77" s="986">
        <v>0</v>
      </c>
      <c r="L77" s="985"/>
      <c r="M77" s="986">
        <v>0</v>
      </c>
      <c r="N77" s="985"/>
      <c r="O77" s="987">
        <v>542</v>
      </c>
      <c r="P77" s="985"/>
      <c r="Q77" s="986">
        <v>0</v>
      </c>
      <c r="R77" s="985"/>
      <c r="S77" s="986">
        <v>0</v>
      </c>
      <c r="T77" s="985"/>
      <c r="U77" s="988">
        <f t="shared" si="2"/>
        <v>542</v>
      </c>
      <c r="V77" s="985"/>
      <c r="W77" s="987">
        <v>1267</v>
      </c>
      <c r="X77" s="985"/>
      <c r="Y77" s="987">
        <v>87</v>
      </c>
      <c r="Z77" s="985"/>
      <c r="AA77" s="986">
        <v>0</v>
      </c>
      <c r="AB77" s="985"/>
      <c r="AC77" s="988">
        <f t="shared" si="3"/>
        <v>1896</v>
      </c>
      <c r="AD77" s="980"/>
      <c r="AE77" s="988">
        <v>2016</v>
      </c>
    </row>
    <row r="78" spans="1:31" ht="15" customHeight="1">
      <c r="A78" s="985" t="s">
        <v>836</v>
      </c>
      <c r="B78" s="985" t="s">
        <v>6</v>
      </c>
      <c r="C78" s="986">
        <v>0</v>
      </c>
      <c r="D78" s="985"/>
      <c r="E78" s="986">
        <v>0</v>
      </c>
      <c r="F78" s="985"/>
      <c r="G78" s="986">
        <v>0</v>
      </c>
      <c r="H78" s="985"/>
      <c r="I78" s="986">
        <v>0</v>
      </c>
      <c r="J78" s="985"/>
      <c r="K78" s="986">
        <v>0</v>
      </c>
      <c r="L78" s="985"/>
      <c r="M78" s="986">
        <v>0</v>
      </c>
      <c r="N78" s="985"/>
      <c r="O78" s="986">
        <v>0</v>
      </c>
      <c r="P78" s="985"/>
      <c r="Q78" s="986">
        <v>0</v>
      </c>
      <c r="R78" s="985"/>
      <c r="S78" s="986">
        <v>0</v>
      </c>
      <c r="T78" s="985"/>
      <c r="U78" s="988">
        <f t="shared" si="2"/>
        <v>0</v>
      </c>
      <c r="V78" s="985"/>
      <c r="W78" s="987">
        <v>6218</v>
      </c>
      <c r="X78" s="980"/>
      <c r="Y78" s="987">
        <v>855</v>
      </c>
      <c r="Z78" s="985"/>
      <c r="AA78" s="986">
        <v>0</v>
      </c>
      <c r="AB78" s="985"/>
      <c r="AC78" s="988">
        <f t="shared" si="3"/>
        <v>7073</v>
      </c>
      <c r="AD78" s="980"/>
      <c r="AE78" s="988">
        <v>6431</v>
      </c>
    </row>
    <row r="79" spans="1:31" ht="16.5" customHeight="1">
      <c r="A79" s="985" t="s">
        <v>837</v>
      </c>
      <c r="B79" s="985" t="s">
        <v>6</v>
      </c>
      <c r="C79" s="986">
        <v>0</v>
      </c>
      <c r="D79" s="985"/>
      <c r="E79" s="986">
        <v>0</v>
      </c>
      <c r="F79" s="985"/>
      <c r="G79" s="986">
        <v>0</v>
      </c>
      <c r="H79" s="985"/>
      <c r="I79" s="987">
        <v>502898</v>
      </c>
      <c r="J79" s="980"/>
      <c r="K79" s="987">
        <v>6000</v>
      </c>
      <c r="L79" s="985"/>
      <c r="M79" s="986">
        <v>0</v>
      </c>
      <c r="N79" s="985"/>
      <c r="O79" s="987">
        <v>1235758</v>
      </c>
      <c r="P79" s="985"/>
      <c r="Q79" s="986">
        <v>0</v>
      </c>
      <c r="R79" s="985"/>
      <c r="S79" s="986">
        <v>0</v>
      </c>
      <c r="T79" s="985"/>
      <c r="U79" s="988">
        <f t="shared" si="2"/>
        <v>1744656</v>
      </c>
      <c r="V79" s="985"/>
      <c r="W79" s="987">
        <v>68201</v>
      </c>
      <c r="X79" s="980"/>
      <c r="Y79" s="987">
        <v>71761</v>
      </c>
      <c r="Z79" s="985"/>
      <c r="AA79" s="986">
        <v>0</v>
      </c>
      <c r="AB79" s="985"/>
      <c r="AC79" s="988">
        <f t="shared" si="3"/>
        <v>1884618</v>
      </c>
      <c r="AD79" s="985"/>
      <c r="AE79" s="988">
        <v>2006477</v>
      </c>
    </row>
    <row r="80" spans="1:31" ht="15" customHeight="1">
      <c r="A80" s="985" t="s">
        <v>838</v>
      </c>
      <c r="B80" s="985" t="s">
        <v>6</v>
      </c>
      <c r="C80" s="986">
        <v>0</v>
      </c>
      <c r="D80" s="985"/>
      <c r="E80" s="986">
        <v>0</v>
      </c>
      <c r="F80" s="985"/>
      <c r="G80" s="987">
        <v>32025</v>
      </c>
      <c r="H80" s="985"/>
      <c r="I80" s="986">
        <v>0</v>
      </c>
      <c r="J80" s="985"/>
      <c r="K80" s="986">
        <v>0</v>
      </c>
      <c r="L80" s="985"/>
      <c r="M80" s="986">
        <v>0</v>
      </c>
      <c r="N80" s="985"/>
      <c r="O80" s="986">
        <v>0</v>
      </c>
      <c r="P80" s="985"/>
      <c r="Q80" s="986">
        <v>0</v>
      </c>
      <c r="R80" s="985"/>
      <c r="S80" s="986">
        <v>0</v>
      </c>
      <c r="T80" s="985"/>
      <c r="U80" s="988">
        <f t="shared" si="2"/>
        <v>32025</v>
      </c>
      <c r="V80" s="985"/>
      <c r="W80" s="987">
        <v>98621</v>
      </c>
      <c r="X80" s="985"/>
      <c r="Y80" s="987">
        <v>26660</v>
      </c>
      <c r="Z80" s="985"/>
      <c r="AA80" s="986">
        <v>0</v>
      </c>
      <c r="AB80" s="985"/>
      <c r="AC80" s="988">
        <f t="shared" si="3"/>
        <v>157306</v>
      </c>
      <c r="AD80" s="980"/>
      <c r="AE80" s="988">
        <v>155553</v>
      </c>
    </row>
    <row r="81" spans="1:31" ht="15" customHeight="1">
      <c r="A81" s="985" t="s">
        <v>839</v>
      </c>
      <c r="B81" s="985" t="s">
        <v>6</v>
      </c>
      <c r="C81" s="986">
        <v>0</v>
      </c>
      <c r="D81" s="985"/>
      <c r="E81" s="986">
        <v>0</v>
      </c>
      <c r="F81" s="985"/>
      <c r="G81" s="987">
        <v>4</v>
      </c>
      <c r="H81" s="985"/>
      <c r="I81" s="986">
        <v>0</v>
      </c>
      <c r="J81" s="985"/>
      <c r="K81" s="986">
        <v>943</v>
      </c>
      <c r="L81" s="985"/>
      <c r="M81" s="987">
        <v>0</v>
      </c>
      <c r="N81" s="985" t="s">
        <v>6</v>
      </c>
      <c r="O81" s="986">
        <v>0</v>
      </c>
      <c r="P81" s="985"/>
      <c r="Q81" s="986">
        <v>0</v>
      </c>
      <c r="R81" s="985"/>
      <c r="S81" s="986">
        <v>0</v>
      </c>
      <c r="T81" s="985"/>
      <c r="U81" s="988">
        <f t="shared" si="2"/>
        <v>947</v>
      </c>
      <c r="V81" s="985"/>
      <c r="W81" s="986">
        <v>0</v>
      </c>
      <c r="X81" s="985"/>
      <c r="Y81" s="986">
        <v>0</v>
      </c>
      <c r="Z81" s="985"/>
      <c r="AA81" s="986">
        <v>0</v>
      </c>
      <c r="AB81" s="985"/>
      <c r="AC81" s="988">
        <f t="shared" si="3"/>
        <v>947</v>
      </c>
      <c r="AD81" s="980"/>
      <c r="AE81" s="986">
        <v>0</v>
      </c>
    </row>
    <row r="82" spans="1:31" ht="15" customHeight="1">
      <c r="A82" s="985" t="s">
        <v>840</v>
      </c>
      <c r="B82" s="985" t="s">
        <v>6</v>
      </c>
      <c r="C82" s="986">
        <v>0</v>
      </c>
      <c r="D82" s="985"/>
      <c r="E82" s="986">
        <v>0</v>
      </c>
      <c r="F82" s="985"/>
      <c r="G82" s="986">
        <v>0</v>
      </c>
      <c r="H82" s="985"/>
      <c r="I82" s="986">
        <v>0</v>
      </c>
      <c r="J82" s="985"/>
      <c r="K82" s="986">
        <v>0</v>
      </c>
      <c r="L82" s="985"/>
      <c r="M82" s="986">
        <v>0</v>
      </c>
      <c r="N82" s="985"/>
      <c r="O82" s="986">
        <v>0</v>
      </c>
      <c r="P82" s="985"/>
      <c r="Q82" s="986">
        <v>0</v>
      </c>
      <c r="R82" s="985"/>
      <c r="S82" s="986">
        <v>0</v>
      </c>
      <c r="T82" s="985"/>
      <c r="U82" s="988">
        <f t="shared" si="2"/>
        <v>0</v>
      </c>
      <c r="V82" s="985"/>
      <c r="W82" s="987">
        <v>472</v>
      </c>
      <c r="X82" s="985"/>
      <c r="Y82" s="986">
        <v>101</v>
      </c>
      <c r="Z82" s="985"/>
      <c r="AA82" s="986">
        <v>0</v>
      </c>
      <c r="AB82" s="985"/>
      <c r="AC82" s="988">
        <f t="shared" si="3"/>
        <v>573</v>
      </c>
      <c r="AD82" s="980"/>
      <c r="AE82" s="988">
        <v>353</v>
      </c>
    </row>
    <row r="83" spans="1:31" ht="15" customHeight="1">
      <c r="A83" s="985" t="s">
        <v>841</v>
      </c>
      <c r="B83" s="985" t="s">
        <v>6</v>
      </c>
      <c r="C83" s="1000" t="s">
        <v>6</v>
      </c>
      <c r="D83" s="985"/>
      <c r="E83" s="1000" t="s">
        <v>6</v>
      </c>
      <c r="F83" s="985"/>
      <c r="G83" s="987"/>
      <c r="H83" s="985"/>
      <c r="I83" s="1000" t="s">
        <v>12</v>
      </c>
      <c r="J83" s="985"/>
      <c r="K83" s="1000" t="s">
        <v>6</v>
      </c>
      <c r="L83" s="985"/>
      <c r="M83" s="1000" t="s">
        <v>6</v>
      </c>
      <c r="N83" s="985"/>
      <c r="O83" s="986"/>
      <c r="P83" s="985"/>
      <c r="Q83" s="987"/>
      <c r="R83" s="985"/>
      <c r="S83" s="986"/>
      <c r="T83" s="985"/>
      <c r="U83" s="988"/>
      <c r="V83" s="985"/>
      <c r="W83" s="987"/>
      <c r="X83" s="985"/>
      <c r="Y83" s="987"/>
      <c r="Z83" s="985"/>
      <c r="AA83" s="987"/>
      <c r="AB83" s="985"/>
      <c r="AC83" s="988"/>
      <c r="AD83" s="980"/>
      <c r="AE83" s="988"/>
    </row>
    <row r="84" spans="1:31" ht="15" customHeight="1">
      <c r="A84" s="985" t="s">
        <v>842</v>
      </c>
      <c r="B84" s="985" t="s">
        <v>6</v>
      </c>
      <c r="C84" s="986">
        <v>0</v>
      </c>
      <c r="D84" s="985"/>
      <c r="E84" s="986">
        <v>0</v>
      </c>
      <c r="F84" s="985"/>
      <c r="G84" s="986">
        <v>0</v>
      </c>
      <c r="H84" s="985"/>
      <c r="I84" s="986">
        <v>0</v>
      </c>
      <c r="J84" s="985"/>
      <c r="K84" s="986">
        <v>0</v>
      </c>
      <c r="L84" s="985"/>
      <c r="M84" s="986">
        <v>0</v>
      </c>
      <c r="N84" s="985"/>
      <c r="O84" s="986">
        <v>0</v>
      </c>
      <c r="P84" s="985"/>
      <c r="Q84" s="986">
        <v>0</v>
      </c>
      <c r="R84" s="985"/>
      <c r="S84" s="986">
        <v>0</v>
      </c>
      <c r="T84" s="985"/>
      <c r="U84" s="988">
        <f t="shared" si="2"/>
        <v>0</v>
      </c>
      <c r="V84" s="985"/>
      <c r="W84" s="986">
        <v>0</v>
      </c>
      <c r="X84" s="985"/>
      <c r="Y84" s="986">
        <v>0</v>
      </c>
      <c r="Z84" s="985"/>
      <c r="AA84" s="986">
        <v>0</v>
      </c>
      <c r="AB84" s="985"/>
      <c r="AC84" s="988">
        <f t="shared" si="3"/>
        <v>0</v>
      </c>
      <c r="AD84" s="985"/>
      <c r="AE84" s="986">
        <v>10000</v>
      </c>
    </row>
    <row r="85" spans="1:31" ht="15" customHeight="1">
      <c r="A85" s="985" t="s">
        <v>843</v>
      </c>
      <c r="B85" s="985" t="s">
        <v>6</v>
      </c>
      <c r="C85" s="986">
        <v>0</v>
      </c>
      <c r="D85" s="985"/>
      <c r="E85" s="986">
        <v>0</v>
      </c>
      <c r="F85" s="985"/>
      <c r="G85" s="986">
        <v>0</v>
      </c>
      <c r="H85" s="985"/>
      <c r="I85" s="986">
        <v>0</v>
      </c>
      <c r="J85" s="985"/>
      <c r="K85" s="986">
        <v>0</v>
      </c>
      <c r="L85" s="985"/>
      <c r="M85" s="986">
        <v>0</v>
      </c>
      <c r="N85" s="985"/>
      <c r="O85" s="986">
        <v>0</v>
      </c>
      <c r="P85" s="985"/>
      <c r="Q85" s="986">
        <v>0</v>
      </c>
      <c r="R85" s="985"/>
      <c r="S85" s="986">
        <v>0</v>
      </c>
      <c r="T85" s="985"/>
      <c r="U85" s="988">
        <f t="shared" si="2"/>
        <v>0</v>
      </c>
      <c r="V85" s="985"/>
      <c r="W85" s="986">
        <v>0</v>
      </c>
      <c r="X85" s="985"/>
      <c r="Y85" s="986">
        <v>0</v>
      </c>
      <c r="Z85" s="985"/>
      <c r="AA85" s="986">
        <v>0</v>
      </c>
      <c r="AB85" s="985"/>
      <c r="AC85" s="988">
        <f t="shared" si="3"/>
        <v>0</v>
      </c>
      <c r="AD85" s="985"/>
      <c r="AE85" s="986">
        <v>5</v>
      </c>
    </row>
    <row r="86" spans="1:31" ht="15" customHeight="1">
      <c r="A86" s="985" t="s">
        <v>844</v>
      </c>
      <c r="B86" s="985" t="s">
        <v>6</v>
      </c>
      <c r="C86" s="986">
        <v>0</v>
      </c>
      <c r="D86" s="985"/>
      <c r="E86" s="986">
        <v>0</v>
      </c>
      <c r="F86" s="985"/>
      <c r="G86" s="986">
        <v>0</v>
      </c>
      <c r="H86" s="985"/>
      <c r="I86" s="986">
        <v>0</v>
      </c>
      <c r="J86" s="985"/>
      <c r="K86" s="986">
        <v>0</v>
      </c>
      <c r="L86" s="985"/>
      <c r="M86" s="986">
        <v>0</v>
      </c>
      <c r="N86" s="985"/>
      <c r="O86" s="986">
        <v>0</v>
      </c>
      <c r="P86" s="985"/>
      <c r="Q86" s="986">
        <v>0</v>
      </c>
      <c r="R86" s="985"/>
      <c r="S86" s="986">
        <v>0</v>
      </c>
      <c r="T86" s="985"/>
      <c r="U86" s="988">
        <f t="shared" si="2"/>
        <v>0</v>
      </c>
      <c r="V86" s="985"/>
      <c r="W86" s="986">
        <v>0</v>
      </c>
      <c r="X86" s="985"/>
      <c r="Y86" s="986">
        <v>18341</v>
      </c>
      <c r="Z86" s="985"/>
      <c r="AA86" s="986">
        <v>5659</v>
      </c>
      <c r="AB86" s="985"/>
      <c r="AC86" s="988">
        <f t="shared" si="3"/>
        <v>24000</v>
      </c>
      <c r="AD86" s="985"/>
      <c r="AE86" s="986">
        <v>24000</v>
      </c>
    </row>
    <row r="87" spans="1:31" ht="15" customHeight="1">
      <c r="A87" s="985" t="s">
        <v>845</v>
      </c>
      <c r="B87" s="985" t="s">
        <v>6</v>
      </c>
      <c r="C87" s="986">
        <v>0</v>
      </c>
      <c r="D87" s="985"/>
      <c r="E87" s="986">
        <v>0</v>
      </c>
      <c r="F87" s="985"/>
      <c r="G87" s="986">
        <v>0</v>
      </c>
      <c r="H87" s="985"/>
      <c r="I87" s="986">
        <v>0</v>
      </c>
      <c r="J87" s="985"/>
      <c r="K87" s="986">
        <v>0</v>
      </c>
      <c r="L87" s="985"/>
      <c r="M87" s="986">
        <v>0</v>
      </c>
      <c r="N87" s="985"/>
      <c r="O87" s="986">
        <v>0</v>
      </c>
      <c r="P87" s="985"/>
      <c r="Q87" s="986">
        <v>0</v>
      </c>
      <c r="R87" s="985"/>
      <c r="S87" s="986">
        <v>0</v>
      </c>
      <c r="T87" s="985"/>
      <c r="U87" s="988">
        <f t="shared" si="2"/>
        <v>0</v>
      </c>
      <c r="V87" s="985"/>
      <c r="W87" s="987">
        <v>2548</v>
      </c>
      <c r="X87" s="985"/>
      <c r="Y87" s="987">
        <v>463</v>
      </c>
      <c r="Z87" s="985"/>
      <c r="AA87" s="987">
        <v>1157</v>
      </c>
      <c r="AB87" s="985"/>
      <c r="AC87" s="988">
        <f t="shared" si="3"/>
        <v>4168</v>
      </c>
      <c r="AD87" s="980"/>
      <c r="AE87" s="988">
        <v>4086</v>
      </c>
    </row>
    <row r="88" spans="1:31" ht="15" customHeight="1">
      <c r="A88" s="985" t="s">
        <v>846</v>
      </c>
      <c r="B88" s="985" t="s">
        <v>6</v>
      </c>
      <c r="C88" s="986">
        <v>0</v>
      </c>
      <c r="D88" s="979"/>
      <c r="E88" s="986">
        <v>0</v>
      </c>
      <c r="F88" s="979"/>
      <c r="G88" s="987">
        <v>19570</v>
      </c>
      <c r="H88" s="979"/>
      <c r="I88" s="986">
        <v>0</v>
      </c>
      <c r="J88" s="979"/>
      <c r="K88" s="986">
        <v>0</v>
      </c>
      <c r="L88" s="979"/>
      <c r="M88" s="987">
        <v>2324</v>
      </c>
      <c r="N88" s="979"/>
      <c r="O88" s="986">
        <v>0</v>
      </c>
      <c r="P88" s="979"/>
      <c r="Q88" s="987">
        <v>63339</v>
      </c>
      <c r="R88" s="979"/>
      <c r="S88" s="986">
        <v>0</v>
      </c>
      <c r="T88" s="979"/>
      <c r="U88" s="988">
        <f t="shared" si="2"/>
        <v>85233</v>
      </c>
      <c r="V88" s="979"/>
      <c r="W88" s="987">
        <v>0</v>
      </c>
      <c r="X88" s="979"/>
      <c r="Y88" s="987">
        <v>50</v>
      </c>
      <c r="Z88" s="979"/>
      <c r="AA88" s="986">
        <v>0</v>
      </c>
      <c r="AB88" s="979"/>
      <c r="AC88" s="988">
        <f t="shared" si="3"/>
        <v>85283</v>
      </c>
      <c r="AD88" s="1001"/>
      <c r="AE88" s="1002">
        <v>92341</v>
      </c>
    </row>
    <row r="89" spans="1:31" ht="15" customHeight="1">
      <c r="A89" s="985" t="s">
        <v>847</v>
      </c>
      <c r="B89" s="985" t="s">
        <v>6</v>
      </c>
      <c r="C89" s="986">
        <v>0</v>
      </c>
      <c r="D89" s="985"/>
      <c r="E89" s="986">
        <v>0</v>
      </c>
      <c r="F89" s="985"/>
      <c r="G89" s="986">
        <v>0</v>
      </c>
      <c r="H89" s="985"/>
      <c r="I89" s="986">
        <v>0</v>
      </c>
      <c r="J89" s="985"/>
      <c r="K89" s="986">
        <v>0</v>
      </c>
      <c r="L89" s="985"/>
      <c r="M89" s="986">
        <v>0</v>
      </c>
      <c r="N89" s="985"/>
      <c r="O89" s="986">
        <v>0</v>
      </c>
      <c r="P89" s="985"/>
      <c r="Q89" s="986">
        <v>0</v>
      </c>
      <c r="R89" s="985"/>
      <c r="S89" s="986">
        <v>0</v>
      </c>
      <c r="T89" s="985"/>
      <c r="U89" s="988">
        <f t="shared" si="2"/>
        <v>0</v>
      </c>
      <c r="V89" s="985"/>
      <c r="W89" s="987">
        <v>2895</v>
      </c>
      <c r="X89" s="985"/>
      <c r="Y89" s="987">
        <v>202</v>
      </c>
      <c r="Z89" s="985"/>
      <c r="AA89" s="986">
        <v>0</v>
      </c>
      <c r="AB89" s="985"/>
      <c r="AC89" s="988">
        <f t="shared" si="3"/>
        <v>3097</v>
      </c>
      <c r="AD89" s="980"/>
      <c r="AE89" s="988">
        <v>3248</v>
      </c>
    </row>
    <row r="90" spans="1:31" ht="15" customHeight="1">
      <c r="A90" s="985" t="s">
        <v>848</v>
      </c>
      <c r="B90" s="985" t="s">
        <v>6</v>
      </c>
      <c r="C90" s="986">
        <v>0</v>
      </c>
      <c r="D90" s="985"/>
      <c r="E90" s="986">
        <v>0</v>
      </c>
      <c r="F90" s="985"/>
      <c r="G90" s="986">
        <v>0</v>
      </c>
      <c r="H90" s="985"/>
      <c r="I90" s="986">
        <v>0</v>
      </c>
      <c r="J90" s="985"/>
      <c r="K90" s="986">
        <v>0</v>
      </c>
      <c r="L90" s="985"/>
      <c r="M90" s="986">
        <v>0</v>
      </c>
      <c r="N90" s="985"/>
      <c r="O90" s="986">
        <v>0</v>
      </c>
      <c r="P90" s="985"/>
      <c r="Q90" s="986">
        <v>0</v>
      </c>
      <c r="R90" s="985"/>
      <c r="S90" s="986">
        <v>0</v>
      </c>
      <c r="T90" s="985"/>
      <c r="U90" s="988">
        <f t="shared" si="2"/>
        <v>0</v>
      </c>
      <c r="V90" s="985"/>
      <c r="W90" s="987">
        <v>2037</v>
      </c>
      <c r="X90" s="980"/>
      <c r="Y90" s="987">
        <v>185</v>
      </c>
      <c r="Z90" s="985"/>
      <c r="AA90" s="986">
        <v>0</v>
      </c>
      <c r="AB90" s="985"/>
      <c r="AC90" s="988">
        <f t="shared" si="3"/>
        <v>2222</v>
      </c>
      <c r="AD90" s="980"/>
      <c r="AE90" s="988">
        <v>2101</v>
      </c>
    </row>
    <row r="91" spans="1:31" ht="15" customHeight="1">
      <c r="A91" s="985" t="s">
        <v>849</v>
      </c>
      <c r="B91" s="985" t="s">
        <v>6</v>
      </c>
      <c r="C91" s="987">
        <v>20438000</v>
      </c>
      <c r="D91" s="985"/>
      <c r="E91" s="986">
        <v>0</v>
      </c>
      <c r="F91" s="985"/>
      <c r="G91" s="987">
        <v>1959</v>
      </c>
      <c r="H91" s="985"/>
      <c r="I91" s="986">
        <v>0</v>
      </c>
      <c r="J91" s="985"/>
      <c r="K91" s="986">
        <v>0</v>
      </c>
      <c r="L91" s="985"/>
      <c r="M91" s="986">
        <v>0</v>
      </c>
      <c r="N91" s="985"/>
      <c r="O91" s="986">
        <v>0</v>
      </c>
      <c r="P91" s="985"/>
      <c r="Q91" s="986">
        <v>0</v>
      </c>
      <c r="R91" s="985"/>
      <c r="S91" s="986">
        <v>0</v>
      </c>
      <c r="T91" s="985"/>
      <c r="U91" s="988">
        <f t="shared" si="2"/>
        <v>20439959</v>
      </c>
      <c r="V91" s="985"/>
      <c r="W91" s="987">
        <v>27142</v>
      </c>
      <c r="X91" s="985"/>
      <c r="Y91" s="987">
        <v>21827</v>
      </c>
      <c r="Z91" s="985"/>
      <c r="AA91" s="986">
        <v>0</v>
      </c>
      <c r="AB91" s="985"/>
      <c r="AC91" s="988">
        <f t="shared" si="3"/>
        <v>20488928</v>
      </c>
      <c r="AD91" s="980"/>
      <c r="AE91" s="988">
        <v>19219375</v>
      </c>
    </row>
    <row r="92" spans="1:31" ht="15" customHeight="1">
      <c r="A92" s="985" t="s">
        <v>850</v>
      </c>
      <c r="B92" s="985" t="s">
        <v>6</v>
      </c>
      <c r="C92" s="986">
        <v>0</v>
      </c>
      <c r="D92" s="985"/>
      <c r="E92" s="986">
        <v>0</v>
      </c>
      <c r="F92" s="985"/>
      <c r="G92" s="987">
        <v>760</v>
      </c>
      <c r="H92" s="985"/>
      <c r="I92" s="986">
        <v>6000</v>
      </c>
      <c r="J92" s="985"/>
      <c r="K92" s="987">
        <v>121111</v>
      </c>
      <c r="L92" s="985"/>
      <c r="M92" s="986">
        <v>0</v>
      </c>
      <c r="N92" s="985"/>
      <c r="O92" s="986">
        <v>0</v>
      </c>
      <c r="P92" s="985"/>
      <c r="Q92" s="986">
        <v>0</v>
      </c>
      <c r="R92" s="985"/>
      <c r="S92" s="986">
        <v>0</v>
      </c>
      <c r="T92" s="985"/>
      <c r="U92" s="988">
        <f t="shared" si="2"/>
        <v>127871</v>
      </c>
      <c r="V92" s="985"/>
      <c r="W92" s="987">
        <v>1256</v>
      </c>
      <c r="X92" s="985"/>
      <c r="Y92" s="987">
        <v>180</v>
      </c>
      <c r="Z92" s="985"/>
      <c r="AA92" s="986">
        <v>0</v>
      </c>
      <c r="AB92" s="985"/>
      <c r="AC92" s="988">
        <f t="shared" si="3"/>
        <v>129307</v>
      </c>
      <c r="AD92" s="980"/>
      <c r="AE92" s="988">
        <v>113349</v>
      </c>
    </row>
    <row r="93" spans="1:31" ht="15" customHeight="1">
      <c r="A93" s="985" t="s">
        <v>851</v>
      </c>
      <c r="B93" s="985" t="s">
        <v>6</v>
      </c>
      <c r="C93" s="987">
        <v>490645</v>
      </c>
      <c r="D93" s="985"/>
      <c r="E93" s="986">
        <v>0</v>
      </c>
      <c r="F93" s="985"/>
      <c r="G93" s="987">
        <v>125</v>
      </c>
      <c r="H93" s="985"/>
      <c r="I93" s="987">
        <v>0</v>
      </c>
      <c r="J93" s="985"/>
      <c r="K93" s="987">
        <v>319</v>
      </c>
      <c r="L93" s="985"/>
      <c r="M93" s="986">
        <v>0</v>
      </c>
      <c r="N93" s="985"/>
      <c r="O93" s="986">
        <v>0</v>
      </c>
      <c r="P93" s="985"/>
      <c r="Q93" s="987">
        <v>0</v>
      </c>
      <c r="R93" s="985"/>
      <c r="S93" s="986">
        <v>0</v>
      </c>
      <c r="T93" s="985"/>
      <c r="U93" s="988">
        <f t="shared" si="2"/>
        <v>491089</v>
      </c>
      <c r="V93" s="985"/>
      <c r="W93" s="987">
        <v>276</v>
      </c>
      <c r="X93" s="980"/>
      <c r="Y93" s="987">
        <v>9184</v>
      </c>
      <c r="Z93" s="980"/>
      <c r="AA93" s="987">
        <v>219852</v>
      </c>
      <c r="AB93" s="979"/>
      <c r="AC93" s="988">
        <f t="shared" si="3"/>
        <v>720401</v>
      </c>
      <c r="AD93" s="980"/>
      <c r="AE93" s="988">
        <v>704413</v>
      </c>
    </row>
    <row r="94" spans="1:31" ht="15" customHeight="1">
      <c r="A94" s="985" t="s">
        <v>1987</v>
      </c>
      <c r="B94" s="985" t="s">
        <v>6</v>
      </c>
      <c r="C94" s="987">
        <v>0</v>
      </c>
      <c r="D94" s="985"/>
      <c r="E94" s="986">
        <v>0</v>
      </c>
      <c r="F94" s="985"/>
      <c r="G94" s="987">
        <v>0</v>
      </c>
      <c r="H94" s="985"/>
      <c r="I94" s="987">
        <v>0</v>
      </c>
      <c r="J94" s="985"/>
      <c r="K94" s="987">
        <v>0</v>
      </c>
      <c r="L94" s="985"/>
      <c r="M94" s="986">
        <v>0</v>
      </c>
      <c r="N94" s="985"/>
      <c r="O94" s="986">
        <v>0</v>
      </c>
      <c r="P94" s="985"/>
      <c r="Q94" s="987">
        <v>0</v>
      </c>
      <c r="R94" s="985"/>
      <c r="S94" s="986">
        <v>0</v>
      </c>
      <c r="T94" s="985"/>
      <c r="U94" s="988">
        <f t="shared" si="2"/>
        <v>0</v>
      </c>
      <c r="V94" s="985"/>
      <c r="W94" s="987">
        <v>9282</v>
      </c>
      <c r="X94" s="980"/>
      <c r="Y94" s="987">
        <v>19982</v>
      </c>
      <c r="Z94" s="980"/>
      <c r="AA94" s="987">
        <v>0</v>
      </c>
      <c r="AB94" s="979"/>
      <c r="AC94" s="988">
        <f t="shared" si="3"/>
        <v>29264</v>
      </c>
      <c r="AD94" s="980"/>
      <c r="AE94" s="988">
        <v>0</v>
      </c>
    </row>
    <row r="95" spans="1:31" ht="15" customHeight="1">
      <c r="A95" s="985" t="s">
        <v>852</v>
      </c>
      <c r="B95" s="985" t="s">
        <v>6</v>
      </c>
      <c r="C95" s="986">
        <v>0</v>
      </c>
      <c r="D95" s="985"/>
      <c r="E95" s="986">
        <v>0</v>
      </c>
      <c r="F95" s="985"/>
      <c r="G95" s="987">
        <v>2437</v>
      </c>
      <c r="H95" s="985"/>
      <c r="I95" s="986">
        <v>0</v>
      </c>
      <c r="J95" s="985"/>
      <c r="K95" s="986">
        <v>0</v>
      </c>
      <c r="L95" s="985"/>
      <c r="M95" s="986">
        <v>0</v>
      </c>
      <c r="N95" s="985"/>
      <c r="O95" s="986">
        <v>0</v>
      </c>
      <c r="P95" s="985"/>
      <c r="Q95" s="986">
        <v>0</v>
      </c>
      <c r="R95" s="985"/>
      <c r="S95" s="986">
        <v>0</v>
      </c>
      <c r="T95" s="985"/>
      <c r="U95" s="988">
        <f t="shared" si="2"/>
        <v>2437</v>
      </c>
      <c r="V95" s="985"/>
      <c r="W95" s="987">
        <v>1422377</v>
      </c>
      <c r="X95" s="985"/>
      <c r="Y95" s="987">
        <v>383106</v>
      </c>
      <c r="Z95" s="985" t="s">
        <v>6</v>
      </c>
      <c r="AA95" s="987">
        <v>636654</v>
      </c>
      <c r="AB95" s="985"/>
      <c r="AC95" s="988">
        <f t="shared" si="3"/>
        <v>2444574</v>
      </c>
      <c r="AD95" s="980"/>
      <c r="AE95" s="988">
        <v>2382647</v>
      </c>
    </row>
    <row r="96" spans="1:31" ht="15" customHeight="1">
      <c r="A96" s="985" t="s">
        <v>2689</v>
      </c>
      <c r="B96" s="985" t="s">
        <v>6</v>
      </c>
      <c r="C96" s="986">
        <v>0</v>
      </c>
      <c r="D96" s="985"/>
      <c r="E96" s="986">
        <v>0</v>
      </c>
      <c r="F96" s="985"/>
      <c r="G96" s="987">
        <f>935277</f>
        <v>935277</v>
      </c>
      <c r="H96" s="985"/>
      <c r="I96" s="986">
        <v>0</v>
      </c>
      <c r="J96" s="985"/>
      <c r="K96" s="986">
        <v>0</v>
      </c>
      <c r="L96" s="985"/>
      <c r="M96" s="987">
        <v>0</v>
      </c>
      <c r="N96" s="985"/>
      <c r="O96" s="986">
        <v>0</v>
      </c>
      <c r="P96" s="985"/>
      <c r="Q96" s="986">
        <v>0</v>
      </c>
      <c r="R96" s="985"/>
      <c r="S96" s="986">
        <v>0</v>
      </c>
      <c r="T96" s="985"/>
      <c r="U96" s="988">
        <f t="shared" si="2"/>
        <v>935277</v>
      </c>
      <c r="V96" s="985"/>
      <c r="W96" s="987">
        <v>-941</v>
      </c>
      <c r="X96" s="985"/>
      <c r="Y96" s="987">
        <v>19054</v>
      </c>
      <c r="Z96" s="985" t="s">
        <v>6</v>
      </c>
      <c r="AA96" s="987">
        <v>4129648</v>
      </c>
      <c r="AB96" s="985"/>
      <c r="AC96" s="988">
        <f t="shared" si="3"/>
        <v>5083038</v>
      </c>
      <c r="AD96" s="980"/>
      <c r="AE96" s="988">
        <v>4953836</v>
      </c>
    </row>
    <row r="97" spans="1:36" ht="20.25" customHeight="1" thickBot="1">
      <c r="A97" s="962" t="s">
        <v>853</v>
      </c>
      <c r="B97" s="982" t="s">
        <v>6</v>
      </c>
      <c r="C97" s="1003">
        <f>ROUND(SUM(C15:C96),1)</f>
        <v>23575336</v>
      </c>
      <c r="D97" s="1004" t="s">
        <v>6</v>
      </c>
      <c r="E97" s="1003">
        <f>ROUND(SUM(E15:E96),1)</f>
        <v>5052</v>
      </c>
      <c r="F97" s="1004" t="s">
        <v>6</v>
      </c>
      <c r="G97" s="1003">
        <f>ROUND(SUM(G15:G96),1)</f>
        <v>1006902</v>
      </c>
      <c r="H97" s="1004" t="s">
        <v>6</v>
      </c>
      <c r="I97" s="1003">
        <f>ROUND(SUM(I15:I96),1)</f>
        <v>12914524</v>
      </c>
      <c r="J97" s="1004" t="s">
        <v>6</v>
      </c>
      <c r="K97" s="1003">
        <f>ROUND(SUM(K15:K96),1)</f>
        <v>859158</v>
      </c>
      <c r="L97" s="1004" t="s">
        <v>6</v>
      </c>
      <c r="M97" s="1003">
        <f>ROUND(SUM(M15:M96),1)</f>
        <v>184586</v>
      </c>
      <c r="N97" s="1004" t="s">
        <v>6</v>
      </c>
      <c r="O97" s="1003">
        <f>ROUND(SUM(O15:O96),1)</f>
        <v>2825910</v>
      </c>
      <c r="P97" s="1004" t="s">
        <v>6</v>
      </c>
      <c r="Q97" s="1003">
        <f>ROUND(SUM(Q15:Q96),1)</f>
        <v>122662</v>
      </c>
      <c r="R97" s="1004" t="s">
        <v>6</v>
      </c>
      <c r="S97" s="1003">
        <f>ROUND(SUM(S15:S96),1)</f>
        <v>97583</v>
      </c>
      <c r="T97" s="1004" t="s">
        <v>6</v>
      </c>
      <c r="U97" s="1003">
        <f>ROUND(SUM(U15:U96),1)</f>
        <v>41591713</v>
      </c>
      <c r="V97" s="1004" t="s">
        <v>6</v>
      </c>
      <c r="W97" s="1003">
        <f>ROUND(SUM(W15:W96),1)</f>
        <v>5805805</v>
      </c>
      <c r="X97" s="1004" t="s">
        <v>6</v>
      </c>
      <c r="Y97" s="1003">
        <f>ROUND(SUM(Y15:Y96),1)</f>
        <v>1858549</v>
      </c>
      <c r="Z97" s="1004" t="s">
        <v>6</v>
      </c>
      <c r="AA97" s="1003">
        <f>ROUND(SUM(AA15:AA96),1)</f>
        <v>4998687</v>
      </c>
      <c r="AB97" s="1004" t="s">
        <v>6</v>
      </c>
      <c r="AC97" s="1003">
        <f>ROUND(SUM(AC15:AC96),1)</f>
        <v>54254754</v>
      </c>
      <c r="AD97" s="1005"/>
      <c r="AE97" s="1003">
        <f>ROUND(SUM(AE15:AE96),1)</f>
        <v>52147902</v>
      </c>
    </row>
    <row r="98" spans="1:36" ht="11.25" customHeight="1" thickTop="1">
      <c r="A98" s="985" t="s">
        <v>6</v>
      </c>
      <c r="B98" s="985"/>
      <c r="C98" s="1006"/>
      <c r="D98" s="985"/>
      <c r="E98" s="1006"/>
      <c r="F98" s="985"/>
      <c r="G98" s="985"/>
      <c r="H98" s="985"/>
      <c r="I98" s="1007"/>
      <c r="J98" s="985"/>
      <c r="K98" s="1006"/>
      <c r="L98" s="985"/>
      <c r="M98" s="1006"/>
      <c r="N98" s="985"/>
      <c r="O98" s="1006"/>
      <c r="P98" s="985"/>
      <c r="Q98" s="1006"/>
      <c r="R98" s="985"/>
      <c r="S98" s="1006"/>
      <c r="T98" s="985"/>
      <c r="U98" s="1008"/>
      <c r="V98" s="985"/>
      <c r="W98" s="1006"/>
      <c r="X98" s="985"/>
      <c r="Y98" s="1006"/>
      <c r="Z98" s="985"/>
      <c r="AA98" s="1006"/>
      <c r="AB98" s="985"/>
      <c r="AC98" s="1008"/>
      <c r="AD98" s="985"/>
      <c r="AE98" s="1008"/>
    </row>
    <row r="99" spans="1:36" s="250" customFormat="1" ht="5" customHeight="1">
      <c r="A99" s="979"/>
      <c r="U99" s="1009"/>
      <c r="W99" s="1009"/>
      <c r="Y99" s="1009"/>
      <c r="AE99" s="1009"/>
      <c r="AF99" s="978"/>
      <c r="AG99" s="978"/>
      <c r="AH99" s="978"/>
      <c r="AI99" s="978"/>
      <c r="AJ99" s="978"/>
    </row>
    <row r="100" spans="1:36">
      <c r="B100" s="985"/>
      <c r="C100" s="518"/>
      <c r="D100" s="518"/>
      <c r="E100" s="518"/>
      <c r="F100" s="518"/>
      <c r="G100" s="518"/>
      <c r="H100" s="518"/>
      <c r="I100" s="518"/>
      <c r="J100" s="518"/>
      <c r="K100" s="518"/>
      <c r="L100" s="518"/>
      <c r="M100" s="518"/>
      <c r="N100" s="518"/>
      <c r="O100" s="1010"/>
      <c r="P100" s="518"/>
      <c r="Q100" s="518"/>
      <c r="R100" s="518"/>
      <c r="S100" s="518"/>
      <c r="T100" s="518"/>
      <c r="U100" s="514"/>
      <c r="V100" s="518"/>
      <c r="W100" s="513"/>
      <c r="X100" s="514"/>
      <c r="Y100" s="513"/>
      <c r="Z100" s="514"/>
      <c r="AA100" s="514"/>
      <c r="AB100" s="518"/>
      <c r="AC100" s="514"/>
      <c r="AD100" s="514"/>
      <c r="AE100" s="514"/>
    </row>
    <row r="101" spans="1:36" ht="15" customHeight="1">
      <c r="A101" s="985" t="s">
        <v>854</v>
      </c>
      <c r="B101" s="985"/>
      <c r="C101" s="518"/>
      <c r="D101" s="518"/>
      <c r="E101" s="518"/>
      <c r="F101" s="518"/>
      <c r="G101" s="518"/>
      <c r="H101" s="518"/>
      <c r="I101" s="518"/>
      <c r="J101" s="518"/>
      <c r="K101" s="518"/>
      <c r="L101" s="518"/>
      <c r="M101" s="518"/>
      <c r="N101" s="518"/>
      <c r="O101" s="518"/>
      <c r="P101" s="518"/>
      <c r="Q101" s="518"/>
      <c r="R101" s="518"/>
      <c r="S101" s="518"/>
      <c r="T101" s="518"/>
      <c r="U101" s="514"/>
      <c r="V101" s="518"/>
      <c r="W101" s="513"/>
      <c r="X101" s="514"/>
      <c r="Y101" s="513"/>
      <c r="Z101" s="514"/>
      <c r="AA101" s="514"/>
      <c r="AB101" s="518"/>
      <c r="AC101" s="514"/>
      <c r="AD101" s="514"/>
      <c r="AE101" s="518"/>
    </row>
    <row r="102" spans="1:36" ht="15" customHeight="1">
      <c r="A102" s="985" t="s">
        <v>855</v>
      </c>
      <c r="X102" s="514"/>
      <c r="Y102" s="513"/>
      <c r="Z102" s="514"/>
      <c r="AA102" s="514"/>
      <c r="AB102" s="518"/>
      <c r="AC102" s="514"/>
      <c r="AD102" s="514"/>
      <c r="AE102" s="518"/>
    </row>
    <row r="103" spans="1:36" ht="15" customHeight="1">
      <c r="A103" s="985"/>
      <c r="B103" s="1010"/>
      <c r="T103" s="1011"/>
      <c r="U103" s="1012"/>
      <c r="V103" s="1011"/>
      <c r="W103" s="1013"/>
      <c r="X103" s="1012"/>
      <c r="Y103" s="1013"/>
      <c r="Z103" s="1012"/>
      <c r="AA103" s="1012"/>
      <c r="AC103" s="1012"/>
      <c r="AD103" s="1012"/>
    </row>
    <row r="104" spans="1:36" ht="15" customHeight="1">
      <c r="A104" s="985"/>
      <c r="B104" s="1010"/>
      <c r="T104" s="1011"/>
      <c r="U104" s="1012"/>
      <c r="V104" s="1011"/>
    </row>
    <row r="106" spans="1:36">
      <c r="B106" s="1010"/>
      <c r="T106" s="1011"/>
      <c r="U106" s="1012"/>
      <c r="V106" s="1011"/>
    </row>
    <row r="107" spans="1:36">
      <c r="B107" s="1010"/>
      <c r="T107" s="1011"/>
      <c r="U107" s="1012"/>
      <c r="V107" s="1011"/>
    </row>
    <row r="108" spans="1:36">
      <c r="B108" s="1010"/>
      <c r="T108" s="1011"/>
      <c r="U108" s="1012"/>
      <c r="V108" s="1011"/>
    </row>
  </sheetData>
  <mergeCells count="6">
    <mergeCell ref="W66:Y66"/>
    <mergeCell ref="AC5:AE5"/>
    <mergeCell ref="W9:Y9"/>
    <mergeCell ref="AF12:AG12"/>
    <mergeCell ref="AH12:AI12"/>
    <mergeCell ref="AC62:AE62"/>
  </mergeCells>
  <pageMargins left="0.4" right="0.5" top="1.1200000000000001" bottom="0.25" header="0.39" footer="0.25"/>
  <pageSetup scale="54" firstPageNumber="107" fitToHeight="2" orientation="landscape" useFirstPageNumber="1"/>
  <headerFooter scaleWithDoc="0">
    <oddFooter>&amp;R&amp;8&amp;P</oddFooter>
  </headerFooter>
  <rowBreaks count="1" manualBreakCount="1">
    <brk id="59" max="31" man="1"/>
  </rowBreak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IV121"/>
  <sheetViews>
    <sheetView showGridLines="0" showOutlineSymbols="0" zoomScaleNormal="80" zoomScalePageLayoutView="80" workbookViewId="0"/>
  </sheetViews>
  <sheetFormatPr baseColWidth="10" defaultColWidth="8.85546875" defaultRowHeight="13" x14ac:dyDescent="0"/>
  <cols>
    <col min="1" max="1" width="42.7109375" style="69" customWidth="1"/>
    <col min="2" max="2" width="2.42578125" style="69" customWidth="1"/>
    <col min="3" max="3" width="3.5703125" style="69" customWidth="1"/>
    <col min="4" max="4" width="15.140625" style="69" customWidth="1"/>
    <col min="5" max="5" width="2.140625" style="69" customWidth="1"/>
    <col min="6" max="6" width="15.28515625" style="69" customWidth="1"/>
    <col min="7" max="7" width="2.140625" style="69" customWidth="1"/>
    <col min="8" max="8" width="15.140625" style="69" customWidth="1"/>
    <col min="9" max="9" width="2.140625" style="69" customWidth="1"/>
    <col min="10" max="10" width="15.140625" style="69" customWidth="1"/>
    <col min="11" max="11" width="2" style="69" customWidth="1"/>
    <col min="12" max="12" width="15" style="69" customWidth="1"/>
    <col min="13" max="13" width="2.140625" style="69" customWidth="1"/>
    <col min="14" max="14" width="14.85546875" style="69" customWidth="1"/>
    <col min="15" max="15" width="2.140625" style="69" customWidth="1"/>
    <col min="16" max="16" width="14.5703125" style="69" customWidth="1"/>
    <col min="17" max="17" width="2.140625" style="69" customWidth="1"/>
    <col min="18" max="18" width="14.5703125" style="69" customWidth="1"/>
    <col min="19" max="19" width="2.140625" style="69" customWidth="1"/>
    <col min="20" max="20" width="15.7109375" style="69" bestFit="1" customWidth="1"/>
    <col min="21" max="21" width="2.28515625" style="69" customWidth="1"/>
    <col min="22" max="22" width="18.28515625" style="69" customWidth="1"/>
    <col min="23" max="24" width="9.7109375" style="69" customWidth="1"/>
    <col min="25" max="25" width="25.7109375" style="69" customWidth="1"/>
    <col min="26" max="16384" width="8.85546875" style="69"/>
  </cols>
  <sheetData>
    <row r="1" spans="1:256" ht="15">
      <c r="A1" s="1667" t="s">
        <v>1491</v>
      </c>
    </row>
    <row r="3" spans="1:256" ht="19.5" customHeight="1">
      <c r="A3" s="66" t="s">
        <v>0</v>
      </c>
      <c r="B3" s="67"/>
      <c r="C3" s="67"/>
      <c r="D3" s="67"/>
      <c r="E3" s="67"/>
      <c r="F3" s="67"/>
      <c r="G3" s="67"/>
      <c r="H3" s="67"/>
      <c r="I3" s="67"/>
      <c r="J3" s="67"/>
      <c r="K3" s="67"/>
      <c r="L3" s="67"/>
      <c r="M3" s="67"/>
      <c r="N3" s="67"/>
      <c r="O3" s="67"/>
      <c r="P3" s="67"/>
      <c r="Q3" s="67"/>
      <c r="R3" s="67"/>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68"/>
      <c r="BG3" s="68"/>
      <c r="BH3" s="68"/>
      <c r="BI3" s="68"/>
      <c r="BJ3" s="68"/>
      <c r="BK3" s="68"/>
      <c r="BL3" s="68"/>
      <c r="BM3" s="68"/>
      <c r="BN3" s="68"/>
      <c r="BO3" s="68"/>
      <c r="BP3" s="68"/>
      <c r="BQ3" s="68"/>
      <c r="BR3" s="68"/>
      <c r="BS3" s="68"/>
      <c r="BT3" s="68"/>
      <c r="BU3" s="68"/>
      <c r="BV3" s="68"/>
      <c r="BW3" s="68"/>
      <c r="BX3" s="68"/>
      <c r="BY3" s="68"/>
      <c r="BZ3" s="68"/>
      <c r="CA3" s="68"/>
      <c r="CB3" s="68"/>
      <c r="CC3" s="68"/>
      <c r="CD3" s="68"/>
      <c r="CE3" s="68"/>
      <c r="CF3" s="68"/>
      <c r="CG3" s="68"/>
      <c r="CH3" s="68"/>
      <c r="CI3" s="68"/>
      <c r="CJ3" s="68"/>
      <c r="CK3" s="68"/>
      <c r="CL3" s="68"/>
      <c r="CM3" s="68"/>
      <c r="CN3" s="68"/>
      <c r="CO3" s="68"/>
      <c r="CP3" s="68"/>
      <c r="CQ3" s="68"/>
      <c r="CR3" s="68"/>
      <c r="CS3" s="68"/>
      <c r="CT3" s="68"/>
      <c r="CU3" s="68"/>
      <c r="CV3" s="68"/>
      <c r="CW3" s="68"/>
      <c r="CX3" s="68"/>
      <c r="CY3" s="68"/>
      <c r="CZ3" s="68"/>
      <c r="DA3" s="68"/>
      <c r="DB3" s="68"/>
      <c r="DC3" s="68"/>
      <c r="DD3" s="68"/>
      <c r="DE3" s="68"/>
      <c r="DF3" s="68"/>
      <c r="DG3" s="68"/>
      <c r="DH3" s="68"/>
      <c r="DI3" s="68"/>
      <c r="DJ3" s="68"/>
      <c r="DK3" s="68"/>
      <c r="DL3" s="68"/>
      <c r="DM3" s="68"/>
      <c r="DN3" s="68"/>
      <c r="DO3" s="68"/>
      <c r="DP3" s="68"/>
      <c r="DQ3" s="68"/>
      <c r="DR3" s="68"/>
      <c r="DS3" s="68"/>
      <c r="DT3" s="68"/>
      <c r="DU3" s="68"/>
      <c r="DV3" s="68"/>
      <c r="DW3" s="68"/>
      <c r="DX3" s="68"/>
      <c r="DY3" s="68"/>
      <c r="DZ3" s="68"/>
      <c r="EA3" s="68"/>
      <c r="EB3" s="68"/>
      <c r="EC3" s="68"/>
      <c r="ED3" s="68"/>
      <c r="EE3" s="68"/>
      <c r="EF3" s="68"/>
      <c r="EG3" s="68"/>
      <c r="EH3" s="68"/>
      <c r="EI3" s="68"/>
      <c r="EJ3" s="68"/>
      <c r="EK3" s="68"/>
      <c r="EL3" s="68"/>
      <c r="EM3" s="68"/>
      <c r="EN3" s="68"/>
      <c r="EO3" s="68"/>
      <c r="EP3" s="68"/>
      <c r="EQ3" s="68"/>
      <c r="ER3" s="68"/>
      <c r="ES3" s="68"/>
      <c r="ET3" s="68"/>
      <c r="EU3" s="68"/>
      <c r="EV3" s="68"/>
      <c r="EW3" s="68"/>
      <c r="EX3" s="68"/>
      <c r="EY3" s="68"/>
      <c r="EZ3" s="68"/>
      <c r="FA3" s="68"/>
      <c r="FB3" s="68"/>
      <c r="FC3" s="68"/>
      <c r="FD3" s="68"/>
      <c r="FE3" s="68"/>
      <c r="FF3" s="68"/>
      <c r="FG3" s="68"/>
      <c r="FH3" s="68"/>
      <c r="FI3" s="68"/>
      <c r="FJ3" s="68"/>
      <c r="FK3" s="68"/>
      <c r="FL3" s="68"/>
      <c r="FM3" s="68"/>
      <c r="FN3" s="68"/>
      <c r="FO3" s="68"/>
      <c r="FP3" s="68"/>
      <c r="FQ3" s="68"/>
      <c r="FR3" s="68"/>
      <c r="FS3" s="68"/>
      <c r="FT3" s="68"/>
      <c r="FU3" s="68"/>
      <c r="FV3" s="68"/>
      <c r="FW3" s="68"/>
      <c r="FX3" s="68"/>
      <c r="FY3" s="68"/>
      <c r="FZ3" s="68"/>
      <c r="GA3" s="68"/>
      <c r="GB3" s="68"/>
      <c r="GC3" s="68"/>
      <c r="GD3" s="68"/>
      <c r="GE3" s="68"/>
      <c r="GF3" s="68"/>
      <c r="GG3" s="68"/>
      <c r="GH3" s="68"/>
      <c r="GI3" s="68"/>
      <c r="GJ3" s="68"/>
      <c r="GK3" s="68"/>
      <c r="GL3" s="68"/>
      <c r="GM3" s="68"/>
      <c r="GN3" s="68"/>
      <c r="GO3" s="68"/>
      <c r="GP3" s="68"/>
      <c r="GQ3" s="68"/>
      <c r="GR3" s="68"/>
      <c r="GS3" s="68"/>
      <c r="GT3" s="68"/>
      <c r="GU3" s="68"/>
      <c r="GV3" s="68"/>
      <c r="GW3" s="68"/>
      <c r="GX3" s="68"/>
      <c r="GY3" s="68"/>
      <c r="GZ3" s="68"/>
      <c r="HA3" s="68"/>
      <c r="HB3" s="68"/>
      <c r="HC3" s="68"/>
      <c r="HD3" s="68"/>
      <c r="HE3" s="68"/>
      <c r="HF3" s="68"/>
      <c r="HG3" s="68"/>
      <c r="HH3" s="68"/>
      <c r="HI3" s="68"/>
      <c r="HJ3" s="68"/>
      <c r="HK3" s="68"/>
      <c r="HL3" s="68"/>
      <c r="HM3" s="68"/>
      <c r="HN3" s="68"/>
      <c r="HO3" s="68"/>
      <c r="HP3" s="68"/>
      <c r="HQ3" s="68"/>
      <c r="HR3" s="68"/>
      <c r="HS3" s="68"/>
      <c r="HT3" s="68"/>
      <c r="HU3" s="68"/>
      <c r="HV3" s="68"/>
      <c r="HW3" s="68"/>
      <c r="HX3" s="68"/>
      <c r="HY3" s="68"/>
      <c r="HZ3" s="68"/>
      <c r="IA3" s="68"/>
      <c r="IB3" s="68"/>
      <c r="IC3" s="68"/>
      <c r="ID3" s="68"/>
      <c r="IE3" s="68"/>
      <c r="IF3" s="68"/>
      <c r="IG3" s="68"/>
      <c r="IH3" s="68"/>
      <c r="II3" s="68"/>
      <c r="IJ3" s="68"/>
      <c r="IK3" s="68"/>
      <c r="IL3" s="68"/>
      <c r="IM3" s="68"/>
      <c r="IN3" s="68"/>
      <c r="IO3" s="68"/>
      <c r="IP3" s="68"/>
      <c r="IQ3" s="68"/>
      <c r="IR3" s="68"/>
      <c r="IS3" s="68"/>
      <c r="IT3" s="68"/>
      <c r="IU3" s="68"/>
      <c r="IV3" s="68"/>
    </row>
    <row r="4" spans="1:256" ht="19.5" customHeight="1">
      <c r="A4" s="66" t="s">
        <v>38</v>
      </c>
      <c r="B4" s="67"/>
      <c r="C4" s="67"/>
      <c r="D4" s="67"/>
      <c r="E4" s="67"/>
      <c r="F4" s="67"/>
      <c r="G4" s="67"/>
      <c r="H4" s="67"/>
      <c r="I4" s="67"/>
      <c r="J4" s="67"/>
      <c r="K4" s="67"/>
      <c r="L4" s="67"/>
      <c r="M4" s="67"/>
      <c r="N4" s="67"/>
      <c r="O4" s="67"/>
      <c r="P4" s="67"/>
      <c r="Q4" s="67"/>
      <c r="S4" s="67"/>
      <c r="T4" s="67"/>
      <c r="U4" s="67"/>
      <c r="V4" s="70" t="s">
        <v>39</v>
      </c>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c r="AY4" s="68"/>
      <c r="AZ4" s="68"/>
      <c r="BA4" s="68"/>
      <c r="BB4" s="68"/>
      <c r="BC4" s="68"/>
      <c r="BD4" s="68"/>
      <c r="BE4" s="68"/>
      <c r="BF4" s="68"/>
      <c r="BG4" s="68"/>
      <c r="BH4" s="68"/>
      <c r="BI4" s="68"/>
      <c r="BJ4" s="68"/>
      <c r="BK4" s="68"/>
      <c r="BL4" s="68"/>
      <c r="BM4" s="68"/>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68"/>
      <c r="DC4" s="68"/>
      <c r="DD4" s="68"/>
      <c r="DE4" s="68"/>
      <c r="DF4" s="68"/>
      <c r="DG4" s="68"/>
      <c r="DH4" s="68"/>
      <c r="DI4" s="68"/>
      <c r="DJ4" s="68"/>
      <c r="DK4" s="68"/>
      <c r="DL4" s="68"/>
      <c r="DM4" s="68"/>
      <c r="DN4" s="68"/>
      <c r="DO4" s="68"/>
      <c r="DP4" s="68"/>
      <c r="DQ4" s="68"/>
      <c r="DR4" s="68"/>
      <c r="DS4" s="68"/>
      <c r="DT4" s="68"/>
      <c r="DU4" s="68"/>
      <c r="DV4" s="68"/>
      <c r="DW4" s="68"/>
      <c r="DX4" s="68"/>
      <c r="DY4" s="68"/>
      <c r="DZ4" s="68"/>
      <c r="EA4" s="68"/>
      <c r="EB4" s="68"/>
      <c r="EC4" s="68"/>
      <c r="ED4" s="68"/>
      <c r="EE4" s="68"/>
      <c r="EF4" s="68"/>
      <c r="EG4" s="68"/>
      <c r="EH4" s="68"/>
      <c r="EI4" s="68"/>
      <c r="EJ4" s="68"/>
      <c r="EK4" s="68"/>
      <c r="EL4" s="68"/>
      <c r="EM4" s="68"/>
      <c r="EN4" s="68"/>
      <c r="EO4" s="68"/>
      <c r="EP4" s="68"/>
      <c r="EQ4" s="68"/>
      <c r="ER4" s="68"/>
      <c r="ES4" s="68"/>
      <c r="ET4" s="68"/>
      <c r="EU4" s="68"/>
      <c r="EV4" s="68"/>
      <c r="EW4" s="68"/>
      <c r="EX4" s="68"/>
      <c r="EY4" s="68"/>
      <c r="EZ4" s="68"/>
      <c r="FA4" s="68"/>
      <c r="FB4" s="68"/>
      <c r="FC4" s="68"/>
      <c r="FD4" s="68"/>
      <c r="FE4" s="68"/>
      <c r="FF4" s="68"/>
      <c r="FG4" s="68"/>
      <c r="FH4" s="68"/>
      <c r="FI4" s="68"/>
      <c r="FJ4" s="68"/>
      <c r="FK4" s="68"/>
      <c r="FL4" s="68"/>
      <c r="FM4" s="68"/>
      <c r="FN4" s="68"/>
      <c r="FO4" s="68"/>
      <c r="FP4" s="68"/>
      <c r="FQ4" s="68"/>
      <c r="FR4" s="68"/>
      <c r="FS4" s="68"/>
      <c r="FT4" s="68"/>
      <c r="FU4" s="68"/>
      <c r="FV4" s="68"/>
      <c r="FW4" s="68"/>
      <c r="FX4" s="68"/>
      <c r="FY4" s="68"/>
      <c r="FZ4" s="68"/>
      <c r="GA4" s="68"/>
      <c r="GB4" s="68"/>
      <c r="GC4" s="68"/>
      <c r="GD4" s="68"/>
      <c r="GE4" s="68"/>
      <c r="GF4" s="68"/>
      <c r="GG4" s="68"/>
      <c r="GH4" s="68"/>
      <c r="GI4" s="68"/>
      <c r="GJ4" s="68"/>
      <c r="GK4" s="68"/>
      <c r="GL4" s="68"/>
      <c r="GM4" s="68"/>
      <c r="GN4" s="68"/>
      <c r="GO4" s="68"/>
      <c r="GP4" s="68"/>
      <c r="GQ4" s="68"/>
      <c r="GR4" s="68"/>
      <c r="GS4" s="68"/>
      <c r="GT4" s="68"/>
      <c r="GU4" s="68"/>
      <c r="GV4" s="68"/>
      <c r="GW4" s="68"/>
      <c r="GX4" s="68"/>
      <c r="GY4" s="68"/>
      <c r="GZ4" s="68"/>
      <c r="HA4" s="68"/>
      <c r="HB4" s="68"/>
      <c r="HC4" s="68"/>
      <c r="HD4" s="68"/>
      <c r="HE4" s="68"/>
      <c r="HF4" s="68"/>
      <c r="HG4" s="68"/>
      <c r="HH4" s="68"/>
      <c r="HI4" s="68"/>
      <c r="HJ4" s="68"/>
      <c r="HK4" s="68"/>
      <c r="HL4" s="68"/>
      <c r="HM4" s="68"/>
      <c r="HN4" s="68"/>
      <c r="HO4" s="68"/>
      <c r="HP4" s="68"/>
      <c r="HQ4" s="68"/>
      <c r="HR4" s="68"/>
      <c r="HS4" s="68"/>
      <c r="HT4" s="68"/>
      <c r="HU4" s="68"/>
      <c r="HV4" s="68"/>
      <c r="HW4" s="68"/>
      <c r="HX4" s="68"/>
      <c r="HY4" s="68"/>
      <c r="HZ4" s="68"/>
      <c r="IA4" s="68"/>
      <c r="IB4" s="68"/>
      <c r="IC4" s="68"/>
      <c r="ID4" s="68"/>
      <c r="IE4" s="68"/>
      <c r="IF4" s="68"/>
      <c r="IG4" s="68"/>
      <c r="IH4" s="68"/>
      <c r="II4" s="68"/>
      <c r="IJ4" s="68"/>
      <c r="IK4" s="68"/>
      <c r="IL4" s="68"/>
      <c r="IM4" s="68"/>
      <c r="IN4" s="68"/>
      <c r="IO4" s="68"/>
      <c r="IP4" s="68"/>
      <c r="IQ4" s="68"/>
      <c r="IR4" s="68"/>
      <c r="IS4" s="68"/>
      <c r="IT4" s="68"/>
      <c r="IU4" s="68"/>
      <c r="IV4" s="68"/>
    </row>
    <row r="5" spans="1:256" ht="19.5" customHeight="1">
      <c r="A5" s="71" t="s">
        <v>40</v>
      </c>
      <c r="B5" s="67"/>
      <c r="C5" s="67"/>
      <c r="D5" s="67"/>
      <c r="E5" s="67"/>
      <c r="F5" s="67"/>
      <c r="G5" s="67"/>
      <c r="H5" s="67"/>
      <c r="I5" s="67"/>
      <c r="J5" s="67"/>
      <c r="K5" s="67"/>
      <c r="L5" s="67"/>
      <c r="M5" s="67"/>
      <c r="N5" s="67"/>
      <c r="O5" s="67"/>
      <c r="P5" s="67"/>
      <c r="Q5" s="67"/>
      <c r="R5" s="67"/>
      <c r="S5" s="67"/>
      <c r="T5" s="67"/>
      <c r="U5" s="67"/>
      <c r="V5" s="67"/>
      <c r="W5" s="68"/>
      <c r="X5" s="68"/>
      <c r="Y5" s="68"/>
      <c r="Z5" s="68"/>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c r="BM5" s="68"/>
      <c r="BN5" s="68"/>
      <c r="BO5" s="68"/>
      <c r="BP5" s="68"/>
      <c r="BQ5" s="68"/>
      <c r="BR5" s="68"/>
      <c r="BS5" s="68"/>
      <c r="BT5" s="68"/>
      <c r="BU5" s="68"/>
      <c r="BV5" s="68"/>
      <c r="BW5" s="68"/>
      <c r="BX5" s="68"/>
      <c r="BY5" s="68"/>
      <c r="BZ5" s="68"/>
      <c r="CA5" s="68"/>
      <c r="CB5" s="68"/>
      <c r="CC5" s="68"/>
      <c r="CD5" s="68"/>
      <c r="CE5" s="68"/>
      <c r="CF5" s="68"/>
      <c r="CG5" s="68"/>
      <c r="CH5" s="68"/>
      <c r="CI5" s="68"/>
      <c r="CJ5" s="68"/>
      <c r="CK5" s="68"/>
      <c r="CL5" s="68"/>
      <c r="CM5" s="68"/>
      <c r="CN5" s="68"/>
      <c r="CO5" s="68"/>
      <c r="CP5" s="68"/>
      <c r="CQ5" s="68"/>
      <c r="CR5" s="68"/>
      <c r="CS5" s="68"/>
      <c r="CT5" s="68"/>
      <c r="CU5" s="68"/>
      <c r="CV5" s="68"/>
      <c r="CW5" s="68"/>
      <c r="CX5" s="68"/>
      <c r="CY5" s="68"/>
      <c r="CZ5" s="68"/>
      <c r="DA5" s="68"/>
      <c r="DB5" s="68"/>
      <c r="DC5" s="68"/>
      <c r="DD5" s="68"/>
      <c r="DE5" s="68"/>
      <c r="DF5" s="68"/>
      <c r="DG5" s="68"/>
      <c r="DH5" s="68"/>
      <c r="DI5" s="68"/>
      <c r="DJ5" s="68"/>
      <c r="DK5" s="68"/>
      <c r="DL5" s="68"/>
      <c r="DM5" s="68"/>
      <c r="DN5" s="68"/>
      <c r="DO5" s="68"/>
      <c r="DP5" s="68"/>
      <c r="DQ5" s="68"/>
      <c r="DR5" s="68"/>
      <c r="DS5" s="68"/>
      <c r="DT5" s="68"/>
      <c r="DU5" s="68"/>
      <c r="DV5" s="68"/>
      <c r="DW5" s="68"/>
      <c r="DX5" s="68"/>
      <c r="DY5" s="68"/>
      <c r="DZ5" s="68"/>
      <c r="EA5" s="68"/>
      <c r="EB5" s="68"/>
      <c r="EC5" s="68"/>
      <c r="ED5" s="68"/>
      <c r="EE5" s="68"/>
      <c r="EF5" s="68"/>
      <c r="EG5" s="68"/>
      <c r="EH5" s="68"/>
      <c r="EI5" s="68"/>
      <c r="EJ5" s="68"/>
      <c r="EK5" s="68"/>
      <c r="EL5" s="68"/>
      <c r="EM5" s="68"/>
      <c r="EN5" s="68"/>
      <c r="EO5" s="68"/>
      <c r="EP5" s="68"/>
      <c r="EQ5" s="68"/>
      <c r="ER5" s="68"/>
      <c r="ES5" s="68"/>
      <c r="ET5" s="68"/>
      <c r="EU5" s="68"/>
      <c r="EV5" s="68"/>
      <c r="EW5" s="68"/>
      <c r="EX5" s="68"/>
      <c r="EY5" s="68"/>
      <c r="EZ5" s="68"/>
      <c r="FA5" s="68"/>
      <c r="FB5" s="68"/>
      <c r="FC5" s="68"/>
      <c r="FD5" s="68"/>
      <c r="FE5" s="68"/>
      <c r="FF5" s="68"/>
      <c r="FG5" s="68"/>
      <c r="FH5" s="68"/>
      <c r="FI5" s="68"/>
      <c r="FJ5" s="68"/>
      <c r="FK5" s="68"/>
      <c r="FL5" s="68"/>
      <c r="FM5" s="68"/>
      <c r="FN5" s="68"/>
      <c r="FO5" s="68"/>
      <c r="FP5" s="68"/>
      <c r="FQ5" s="68"/>
      <c r="FR5" s="68"/>
      <c r="FS5" s="68"/>
      <c r="FT5" s="68"/>
      <c r="FU5" s="68"/>
      <c r="FV5" s="68"/>
      <c r="FW5" s="68"/>
      <c r="FX5" s="68"/>
      <c r="FY5" s="68"/>
      <c r="FZ5" s="68"/>
      <c r="GA5" s="68"/>
      <c r="GB5" s="68"/>
      <c r="GC5" s="68"/>
      <c r="GD5" s="68"/>
      <c r="GE5" s="68"/>
      <c r="GF5" s="68"/>
      <c r="GG5" s="68"/>
      <c r="GH5" s="68"/>
      <c r="GI5" s="68"/>
      <c r="GJ5" s="68"/>
      <c r="GK5" s="68"/>
      <c r="GL5" s="68"/>
      <c r="GM5" s="68"/>
      <c r="GN5" s="68"/>
      <c r="GO5" s="68"/>
      <c r="GP5" s="68"/>
      <c r="GQ5" s="68"/>
      <c r="GR5" s="68"/>
      <c r="GS5" s="68"/>
      <c r="GT5" s="68"/>
      <c r="GU5" s="68"/>
      <c r="GV5" s="68"/>
      <c r="GW5" s="68"/>
      <c r="GX5" s="68"/>
      <c r="GY5" s="68"/>
      <c r="GZ5" s="68"/>
      <c r="HA5" s="68"/>
      <c r="HB5" s="68"/>
      <c r="HC5" s="68"/>
      <c r="HD5" s="68"/>
      <c r="HE5" s="68"/>
      <c r="HF5" s="68"/>
      <c r="HG5" s="68"/>
      <c r="HH5" s="68"/>
      <c r="HI5" s="68"/>
      <c r="HJ5" s="68"/>
      <c r="HK5" s="68"/>
      <c r="HL5" s="68"/>
      <c r="HM5" s="68"/>
      <c r="HN5" s="68"/>
      <c r="HO5" s="68"/>
      <c r="HP5" s="68"/>
      <c r="HQ5" s="68"/>
      <c r="HR5" s="68"/>
      <c r="HS5" s="68"/>
      <c r="HT5" s="68"/>
      <c r="HU5" s="68"/>
      <c r="HV5" s="68"/>
      <c r="HW5" s="68"/>
      <c r="HX5" s="68"/>
      <c r="HY5" s="68"/>
      <c r="HZ5" s="68"/>
      <c r="IA5" s="68"/>
      <c r="IB5" s="68"/>
      <c r="IC5" s="68"/>
      <c r="ID5" s="68"/>
      <c r="IE5" s="68"/>
      <c r="IF5" s="68"/>
      <c r="IG5" s="68"/>
      <c r="IH5" s="68"/>
      <c r="II5" s="68"/>
      <c r="IJ5" s="68"/>
      <c r="IK5" s="68"/>
      <c r="IL5" s="68"/>
      <c r="IM5" s="68"/>
      <c r="IN5" s="68"/>
      <c r="IO5" s="68"/>
      <c r="IP5" s="68"/>
      <c r="IQ5" s="68"/>
      <c r="IR5" s="68"/>
      <c r="IS5" s="68"/>
      <c r="IT5" s="68"/>
      <c r="IU5" s="68"/>
      <c r="IV5" s="68"/>
    </row>
    <row r="6" spans="1:256" ht="19.5" customHeight="1">
      <c r="A6" s="66" t="s">
        <v>2505</v>
      </c>
      <c r="B6" s="67"/>
      <c r="C6" s="67"/>
      <c r="D6" s="67"/>
      <c r="E6" s="67"/>
      <c r="F6" s="67"/>
      <c r="G6" s="67"/>
      <c r="H6" s="67"/>
      <c r="I6" s="67"/>
      <c r="J6" s="67"/>
      <c r="K6" s="67"/>
      <c r="L6" s="67"/>
      <c r="M6" s="67"/>
      <c r="N6" s="67"/>
      <c r="O6" s="67"/>
      <c r="P6" s="67"/>
      <c r="Q6" s="67"/>
      <c r="R6" s="67"/>
      <c r="S6" s="67"/>
      <c r="T6" s="67"/>
      <c r="U6" s="67"/>
      <c r="V6" s="67"/>
      <c r="W6" s="68"/>
      <c r="X6" s="68"/>
      <c r="Y6" s="68"/>
      <c r="Z6" s="68"/>
      <c r="AA6" s="68"/>
      <c r="AB6" s="68"/>
      <c r="AC6" s="68"/>
      <c r="AD6" s="68"/>
      <c r="AE6" s="68"/>
      <c r="AF6" s="68"/>
      <c r="AG6" s="68"/>
      <c r="AH6" s="68"/>
      <c r="AI6" s="68"/>
      <c r="AJ6" s="68"/>
      <c r="AK6" s="68"/>
      <c r="AL6" s="68"/>
      <c r="AM6" s="68"/>
      <c r="AN6" s="68"/>
      <c r="AO6" s="68"/>
      <c r="AP6" s="68"/>
      <c r="AQ6" s="68"/>
      <c r="AR6" s="68"/>
      <c r="AS6" s="68"/>
      <c r="AT6" s="68"/>
      <c r="AU6" s="68"/>
      <c r="AV6" s="68"/>
      <c r="AW6" s="68"/>
      <c r="AX6" s="68"/>
      <c r="AY6" s="68"/>
      <c r="AZ6" s="68"/>
      <c r="BA6" s="68"/>
      <c r="BB6" s="68"/>
      <c r="BC6" s="68"/>
      <c r="BD6" s="68"/>
      <c r="BE6" s="68"/>
      <c r="BF6" s="68"/>
      <c r="BG6" s="68"/>
      <c r="BH6" s="68"/>
      <c r="BI6" s="68"/>
      <c r="BJ6" s="68"/>
      <c r="BK6" s="68"/>
      <c r="BL6" s="68"/>
      <c r="BM6" s="68"/>
      <c r="BN6" s="68"/>
      <c r="BO6" s="68"/>
      <c r="BP6" s="68"/>
      <c r="BQ6" s="68"/>
      <c r="BR6" s="68"/>
      <c r="BS6" s="68"/>
      <c r="BT6" s="68"/>
      <c r="BU6" s="68"/>
      <c r="BV6" s="68"/>
      <c r="BW6" s="68"/>
      <c r="BX6" s="68"/>
      <c r="BY6" s="68"/>
      <c r="BZ6" s="68"/>
      <c r="CA6" s="68"/>
      <c r="CB6" s="68"/>
      <c r="CC6" s="68"/>
      <c r="CD6" s="68"/>
      <c r="CE6" s="68"/>
      <c r="CF6" s="68"/>
      <c r="CG6" s="68"/>
      <c r="CH6" s="68"/>
      <c r="CI6" s="68"/>
      <c r="CJ6" s="68"/>
      <c r="CK6" s="68"/>
      <c r="CL6" s="68"/>
      <c r="CM6" s="68"/>
      <c r="CN6" s="68"/>
      <c r="CO6" s="68"/>
      <c r="CP6" s="68"/>
      <c r="CQ6" s="68"/>
      <c r="CR6" s="68"/>
      <c r="CS6" s="68"/>
      <c r="CT6" s="68"/>
      <c r="CU6" s="68"/>
      <c r="CV6" s="68"/>
      <c r="CW6" s="68"/>
      <c r="CX6" s="68"/>
      <c r="CY6" s="68"/>
      <c r="CZ6" s="68"/>
      <c r="DA6" s="68"/>
      <c r="DB6" s="68"/>
      <c r="DC6" s="68"/>
      <c r="DD6" s="68"/>
      <c r="DE6" s="68"/>
      <c r="DF6" s="68"/>
      <c r="DG6" s="68"/>
      <c r="DH6" s="68"/>
      <c r="DI6" s="68"/>
      <c r="DJ6" s="68"/>
      <c r="DK6" s="68"/>
      <c r="DL6" s="68"/>
      <c r="DM6" s="68"/>
      <c r="DN6" s="68"/>
      <c r="DO6" s="68"/>
      <c r="DP6" s="68"/>
      <c r="DQ6" s="68"/>
      <c r="DR6" s="68"/>
      <c r="DS6" s="68"/>
      <c r="DT6" s="68"/>
      <c r="DU6" s="68"/>
      <c r="DV6" s="68"/>
      <c r="DW6" s="68"/>
      <c r="DX6" s="68"/>
      <c r="DY6" s="68"/>
      <c r="DZ6" s="68"/>
      <c r="EA6" s="68"/>
      <c r="EB6" s="68"/>
      <c r="EC6" s="68"/>
      <c r="ED6" s="68"/>
      <c r="EE6" s="68"/>
      <c r="EF6" s="68"/>
      <c r="EG6" s="68"/>
      <c r="EH6" s="68"/>
      <c r="EI6" s="68"/>
      <c r="EJ6" s="68"/>
      <c r="EK6" s="68"/>
      <c r="EL6" s="68"/>
      <c r="EM6" s="68"/>
      <c r="EN6" s="68"/>
      <c r="EO6" s="68"/>
      <c r="EP6" s="68"/>
      <c r="EQ6" s="68"/>
      <c r="ER6" s="68"/>
      <c r="ES6" s="68"/>
      <c r="ET6" s="68"/>
      <c r="EU6" s="68"/>
      <c r="EV6" s="68"/>
      <c r="EW6" s="68"/>
      <c r="EX6" s="68"/>
      <c r="EY6" s="68"/>
      <c r="EZ6" s="68"/>
      <c r="FA6" s="68"/>
      <c r="FB6" s="68"/>
      <c r="FC6" s="68"/>
      <c r="FD6" s="68"/>
      <c r="FE6" s="68"/>
      <c r="FF6" s="68"/>
      <c r="FG6" s="68"/>
      <c r="FH6" s="68"/>
      <c r="FI6" s="68"/>
      <c r="FJ6" s="68"/>
      <c r="FK6" s="68"/>
      <c r="FL6" s="68"/>
      <c r="FM6" s="68"/>
      <c r="FN6" s="68"/>
      <c r="FO6" s="68"/>
      <c r="FP6" s="68"/>
      <c r="FQ6" s="68"/>
      <c r="FR6" s="68"/>
      <c r="FS6" s="68"/>
      <c r="FT6" s="68"/>
      <c r="FU6" s="68"/>
      <c r="FV6" s="68"/>
      <c r="FW6" s="68"/>
      <c r="FX6" s="68"/>
      <c r="FY6" s="68"/>
      <c r="FZ6" s="68"/>
      <c r="GA6" s="68"/>
      <c r="GB6" s="68"/>
      <c r="GC6" s="68"/>
      <c r="GD6" s="68"/>
      <c r="GE6" s="68"/>
      <c r="GF6" s="68"/>
      <c r="GG6" s="68"/>
      <c r="GH6" s="68"/>
      <c r="GI6" s="68"/>
      <c r="GJ6" s="68"/>
      <c r="GK6" s="68"/>
      <c r="GL6" s="68"/>
      <c r="GM6" s="68"/>
      <c r="GN6" s="68"/>
      <c r="GO6" s="68"/>
      <c r="GP6" s="68"/>
      <c r="GQ6" s="68"/>
      <c r="GR6" s="68"/>
      <c r="GS6" s="68"/>
      <c r="GT6" s="68"/>
      <c r="GU6" s="68"/>
      <c r="GV6" s="68"/>
      <c r="GW6" s="68"/>
      <c r="GX6" s="68"/>
      <c r="GY6" s="68"/>
      <c r="GZ6" s="68"/>
      <c r="HA6" s="68"/>
      <c r="HB6" s="68"/>
      <c r="HC6" s="68"/>
      <c r="HD6" s="68"/>
      <c r="HE6" s="68"/>
      <c r="HF6" s="68"/>
      <c r="HG6" s="68"/>
      <c r="HH6" s="68"/>
      <c r="HI6" s="68"/>
      <c r="HJ6" s="68"/>
      <c r="HK6" s="68"/>
      <c r="HL6" s="68"/>
      <c r="HM6" s="68"/>
      <c r="HN6" s="68"/>
      <c r="HO6" s="68"/>
      <c r="HP6" s="68"/>
      <c r="HQ6" s="68"/>
      <c r="HR6" s="68"/>
      <c r="HS6" s="68"/>
      <c r="HT6" s="68"/>
      <c r="HU6" s="68"/>
      <c r="HV6" s="68"/>
      <c r="HW6" s="68"/>
      <c r="HX6" s="68"/>
      <c r="HY6" s="68"/>
      <c r="HZ6" s="68"/>
      <c r="IA6" s="68"/>
      <c r="IB6" s="68"/>
      <c r="IC6" s="68"/>
      <c r="ID6" s="68"/>
      <c r="IE6" s="68"/>
      <c r="IF6" s="68"/>
      <c r="IG6" s="68"/>
      <c r="IH6" s="68"/>
      <c r="II6" s="68"/>
      <c r="IJ6" s="68"/>
      <c r="IK6" s="68"/>
      <c r="IL6" s="68"/>
      <c r="IM6" s="68"/>
      <c r="IN6" s="68"/>
      <c r="IO6" s="68"/>
      <c r="IP6" s="68"/>
      <c r="IQ6" s="68"/>
      <c r="IR6" s="68"/>
      <c r="IS6" s="68"/>
      <c r="IT6" s="68"/>
      <c r="IU6" s="68"/>
      <c r="IV6" s="68"/>
    </row>
    <row r="7" spans="1:256" ht="18">
      <c r="A7" s="72" t="s">
        <v>4</v>
      </c>
      <c r="B7" s="73"/>
      <c r="C7" s="73"/>
      <c r="D7" s="67"/>
      <c r="E7" s="67"/>
      <c r="F7" s="67"/>
      <c r="G7" s="67"/>
      <c r="H7" s="67"/>
      <c r="I7" s="67"/>
      <c r="J7" s="67"/>
      <c r="K7" s="67"/>
      <c r="L7" s="67"/>
      <c r="M7" s="67"/>
      <c r="N7" s="67"/>
      <c r="O7" s="67"/>
      <c r="P7" s="67"/>
      <c r="Q7" s="67"/>
      <c r="R7" s="67"/>
      <c r="S7" s="73"/>
      <c r="T7" s="67"/>
      <c r="U7" s="67"/>
      <c r="V7" s="67"/>
    </row>
    <row r="8" spans="1:256">
      <c r="A8" s="73"/>
      <c r="B8" s="73"/>
      <c r="C8" s="73"/>
      <c r="D8" s="67"/>
      <c r="E8" s="67"/>
      <c r="F8" s="67"/>
      <c r="G8" s="67"/>
      <c r="H8" s="67"/>
      <c r="I8" s="67"/>
      <c r="J8" s="67"/>
      <c r="K8" s="67"/>
      <c r="L8" s="67"/>
      <c r="M8" s="67"/>
      <c r="N8" s="67"/>
      <c r="O8" s="67"/>
      <c r="P8" s="67"/>
      <c r="Q8" s="67"/>
      <c r="R8" s="67"/>
      <c r="S8" s="73"/>
      <c r="T8" s="67"/>
      <c r="U8" s="67"/>
      <c r="V8" s="67"/>
    </row>
    <row r="9" spans="1:256">
      <c r="A9" s="73"/>
      <c r="B9" s="73"/>
      <c r="C9" s="73"/>
      <c r="D9" s="67"/>
      <c r="E9" s="67"/>
      <c r="F9" s="67"/>
      <c r="G9" s="67"/>
      <c r="H9" s="67"/>
      <c r="I9" s="67"/>
      <c r="J9" s="67"/>
      <c r="K9" s="67"/>
      <c r="L9" s="67"/>
      <c r="M9" s="67"/>
      <c r="N9" s="67"/>
      <c r="O9" s="67"/>
      <c r="P9" s="67"/>
      <c r="Q9" s="67"/>
      <c r="R9" s="67"/>
      <c r="S9" s="73"/>
      <c r="T9" s="67"/>
      <c r="U9" s="67"/>
      <c r="V9" s="67"/>
    </row>
    <row r="10" spans="1:256" ht="15.75" customHeight="1">
      <c r="A10" s="74"/>
      <c r="B10" s="74"/>
      <c r="C10" s="74"/>
      <c r="D10" s="75"/>
      <c r="E10" s="75"/>
      <c r="F10" s="75"/>
      <c r="G10" s="75"/>
      <c r="H10" s="75"/>
      <c r="I10" s="75"/>
      <c r="J10" s="75"/>
      <c r="K10" s="75"/>
      <c r="L10" s="75"/>
      <c r="M10" s="75"/>
      <c r="N10" s="75"/>
      <c r="O10" s="75"/>
      <c r="P10" s="75"/>
      <c r="Q10" s="75"/>
      <c r="R10" s="75"/>
      <c r="S10" s="74"/>
      <c r="U10" s="76"/>
      <c r="V10" s="76"/>
    </row>
    <row r="11" spans="1:256" ht="15" customHeight="1">
      <c r="A11" s="74"/>
      <c r="B11" s="74"/>
      <c r="C11" s="74"/>
      <c r="D11" s="77" t="s">
        <v>41</v>
      </c>
      <c r="E11" s="75"/>
      <c r="F11" s="75"/>
      <c r="G11" s="75"/>
      <c r="H11" s="75" t="s">
        <v>42</v>
      </c>
      <c r="I11" s="75"/>
      <c r="J11" s="75"/>
      <c r="K11" s="75"/>
      <c r="L11" s="75" t="s">
        <v>43</v>
      </c>
      <c r="M11" s="75"/>
      <c r="N11" s="75"/>
      <c r="O11" s="75"/>
      <c r="P11" s="75" t="s">
        <v>44</v>
      </c>
      <c r="Q11" s="75"/>
      <c r="R11" s="75"/>
      <c r="S11" s="74"/>
      <c r="T11" s="76" t="s">
        <v>45</v>
      </c>
      <c r="U11" s="76"/>
      <c r="V11" s="76"/>
    </row>
    <row r="12" spans="1:256" ht="21" customHeight="1">
      <c r="A12" s="74"/>
      <c r="B12" s="74"/>
      <c r="C12" s="74"/>
      <c r="D12" s="78"/>
      <c r="E12" s="78"/>
      <c r="F12" s="78"/>
      <c r="G12" s="75"/>
      <c r="H12" s="78"/>
      <c r="I12" s="78"/>
      <c r="J12" s="78"/>
      <c r="K12" s="75"/>
      <c r="L12" s="78"/>
      <c r="M12" s="78"/>
      <c r="N12" s="78"/>
      <c r="O12" s="75"/>
      <c r="P12" s="78"/>
      <c r="Q12" s="78"/>
      <c r="R12" s="78"/>
      <c r="S12" s="74"/>
      <c r="T12" s="78"/>
      <c r="U12" s="78"/>
      <c r="V12" s="78"/>
    </row>
    <row r="13" spans="1:256" ht="21" customHeight="1">
      <c r="A13" s="74"/>
      <c r="B13" s="74"/>
      <c r="C13" s="79"/>
      <c r="D13" s="80" t="s">
        <v>2000</v>
      </c>
      <c r="E13" s="81"/>
      <c r="F13" s="80" t="s">
        <v>46</v>
      </c>
      <c r="G13" s="81"/>
      <c r="H13" s="80" t="s">
        <v>2000</v>
      </c>
      <c r="I13" s="81"/>
      <c r="J13" s="80" t="s">
        <v>46</v>
      </c>
      <c r="K13" s="81"/>
      <c r="L13" s="80" t="s">
        <v>2000</v>
      </c>
      <c r="M13" s="81"/>
      <c r="N13" s="80" t="s">
        <v>46</v>
      </c>
      <c r="O13" s="82"/>
      <c r="P13" s="80" t="s">
        <v>2000</v>
      </c>
      <c r="Q13" s="81"/>
      <c r="R13" s="80" t="s">
        <v>46</v>
      </c>
      <c r="S13" s="74"/>
      <c r="T13" s="80" t="s">
        <v>2000</v>
      </c>
      <c r="U13" s="81"/>
      <c r="V13" s="80" t="s">
        <v>2623</v>
      </c>
      <c r="W13" s="73"/>
      <c r="X13" s="73"/>
      <c r="Y13" s="73"/>
      <c r="Z13" s="73"/>
    </row>
    <row r="14" spans="1:256" ht="16" customHeight="1">
      <c r="A14" s="7" t="s">
        <v>47</v>
      </c>
      <c r="B14" s="74"/>
      <c r="C14" s="79"/>
      <c r="D14" s="83"/>
      <c r="E14" s="79"/>
      <c r="F14" s="83"/>
      <c r="G14" s="79"/>
      <c r="H14" s="83"/>
      <c r="I14" s="79"/>
      <c r="J14" s="83"/>
      <c r="K14" s="79"/>
      <c r="L14" s="83"/>
      <c r="M14" s="79"/>
      <c r="N14" s="83"/>
      <c r="O14" s="79"/>
      <c r="P14" s="83"/>
      <c r="Q14" s="79"/>
      <c r="R14" s="83"/>
      <c r="S14" s="74"/>
      <c r="T14" s="84"/>
      <c r="U14" s="74"/>
      <c r="V14" s="84"/>
      <c r="W14" s="73"/>
      <c r="X14" s="73"/>
      <c r="Y14" s="73"/>
      <c r="Z14" s="73"/>
    </row>
    <row r="15" spans="1:256" s="88" customFormat="1" ht="16" customHeight="1">
      <c r="A15" s="7" t="s">
        <v>48</v>
      </c>
      <c r="B15" s="85"/>
      <c r="C15" s="86"/>
      <c r="D15" s="86"/>
      <c r="E15" s="86"/>
      <c r="F15" s="86"/>
      <c r="G15" s="86"/>
      <c r="H15" s="86"/>
      <c r="I15" s="86"/>
      <c r="J15" s="86"/>
      <c r="K15" s="86"/>
      <c r="L15" s="86"/>
      <c r="M15" s="86"/>
      <c r="N15" s="86"/>
      <c r="O15" s="86"/>
      <c r="P15" s="86"/>
      <c r="Q15" s="86"/>
      <c r="R15" s="86"/>
      <c r="S15" s="85"/>
      <c r="T15" s="85"/>
      <c r="U15" s="85"/>
      <c r="V15" s="85"/>
      <c r="W15" s="87"/>
      <c r="X15" s="87"/>
      <c r="Y15" s="87"/>
      <c r="Z15" s="87"/>
    </row>
    <row r="16" spans="1:256" s="93" customFormat="1" ht="16" customHeight="1">
      <c r="A16" s="89" t="s">
        <v>49</v>
      </c>
      <c r="B16" s="90"/>
      <c r="C16" s="86" t="s">
        <v>6</v>
      </c>
      <c r="D16" s="1351">
        <v>34906793</v>
      </c>
      <c r="E16" s="1352"/>
      <c r="F16" s="1351">
        <v>33367555</v>
      </c>
      <c r="G16" s="1352"/>
      <c r="H16" s="1351">
        <v>0</v>
      </c>
      <c r="I16" s="1353"/>
      <c r="J16" s="1351">
        <v>0</v>
      </c>
      <c r="K16" s="1353"/>
      <c r="L16" s="1351">
        <v>0</v>
      </c>
      <c r="M16" s="1353"/>
      <c r="N16" s="1351">
        <v>0</v>
      </c>
      <c r="O16" s="1353"/>
      <c r="P16" s="1351">
        <v>0</v>
      </c>
      <c r="Q16" s="1353"/>
      <c r="R16" s="1351">
        <v>0</v>
      </c>
      <c r="S16" s="1353"/>
      <c r="T16" s="1354">
        <f>ROUND(SUM(D16)+SUM(H16)+SUM(L16)+SUM(P16),0)</f>
        <v>34906793</v>
      </c>
      <c r="U16" s="1353"/>
      <c r="V16" s="1354">
        <f>ROUND(SUM(+F16+J16+N16+R16),0)</f>
        <v>33367555</v>
      </c>
      <c r="W16" s="92"/>
      <c r="X16" s="92"/>
      <c r="Y16" s="92"/>
      <c r="Z16" s="92"/>
    </row>
    <row r="17" spans="1:26" s="88" customFormat="1" ht="16" customHeight="1">
      <c r="A17" s="74" t="s">
        <v>50</v>
      </c>
      <c r="B17" s="85"/>
      <c r="C17" s="86" t="s">
        <v>6</v>
      </c>
      <c r="D17" s="1355">
        <v>13743147</v>
      </c>
      <c r="E17" s="1355"/>
      <c r="F17" s="1355">
        <v>14637177</v>
      </c>
      <c r="G17" s="1355"/>
      <c r="H17" s="1355">
        <v>0</v>
      </c>
      <c r="I17" s="1372"/>
      <c r="J17" s="1355">
        <v>0</v>
      </c>
      <c r="K17" s="1372"/>
      <c r="L17" s="1355">
        <v>0</v>
      </c>
      <c r="M17" s="1372"/>
      <c r="N17" s="1355">
        <v>0</v>
      </c>
      <c r="O17" s="1372"/>
      <c r="P17" s="1355">
        <v>0</v>
      </c>
      <c r="Q17" s="1372"/>
      <c r="R17" s="1355">
        <v>0</v>
      </c>
      <c r="S17" s="1372"/>
      <c r="T17" s="1367">
        <f>ROUND(SUM(D17)+SUM(H17)+SUM(L17)+SUM(P17),0)</f>
        <v>13743147</v>
      </c>
      <c r="U17" s="1372"/>
      <c r="V17" s="1367">
        <f>ROUND(SUM(+F17+J17+N17+R17),0)</f>
        <v>14637177</v>
      </c>
      <c r="W17" s="87"/>
      <c r="X17" s="87"/>
      <c r="Y17" s="87"/>
      <c r="Z17" s="87"/>
    </row>
    <row r="18" spans="1:26" s="88" customFormat="1" ht="16" customHeight="1">
      <c r="A18" s="105" t="s">
        <v>2624</v>
      </c>
      <c r="B18" s="85"/>
      <c r="C18" s="86" t="s">
        <v>6</v>
      </c>
      <c r="D18" s="1355">
        <v>2260045</v>
      </c>
      <c r="E18" s="1355"/>
      <c r="F18" s="1355">
        <v>2415648</v>
      </c>
      <c r="G18" s="1355"/>
      <c r="H18" s="1355">
        <v>0</v>
      </c>
      <c r="I18" s="1372"/>
      <c r="J18" s="1355">
        <v>0</v>
      </c>
      <c r="K18" s="1372"/>
      <c r="L18" s="1355">
        <v>0</v>
      </c>
      <c r="M18" s="1372"/>
      <c r="N18" s="1355">
        <v>0</v>
      </c>
      <c r="O18" s="1372"/>
      <c r="P18" s="1355">
        <v>0</v>
      </c>
      <c r="Q18" s="1372"/>
      <c r="R18" s="1355">
        <v>0</v>
      </c>
      <c r="S18" s="1372"/>
      <c r="T18" s="1367">
        <f t="shared" ref="T18:T20" si="0">ROUND(SUM(D18)+SUM(H18)+SUM(L18)+SUM(P18),0)</f>
        <v>2260045</v>
      </c>
      <c r="U18" s="1372"/>
      <c r="V18" s="1367">
        <f t="shared" ref="V18:V20" si="1">ROUND(SUM(+F18+J18+N18+R18),0)</f>
        <v>2415648</v>
      </c>
      <c r="W18" s="87"/>
      <c r="X18" s="87"/>
      <c r="Y18" s="87"/>
      <c r="Z18" s="87"/>
    </row>
    <row r="19" spans="1:26" s="88" customFormat="1" ht="16" customHeight="1">
      <c r="A19" s="74" t="s">
        <v>51</v>
      </c>
      <c r="B19" s="85"/>
      <c r="C19" s="86" t="s">
        <v>6</v>
      </c>
      <c r="D19" s="1355">
        <v>-590752</v>
      </c>
      <c r="E19" s="1355"/>
      <c r="F19" s="1355">
        <v>-615003</v>
      </c>
      <c r="G19" s="1355"/>
      <c r="H19" s="1355">
        <v>0</v>
      </c>
      <c r="I19" s="1372"/>
      <c r="J19" s="1355">
        <v>0</v>
      </c>
      <c r="K19" s="1372"/>
      <c r="L19" s="1355">
        <v>0</v>
      </c>
      <c r="M19" s="1372"/>
      <c r="N19" s="1355">
        <v>0</v>
      </c>
      <c r="O19" s="1372"/>
      <c r="P19" s="1355">
        <v>0</v>
      </c>
      <c r="Q19" s="1372"/>
      <c r="R19" s="1355">
        <v>0</v>
      </c>
      <c r="S19" s="1372"/>
      <c r="T19" s="1367">
        <f t="shared" si="0"/>
        <v>-590752</v>
      </c>
      <c r="U19" s="1372"/>
      <c r="V19" s="1367">
        <f t="shared" si="1"/>
        <v>-615003</v>
      </c>
      <c r="W19" s="87"/>
      <c r="X19" s="87"/>
      <c r="Y19" s="87"/>
      <c r="Z19" s="87"/>
    </row>
    <row r="20" spans="1:26" s="88" customFormat="1" ht="16" customHeight="1">
      <c r="A20" s="74" t="s">
        <v>52</v>
      </c>
      <c r="B20" s="85"/>
      <c r="C20" s="86" t="s">
        <v>6</v>
      </c>
      <c r="D20" s="1355">
        <v>1338284</v>
      </c>
      <c r="E20" s="1355"/>
      <c r="F20" s="1355">
        <v>1154668</v>
      </c>
      <c r="G20" s="1355"/>
      <c r="H20" s="1355">
        <v>0</v>
      </c>
      <c r="I20" s="1372"/>
      <c r="J20" s="1355">
        <v>0</v>
      </c>
      <c r="K20" s="1372"/>
      <c r="L20" s="1356">
        <v>0</v>
      </c>
      <c r="M20" s="1372"/>
      <c r="N20" s="1356">
        <v>0</v>
      </c>
      <c r="O20" s="1372"/>
      <c r="P20" s="1356">
        <v>0</v>
      </c>
      <c r="Q20" s="1372"/>
      <c r="R20" s="1356">
        <v>0</v>
      </c>
      <c r="S20" s="1372"/>
      <c r="T20" s="1367">
        <f t="shared" si="0"/>
        <v>1338284</v>
      </c>
      <c r="U20" s="1372"/>
      <c r="V20" s="1367">
        <f t="shared" si="1"/>
        <v>1154668</v>
      </c>
      <c r="W20" s="87"/>
      <c r="X20" s="87"/>
      <c r="Y20" s="87"/>
      <c r="Z20" s="87"/>
    </row>
    <row r="21" spans="1:26" s="88" customFormat="1" ht="16" customHeight="1">
      <c r="A21" s="74" t="s">
        <v>53</v>
      </c>
      <c r="B21" s="85"/>
      <c r="C21" s="86" t="s">
        <v>6</v>
      </c>
      <c r="D21" s="1357">
        <f>ROUND(SUM(D16:D20),0)</f>
        <v>51657517</v>
      </c>
      <c r="E21" s="1355"/>
      <c r="F21" s="1357">
        <f>ROUND(SUM(F16:F20),0)</f>
        <v>50960045</v>
      </c>
      <c r="G21" s="1355"/>
      <c r="H21" s="1357">
        <f>ROUND(SUM(H16:H20),0)</f>
        <v>0</v>
      </c>
      <c r="I21" s="1372"/>
      <c r="J21" s="1357">
        <f>ROUND(SUM(J16:J20),0)</f>
        <v>0</v>
      </c>
      <c r="K21" s="1372"/>
      <c r="L21" s="1357">
        <f>ROUND(SUM(L16:L20),0)</f>
        <v>0</v>
      </c>
      <c r="M21" s="1372"/>
      <c r="N21" s="1357">
        <f>ROUND(SUM(N16:N20),0)</f>
        <v>0</v>
      </c>
      <c r="O21" s="1372"/>
      <c r="P21" s="1357">
        <f>ROUND(SUM(P16:P20),0)</f>
        <v>0</v>
      </c>
      <c r="Q21" s="1372"/>
      <c r="R21" s="1357">
        <f>ROUND(SUM(R16:R20),0)</f>
        <v>0</v>
      </c>
      <c r="S21" s="1372"/>
      <c r="T21" s="1373">
        <f>ROUND(SUM(D21)+SUM(H21)+SUM(L21)+SUM(P21),0)</f>
        <v>51657517</v>
      </c>
      <c r="U21" s="1372"/>
      <c r="V21" s="1373">
        <f>ROUND(SUM(V16:V20),0)</f>
        <v>50960045</v>
      </c>
      <c r="W21" s="87"/>
      <c r="X21" s="87"/>
      <c r="Y21" s="87"/>
      <c r="Z21" s="87"/>
    </row>
    <row r="22" spans="1:26" s="88" customFormat="1" ht="16" customHeight="1">
      <c r="A22" s="74" t="s">
        <v>54</v>
      </c>
      <c r="B22" s="85"/>
      <c r="C22" s="86" t="s">
        <v>6</v>
      </c>
      <c r="D22" s="1355">
        <v>-3296950</v>
      </c>
      <c r="E22" s="1355"/>
      <c r="F22" s="1355">
        <v>-3356792</v>
      </c>
      <c r="G22" s="1355"/>
      <c r="H22" s="1355">
        <v>3296950</v>
      </c>
      <c r="I22" s="1372"/>
      <c r="J22" s="1355">
        <v>3356792</v>
      </c>
      <c r="K22" s="1372"/>
      <c r="L22" s="1355">
        <v>0</v>
      </c>
      <c r="M22" s="1372"/>
      <c r="N22" s="1355">
        <v>0</v>
      </c>
      <c r="O22" s="1372"/>
      <c r="P22" s="1355">
        <v>0</v>
      </c>
      <c r="Q22" s="1372"/>
      <c r="R22" s="1355">
        <v>0</v>
      </c>
      <c r="S22" s="1372"/>
      <c r="T22" s="1367">
        <f t="shared" ref="T22:T23" si="2">ROUND(SUM(D22)+SUM(H22)+SUM(L22)+SUM(P22),0)</f>
        <v>0</v>
      </c>
      <c r="U22" s="1372"/>
      <c r="V22" s="1367">
        <f t="shared" ref="V22:V23" si="3">ROUND(SUM(+F22+J22+N22+R22),0)</f>
        <v>0</v>
      </c>
      <c r="W22" s="87"/>
      <c r="X22" s="87"/>
      <c r="Y22" s="87"/>
      <c r="Z22" s="87"/>
    </row>
    <row r="23" spans="1:26" s="88" customFormat="1" ht="16" customHeight="1">
      <c r="A23" s="74" t="s">
        <v>55</v>
      </c>
      <c r="B23" s="85"/>
      <c r="C23" s="86" t="s">
        <v>6</v>
      </c>
      <c r="D23" s="1355">
        <v>-10927458</v>
      </c>
      <c r="E23" s="1355"/>
      <c r="F23" s="1355">
        <v>-10740194</v>
      </c>
      <c r="G23" s="1355"/>
      <c r="H23" s="1355">
        <v>0</v>
      </c>
      <c r="I23" s="1372"/>
      <c r="J23" s="1355">
        <v>0</v>
      </c>
      <c r="K23" s="1372"/>
      <c r="L23" s="1355">
        <v>10927458</v>
      </c>
      <c r="M23" s="1372"/>
      <c r="N23" s="1355">
        <v>10740194</v>
      </c>
      <c r="O23" s="1372"/>
      <c r="P23" s="1355">
        <v>0</v>
      </c>
      <c r="Q23" s="1372"/>
      <c r="R23" s="1355">
        <v>0</v>
      </c>
      <c r="S23" s="1372"/>
      <c r="T23" s="1367">
        <f t="shared" si="2"/>
        <v>0</v>
      </c>
      <c r="U23" s="1372"/>
      <c r="V23" s="1367">
        <f t="shared" si="3"/>
        <v>0</v>
      </c>
      <c r="W23" s="87"/>
      <c r="X23" s="87"/>
    </row>
    <row r="24" spans="1:26" s="88" customFormat="1" ht="16" customHeight="1">
      <c r="A24" s="74" t="s">
        <v>56</v>
      </c>
      <c r="B24" s="85"/>
      <c r="C24" s="86" t="s">
        <v>6</v>
      </c>
      <c r="D24" s="1355">
        <v>-7947684</v>
      </c>
      <c r="E24" s="1355"/>
      <c r="F24" s="1355">
        <v>-7999270</v>
      </c>
      <c r="G24" s="1355"/>
      <c r="H24" s="1355">
        <v>0</v>
      </c>
      <c r="I24" s="1372"/>
      <c r="J24" s="1355">
        <v>0</v>
      </c>
      <c r="K24" s="1372"/>
      <c r="L24" s="1355">
        <v>0</v>
      </c>
      <c r="M24" s="1372"/>
      <c r="N24" s="1355">
        <v>0</v>
      </c>
      <c r="O24" s="1372"/>
      <c r="P24" s="1355">
        <v>0</v>
      </c>
      <c r="Q24" s="1372"/>
      <c r="R24" s="1355">
        <v>0</v>
      </c>
      <c r="S24" s="1372"/>
      <c r="T24" s="1367">
        <f>ROUND(SUM(D24)+SUM(H24)+SUM(L24)+SUM(P24),0)</f>
        <v>-7947684</v>
      </c>
      <c r="U24" s="1372"/>
      <c r="V24" s="1367">
        <f>ROUND(SUM(+F24+J24+N24+R24),0)</f>
        <v>-7999270</v>
      </c>
      <c r="W24" s="87"/>
      <c r="X24" s="87"/>
    </row>
    <row r="25" spans="1:26" ht="16.5" customHeight="1">
      <c r="A25" s="75" t="s">
        <v>57</v>
      </c>
      <c r="B25" s="7"/>
      <c r="C25" s="96" t="s">
        <v>6</v>
      </c>
      <c r="D25" s="2190">
        <f>ROUND(SUM(D21:D24),0)</f>
        <v>29485425</v>
      </c>
      <c r="E25" s="1376"/>
      <c r="F25" s="2190">
        <f>ROUND(SUM(F21:F24),0)</f>
        <v>28863789</v>
      </c>
      <c r="G25" s="1376"/>
      <c r="H25" s="1375">
        <f>ROUND(SUM(H21:H24),0)</f>
        <v>3296950</v>
      </c>
      <c r="I25" s="1377"/>
      <c r="J25" s="1375">
        <f>ROUND(SUM(J21:J24),0)</f>
        <v>3356792</v>
      </c>
      <c r="K25" s="1377"/>
      <c r="L25" s="1375">
        <f>ROUND(SUM(L21:L24),0)</f>
        <v>10927458</v>
      </c>
      <c r="M25" s="1377"/>
      <c r="N25" s="1375">
        <f>ROUND(SUM(N21:N24),0)</f>
        <v>10740194</v>
      </c>
      <c r="O25" s="1377"/>
      <c r="P25" s="1375">
        <f>ROUND(SUM(P21:P24),0)</f>
        <v>0</v>
      </c>
      <c r="Q25" s="1377"/>
      <c r="R25" s="1375">
        <f>ROUND(SUM(R21:R24),0)</f>
        <v>0</v>
      </c>
      <c r="S25" s="1378"/>
      <c r="T25" s="1379">
        <f>ROUND(SUM(D25)+SUM(H25)+SUM(L25)+SUM(P25),0)</f>
        <v>43709833</v>
      </c>
      <c r="U25" s="1378"/>
      <c r="V25" s="1379">
        <f>+ROUND(SUM(V21+V24),0)</f>
        <v>42960775</v>
      </c>
      <c r="W25" s="97"/>
      <c r="X25" s="73"/>
    </row>
    <row r="26" spans="1:26" ht="8" customHeight="1">
      <c r="A26" s="75"/>
      <c r="B26" s="74"/>
      <c r="C26" s="79"/>
      <c r="D26" s="1380"/>
      <c r="E26" s="1355"/>
      <c r="F26" s="1380"/>
      <c r="G26" s="1355"/>
      <c r="H26" s="1380"/>
      <c r="I26" s="1372"/>
      <c r="J26" s="1380"/>
      <c r="K26" s="1372"/>
      <c r="L26" s="1381"/>
      <c r="M26" s="1372"/>
      <c r="N26" s="1381"/>
      <c r="O26" s="1372"/>
      <c r="P26" s="1381"/>
      <c r="Q26" s="1372"/>
      <c r="R26" s="1381"/>
      <c r="S26" s="1367"/>
      <c r="T26" s="1382"/>
      <c r="U26" s="1367"/>
      <c r="V26" s="1382"/>
      <c r="W26" s="73"/>
      <c r="X26" s="73"/>
    </row>
    <row r="27" spans="1:26" ht="16.5" customHeight="1">
      <c r="A27" s="7" t="s">
        <v>58</v>
      </c>
      <c r="B27" s="74"/>
      <c r="C27" s="79"/>
      <c r="D27" s="1355"/>
      <c r="E27" s="1355"/>
      <c r="F27" s="1355"/>
      <c r="G27" s="1355"/>
      <c r="H27" s="1355"/>
      <c r="I27" s="1372"/>
      <c r="J27" s="1355"/>
      <c r="K27" s="1372"/>
      <c r="L27" s="1372"/>
      <c r="M27" s="1372"/>
      <c r="N27" s="1372"/>
      <c r="O27" s="1372"/>
      <c r="P27" s="1372"/>
      <c r="Q27" s="1372"/>
      <c r="R27" s="1372"/>
      <c r="S27" s="1367"/>
      <c r="T27" s="1367"/>
      <c r="U27" s="1367"/>
      <c r="V27" s="1367"/>
      <c r="W27" s="73"/>
      <c r="X27" s="73"/>
    </row>
    <row r="28" spans="1:26" ht="14.25" customHeight="1">
      <c r="A28" s="74" t="s">
        <v>59</v>
      </c>
      <c r="B28" s="74"/>
      <c r="C28" s="79" t="s">
        <v>6</v>
      </c>
      <c r="D28" s="1355">
        <v>6084312</v>
      </c>
      <c r="E28" s="1355"/>
      <c r="F28" s="1355">
        <v>5884880</v>
      </c>
      <c r="G28" s="1355"/>
      <c r="H28" s="1355">
        <v>854208</v>
      </c>
      <c r="I28" s="1372"/>
      <c r="J28" s="1355">
        <v>801658</v>
      </c>
      <c r="K28" s="1372"/>
      <c r="L28" s="1372">
        <v>6053136</v>
      </c>
      <c r="M28" s="1372"/>
      <c r="N28" s="1372">
        <v>5901122</v>
      </c>
      <c r="O28" s="1372"/>
      <c r="P28" s="1355">
        <v>0</v>
      </c>
      <c r="Q28" s="1372"/>
      <c r="R28" s="1355">
        <v>0</v>
      </c>
      <c r="S28" s="1367"/>
      <c r="T28" s="1367">
        <f>ROUND(SUM(D28)+SUM(H28)+SUM(L28)+SUM(P28),0)</f>
        <v>12991656</v>
      </c>
      <c r="U28" s="1367"/>
      <c r="V28" s="1367">
        <f>ROUND(SUM(+F28+J28+N28+R28),0)</f>
        <v>12587660</v>
      </c>
      <c r="W28" s="73"/>
      <c r="X28" s="73"/>
      <c r="Y28" s="73"/>
      <c r="Z28" s="73"/>
    </row>
    <row r="29" spans="1:26" ht="14.25" customHeight="1">
      <c r="A29" s="74" t="s">
        <v>60</v>
      </c>
      <c r="B29" s="74"/>
      <c r="C29" s="79" t="s">
        <v>6</v>
      </c>
      <c r="D29" s="1355">
        <v>0</v>
      </c>
      <c r="E29" s="1355"/>
      <c r="F29" s="1355">
        <v>0</v>
      </c>
      <c r="G29" s="1355"/>
      <c r="H29" s="1355">
        <v>45048</v>
      </c>
      <c r="I29" s="1372"/>
      <c r="J29" s="1355">
        <v>42951</v>
      </c>
      <c r="K29" s="1372"/>
      <c r="L29" s="1355">
        <v>0</v>
      </c>
      <c r="M29" s="1372"/>
      <c r="N29" s="1355">
        <v>0</v>
      </c>
      <c r="O29" s="1372"/>
      <c r="P29" s="1355">
        <v>74045</v>
      </c>
      <c r="Q29" s="1372"/>
      <c r="R29" s="1355">
        <v>71028</v>
      </c>
      <c r="S29" s="1367"/>
      <c r="T29" s="1367">
        <f t="shared" ref="T29:T34" si="4">ROUND(SUM(D29)+SUM(H29)+SUM(L29)+SUM(P29),0)</f>
        <v>119093</v>
      </c>
      <c r="U29" s="1367"/>
      <c r="V29" s="1367">
        <f t="shared" ref="V29:V34" si="5">ROUND(SUM(+F29+J29+N29+R29),0)</f>
        <v>113979</v>
      </c>
      <c r="W29" s="73"/>
      <c r="X29" s="73"/>
      <c r="Y29" s="73"/>
      <c r="Z29" s="73"/>
    </row>
    <row r="30" spans="1:26" ht="14.25" customHeight="1">
      <c r="A30" s="74" t="s">
        <v>61</v>
      </c>
      <c r="B30" s="74"/>
      <c r="C30" s="79" t="s">
        <v>6</v>
      </c>
      <c r="D30" s="1355">
        <v>355372</v>
      </c>
      <c r="E30" s="1355"/>
      <c r="F30" s="1355">
        <v>426150</v>
      </c>
      <c r="G30" s="1355"/>
      <c r="H30" s="1355">
        <v>958386</v>
      </c>
      <c r="I30" s="1372"/>
      <c r="J30" s="1355">
        <v>1027201</v>
      </c>
      <c r="K30" s="1372"/>
      <c r="L30" s="1355">
        <v>0</v>
      </c>
      <c r="M30" s="1372"/>
      <c r="N30" s="1355">
        <v>0</v>
      </c>
      <c r="O30" s="1372"/>
      <c r="P30" s="1355">
        <v>0</v>
      </c>
      <c r="Q30" s="1372"/>
      <c r="R30" s="1355">
        <v>0</v>
      </c>
      <c r="S30" s="1367"/>
      <c r="T30" s="1367">
        <f t="shared" si="4"/>
        <v>1313758</v>
      </c>
      <c r="U30" s="1367"/>
      <c r="V30" s="1367">
        <f t="shared" si="5"/>
        <v>1453351</v>
      </c>
      <c r="W30" s="73"/>
      <c r="X30" s="73"/>
      <c r="Y30" s="73"/>
      <c r="Z30" s="101"/>
    </row>
    <row r="31" spans="1:26" ht="14.25" customHeight="1">
      <c r="A31" s="102" t="s">
        <v>62</v>
      </c>
      <c r="B31" s="74"/>
      <c r="C31" s="79" t="s">
        <v>6</v>
      </c>
      <c r="D31" s="1355">
        <v>0</v>
      </c>
      <c r="E31" s="1355"/>
      <c r="F31" s="1355">
        <v>0</v>
      </c>
      <c r="G31" s="1355"/>
      <c r="H31" s="1355">
        <v>100880</v>
      </c>
      <c r="I31" s="1372"/>
      <c r="J31" s="1355">
        <v>98679</v>
      </c>
      <c r="K31" s="1372"/>
      <c r="L31" s="1355">
        <v>0</v>
      </c>
      <c r="M31" s="1372"/>
      <c r="N31" s="1355">
        <v>0</v>
      </c>
      <c r="O31" s="1372"/>
      <c r="P31" s="1355">
        <v>386075</v>
      </c>
      <c r="Q31" s="1372"/>
      <c r="R31" s="1355">
        <v>374477</v>
      </c>
      <c r="S31" s="1367"/>
      <c r="T31" s="1367">
        <f t="shared" si="4"/>
        <v>486955</v>
      </c>
      <c r="U31" s="1367"/>
      <c r="V31" s="1367">
        <f t="shared" si="5"/>
        <v>473156</v>
      </c>
      <c r="W31" s="73"/>
      <c r="X31" s="73"/>
      <c r="Y31" s="73"/>
      <c r="Z31" s="101"/>
    </row>
    <row r="32" spans="1:26" ht="14.25" customHeight="1">
      <c r="A32" s="102" t="s">
        <v>63</v>
      </c>
      <c r="B32" s="74"/>
      <c r="C32" s="79" t="s">
        <v>6</v>
      </c>
      <c r="D32" s="1355">
        <v>250859</v>
      </c>
      <c r="E32" s="1355"/>
      <c r="F32" s="1355">
        <v>250306</v>
      </c>
      <c r="G32" s="1355"/>
      <c r="H32" s="1355">
        <v>0</v>
      </c>
      <c r="I32" s="1372"/>
      <c r="J32" s="1355">
        <v>0</v>
      </c>
      <c r="K32" s="1372"/>
      <c r="L32" s="1355">
        <v>0</v>
      </c>
      <c r="M32" s="1372"/>
      <c r="N32" s="1355">
        <v>0</v>
      </c>
      <c r="O32" s="1372"/>
      <c r="P32" s="1355">
        <v>0</v>
      </c>
      <c r="Q32" s="1372"/>
      <c r="R32" s="1355">
        <v>0</v>
      </c>
      <c r="S32" s="1367"/>
      <c r="T32" s="1367">
        <f t="shared" si="4"/>
        <v>250859</v>
      </c>
      <c r="U32" s="1367"/>
      <c r="V32" s="1367">
        <f t="shared" si="5"/>
        <v>250306</v>
      </c>
      <c r="W32" s="73"/>
      <c r="X32" s="73"/>
      <c r="Y32" s="73"/>
      <c r="Z32" s="101"/>
    </row>
    <row r="33" spans="1:26" ht="14.25" customHeight="1">
      <c r="A33" s="74" t="s">
        <v>64</v>
      </c>
      <c r="B33" s="74"/>
      <c r="C33" s="79" t="s">
        <v>6</v>
      </c>
      <c r="D33" s="1355">
        <v>0</v>
      </c>
      <c r="E33" s="1355"/>
      <c r="F33" s="1355">
        <v>0</v>
      </c>
      <c r="G33" s="1355"/>
      <c r="H33" s="1355">
        <v>0</v>
      </c>
      <c r="I33" s="1372"/>
      <c r="J33" s="1355">
        <v>0</v>
      </c>
      <c r="K33" s="1372"/>
      <c r="L33" s="1355">
        <v>0</v>
      </c>
      <c r="M33" s="1372"/>
      <c r="N33" s="1355">
        <v>0</v>
      </c>
      <c r="O33" s="1372"/>
      <c r="P33" s="1355">
        <v>140400</v>
      </c>
      <c r="Q33" s="1372"/>
      <c r="R33" s="1355">
        <v>136223</v>
      </c>
      <c r="S33" s="1367"/>
      <c r="T33" s="1367">
        <f t="shared" si="4"/>
        <v>140400</v>
      </c>
      <c r="U33" s="1367"/>
      <c r="V33" s="1367">
        <f t="shared" si="5"/>
        <v>136223</v>
      </c>
      <c r="W33" s="73"/>
      <c r="X33" s="73"/>
      <c r="Y33" s="73"/>
      <c r="Z33" s="101"/>
    </row>
    <row r="34" spans="1:26" ht="14.25" customHeight="1">
      <c r="A34" s="74" t="s">
        <v>65</v>
      </c>
      <c r="B34" s="74"/>
      <c r="C34" s="79" t="s">
        <v>6</v>
      </c>
      <c r="D34" s="1355">
        <v>0</v>
      </c>
      <c r="E34" s="1355"/>
      <c r="F34" s="1355">
        <v>0</v>
      </c>
      <c r="G34" s="1355"/>
      <c r="H34" s="1355">
        <v>82263</v>
      </c>
      <c r="I34" s="1372"/>
      <c r="J34" s="1355">
        <v>85190</v>
      </c>
      <c r="K34" s="1372"/>
      <c r="L34" s="1355">
        <v>0</v>
      </c>
      <c r="M34" s="1372"/>
      <c r="N34" s="1355">
        <v>0</v>
      </c>
      <c r="O34" s="1372"/>
      <c r="P34" s="1355">
        <v>0</v>
      </c>
      <c r="Q34" s="1372"/>
      <c r="R34" s="1355">
        <v>0</v>
      </c>
      <c r="S34" s="1367"/>
      <c r="T34" s="1367">
        <f t="shared" si="4"/>
        <v>82263</v>
      </c>
      <c r="U34" s="1367"/>
      <c r="V34" s="1367">
        <f t="shared" si="5"/>
        <v>85190</v>
      </c>
      <c r="W34" s="73"/>
      <c r="X34" s="73"/>
      <c r="Y34" s="73"/>
      <c r="Z34" s="101"/>
    </row>
    <row r="35" spans="1:26" ht="18" customHeight="1">
      <c r="A35" s="75" t="s">
        <v>66</v>
      </c>
      <c r="B35" s="75"/>
      <c r="C35" s="79" t="s">
        <v>6</v>
      </c>
      <c r="D35" s="1383">
        <f>ROUND(SUM(D28:D34),0)</f>
        <v>6690543</v>
      </c>
      <c r="E35" s="1384"/>
      <c r="F35" s="1383">
        <f>ROUND(SUM(F28:F34),0)</f>
        <v>6561336</v>
      </c>
      <c r="G35" s="1384"/>
      <c r="H35" s="1383">
        <f>ROUND(SUM(H28:H34),0)</f>
        <v>2040785</v>
      </c>
      <c r="I35" s="1385"/>
      <c r="J35" s="1383">
        <f>ROUND(SUM(J28:J34),0)</f>
        <v>2055679</v>
      </c>
      <c r="K35" s="1385"/>
      <c r="L35" s="1383">
        <f>ROUND(SUM(L28:L34),0)</f>
        <v>6053136</v>
      </c>
      <c r="M35" s="1385"/>
      <c r="N35" s="1383">
        <f>ROUND(SUM(N28:N34),0)</f>
        <v>5901122</v>
      </c>
      <c r="O35" s="1385"/>
      <c r="P35" s="1383">
        <f>ROUND(SUM(P28:P34),0)</f>
        <v>600520</v>
      </c>
      <c r="Q35" s="1385"/>
      <c r="R35" s="1383">
        <f>ROUND(SUM(R28:R34),0)</f>
        <v>581728</v>
      </c>
      <c r="S35" s="1386"/>
      <c r="T35" s="1387">
        <f>ROUND(SUM(T28:T34),0)</f>
        <v>15384984</v>
      </c>
      <c r="U35" s="1386"/>
      <c r="V35" s="1387">
        <f>ROUND(SUM(V28:V34),0)</f>
        <v>15099865</v>
      </c>
      <c r="W35" s="73"/>
      <c r="X35" s="73"/>
      <c r="Y35" s="73"/>
      <c r="Z35" s="101"/>
    </row>
    <row r="36" spans="1:26" ht="8" customHeight="1">
      <c r="A36" s="74"/>
      <c r="B36" s="74"/>
      <c r="C36" s="79"/>
      <c r="D36" s="1380"/>
      <c r="E36" s="1355"/>
      <c r="F36" s="1380"/>
      <c r="G36" s="1355"/>
      <c r="H36" s="1380"/>
      <c r="I36" s="1372"/>
      <c r="J36" s="1380"/>
      <c r="K36" s="1372"/>
      <c r="L36" s="1381"/>
      <c r="M36" s="1372"/>
      <c r="N36" s="1381"/>
      <c r="O36" s="1372"/>
      <c r="P36" s="1381"/>
      <c r="Q36" s="1372"/>
      <c r="R36" s="1381"/>
      <c r="S36" s="1367"/>
      <c r="T36" s="1382"/>
      <c r="U36" s="1367"/>
      <c r="V36" s="1382"/>
      <c r="W36" s="73"/>
      <c r="X36" s="73"/>
      <c r="Y36" s="73"/>
      <c r="Z36" s="73"/>
    </row>
    <row r="37" spans="1:26" ht="16.5" customHeight="1">
      <c r="A37" s="7" t="s">
        <v>67</v>
      </c>
      <c r="B37" s="74"/>
      <c r="C37" s="79"/>
      <c r="D37" s="1355"/>
      <c r="E37" s="1355"/>
      <c r="F37" s="1355"/>
      <c r="G37" s="1355"/>
      <c r="H37" s="1355"/>
      <c r="I37" s="1372"/>
      <c r="J37" s="1355"/>
      <c r="K37" s="1372"/>
      <c r="L37" s="1372"/>
      <c r="M37" s="1372"/>
      <c r="N37" s="1372"/>
      <c r="O37" s="1372"/>
      <c r="P37" s="1372"/>
      <c r="Q37" s="1372"/>
      <c r="R37" s="1372"/>
      <c r="S37" s="1367"/>
      <c r="T37" s="1367"/>
      <c r="U37" s="1367"/>
      <c r="V37" s="1367"/>
      <c r="W37" s="73"/>
      <c r="X37" s="73"/>
      <c r="Y37" s="73"/>
      <c r="Z37" s="73"/>
    </row>
    <row r="38" spans="1:26" ht="14.25" customHeight="1">
      <c r="A38" s="74" t="s">
        <v>68</v>
      </c>
      <c r="B38" s="74"/>
      <c r="C38" s="79" t="s">
        <v>6</v>
      </c>
      <c r="D38" s="1355">
        <v>2989984</v>
      </c>
      <c r="E38" s="1355"/>
      <c r="F38" s="1355">
        <v>3245068</v>
      </c>
      <c r="G38" s="1355"/>
      <c r="H38" s="1355">
        <v>558008</v>
      </c>
      <c r="I38" s="1372"/>
      <c r="J38" s="1355">
        <v>566560</v>
      </c>
      <c r="K38" s="1372"/>
      <c r="L38" s="1355">
        <v>0</v>
      </c>
      <c r="M38" s="1372"/>
      <c r="N38" s="1355">
        <v>0</v>
      </c>
      <c r="O38" s="1372"/>
      <c r="P38" s="1355">
        <v>0</v>
      </c>
      <c r="Q38" s="1372"/>
      <c r="R38" s="1355">
        <v>0</v>
      </c>
      <c r="S38" s="1367"/>
      <c r="T38" s="1367">
        <f>ROUND(SUM(D38)+SUM(H38)+SUM(L38)+SUM(P38),0)</f>
        <v>3547992</v>
      </c>
      <c r="U38" s="1367"/>
      <c r="V38" s="1367">
        <f>ROUND(SUM(+F38+J38+N38+R38),0)</f>
        <v>3811628</v>
      </c>
      <c r="W38" s="73"/>
      <c r="X38" s="73"/>
      <c r="Y38" s="73"/>
      <c r="Z38" s="73"/>
    </row>
    <row r="39" spans="1:26" ht="14.25" customHeight="1">
      <c r="A39" s="102" t="s">
        <v>69</v>
      </c>
      <c r="B39" s="74"/>
      <c r="C39" s="79" t="s">
        <v>6</v>
      </c>
      <c r="D39" s="1355">
        <v>576468</v>
      </c>
      <c r="E39" s="1355"/>
      <c r="F39" s="1355">
        <v>614477</v>
      </c>
      <c r="G39" s="1355"/>
      <c r="H39" s="1355">
        <v>141314</v>
      </c>
      <c r="I39" s="1372"/>
      <c r="J39" s="1355">
        <v>169303</v>
      </c>
      <c r="K39" s="1372"/>
      <c r="L39" s="1355">
        <v>0</v>
      </c>
      <c r="M39" s="1372"/>
      <c r="N39" s="1355">
        <v>0</v>
      </c>
      <c r="O39" s="1372"/>
      <c r="P39" s="1372">
        <v>9512</v>
      </c>
      <c r="Q39" s="1372"/>
      <c r="R39" s="1372">
        <v>13513</v>
      </c>
      <c r="S39" s="1367"/>
      <c r="T39" s="1367">
        <f t="shared" ref="T39:T43" si="6">ROUND(SUM(D39)+SUM(H39)+SUM(L39)+SUM(P39),0)</f>
        <v>727294</v>
      </c>
      <c r="U39" s="1367"/>
      <c r="V39" s="1367">
        <f t="shared" ref="V39:V43" si="7">ROUND(SUM(+F39+J39+N39+R39),0)</f>
        <v>797293</v>
      </c>
      <c r="W39" s="73"/>
      <c r="X39" s="73"/>
      <c r="Y39" s="73"/>
      <c r="Z39" s="73"/>
    </row>
    <row r="40" spans="1:26" ht="14.25" customHeight="1">
      <c r="A40" s="74" t="s">
        <v>70</v>
      </c>
      <c r="B40" s="74"/>
      <c r="C40" s="79" t="s">
        <v>6</v>
      </c>
      <c r="D40" s="1355">
        <v>1374977</v>
      </c>
      <c r="E40" s="1355"/>
      <c r="F40" s="1355">
        <v>1297975</v>
      </c>
      <c r="G40" s="1355"/>
      <c r="H40" s="1355">
        <v>157855</v>
      </c>
      <c r="I40" s="1372"/>
      <c r="J40" s="1355">
        <v>146423</v>
      </c>
      <c r="K40" s="1372"/>
      <c r="L40" s="1355">
        <v>0</v>
      </c>
      <c r="M40" s="1372"/>
      <c r="N40" s="1355">
        <v>0</v>
      </c>
      <c r="O40" s="1372"/>
      <c r="P40" s="1355">
        <v>0</v>
      </c>
      <c r="Q40" s="1372"/>
      <c r="R40" s="1355">
        <v>0</v>
      </c>
      <c r="S40" s="1367"/>
      <c r="T40" s="1367">
        <f t="shared" si="6"/>
        <v>1532832</v>
      </c>
      <c r="U40" s="1367"/>
      <c r="V40" s="1367">
        <f t="shared" si="7"/>
        <v>1444398</v>
      </c>
      <c r="W40" s="73"/>
      <c r="X40" s="73"/>
      <c r="Y40" s="73"/>
      <c r="Z40" s="73"/>
    </row>
    <row r="41" spans="1:26" ht="15" customHeight="1">
      <c r="A41" s="105" t="s">
        <v>71</v>
      </c>
      <c r="B41" s="74"/>
      <c r="C41" s="79" t="s">
        <v>6</v>
      </c>
      <c r="D41" s="1355">
        <v>1323377</v>
      </c>
      <c r="E41" s="1355"/>
      <c r="F41" s="1355">
        <v>888317</v>
      </c>
      <c r="G41" s="1355"/>
      <c r="H41" s="1355">
        <v>212817</v>
      </c>
      <c r="I41" s="1372"/>
      <c r="J41" s="1355">
        <v>161741</v>
      </c>
      <c r="K41" s="1372"/>
      <c r="L41" s="1355">
        <v>0</v>
      </c>
      <c r="M41" s="1372"/>
      <c r="N41" s="1355">
        <v>0</v>
      </c>
      <c r="O41" s="1372"/>
      <c r="P41" s="1355">
        <v>0</v>
      </c>
      <c r="Q41" s="1372"/>
      <c r="R41" s="1355">
        <v>0</v>
      </c>
      <c r="S41" s="1367"/>
      <c r="T41" s="1367">
        <f t="shared" si="6"/>
        <v>1536194</v>
      </c>
      <c r="U41" s="1367"/>
      <c r="V41" s="1367">
        <f t="shared" si="7"/>
        <v>1050058</v>
      </c>
      <c r="W41" s="73"/>
      <c r="X41" s="73"/>
      <c r="Y41" s="73"/>
      <c r="Z41" s="73"/>
    </row>
    <row r="42" spans="1:26" ht="15" customHeight="1">
      <c r="A42" s="106" t="s">
        <v>72</v>
      </c>
      <c r="B42" s="74"/>
      <c r="C42" s="107" t="s">
        <v>6</v>
      </c>
      <c r="D42" s="1355">
        <v>0</v>
      </c>
      <c r="E42" s="1355"/>
      <c r="F42" s="1355">
        <v>0</v>
      </c>
      <c r="G42" s="1355"/>
      <c r="H42" s="1355">
        <v>514576</v>
      </c>
      <c r="I42" s="1372"/>
      <c r="J42" s="1355">
        <v>513659</v>
      </c>
      <c r="K42" s="1372"/>
      <c r="L42" s="1355">
        <v>0</v>
      </c>
      <c r="M42" s="1372"/>
      <c r="N42" s="1355">
        <v>0</v>
      </c>
      <c r="O42" s="1372"/>
      <c r="P42" s="1372">
        <v>643756</v>
      </c>
      <c r="Q42" s="1372"/>
      <c r="R42" s="1372">
        <v>640851</v>
      </c>
      <c r="S42" s="1367"/>
      <c r="T42" s="1367">
        <f t="shared" si="6"/>
        <v>1158332</v>
      </c>
      <c r="U42" s="1367"/>
      <c r="V42" s="1367">
        <f t="shared" si="7"/>
        <v>1154510</v>
      </c>
      <c r="W42" s="73"/>
      <c r="X42" s="73"/>
      <c r="Y42" s="73"/>
      <c r="Z42" s="73"/>
    </row>
    <row r="43" spans="1:26" ht="14.25" customHeight="1">
      <c r="A43" s="74" t="s">
        <v>73</v>
      </c>
      <c r="B43" s="74"/>
      <c r="C43" s="79" t="s">
        <v>6</v>
      </c>
      <c r="D43" s="1355">
        <v>1</v>
      </c>
      <c r="E43" s="1355"/>
      <c r="F43" s="1355">
        <v>1</v>
      </c>
      <c r="G43" s="1355"/>
      <c r="H43" s="1355">
        <v>0</v>
      </c>
      <c r="I43" s="1372"/>
      <c r="J43" s="1355">
        <v>0</v>
      </c>
      <c r="K43" s="1372"/>
      <c r="L43" s="1356">
        <v>0</v>
      </c>
      <c r="M43" s="1372"/>
      <c r="N43" s="1356">
        <v>0</v>
      </c>
      <c r="O43" s="1372"/>
      <c r="P43" s="1355">
        <v>0</v>
      </c>
      <c r="Q43" s="1372"/>
      <c r="R43" s="1355">
        <v>0</v>
      </c>
      <c r="S43" s="1367"/>
      <c r="T43" s="1367">
        <f t="shared" si="6"/>
        <v>1</v>
      </c>
      <c r="U43" s="1367"/>
      <c r="V43" s="1367">
        <f t="shared" si="7"/>
        <v>1</v>
      </c>
      <c r="W43" s="73"/>
      <c r="X43" s="73"/>
      <c r="Y43" s="73"/>
      <c r="Z43" s="73"/>
    </row>
    <row r="44" spans="1:26" ht="18" customHeight="1">
      <c r="A44" s="75" t="s">
        <v>74</v>
      </c>
      <c r="B44" s="75"/>
      <c r="C44" s="79" t="s">
        <v>6</v>
      </c>
      <c r="D44" s="1383">
        <f>ROUND(SUM(D38:D43),0)</f>
        <v>6264807</v>
      </c>
      <c r="E44" s="1384"/>
      <c r="F44" s="1383">
        <f>ROUND(SUM(F38:F43),0)</f>
        <v>6045838</v>
      </c>
      <c r="G44" s="1384"/>
      <c r="H44" s="1383">
        <f>ROUND(SUM(H38:H43),0)</f>
        <v>1584570</v>
      </c>
      <c r="I44" s="1385"/>
      <c r="J44" s="1383">
        <f>ROUND(SUM(J38:J43),0)</f>
        <v>1557686</v>
      </c>
      <c r="K44" s="1385"/>
      <c r="L44" s="1383">
        <f>ROUND(SUM(L38:L43),0)</f>
        <v>0</v>
      </c>
      <c r="M44" s="1385"/>
      <c r="N44" s="1383">
        <f>ROUND(SUM(N38:N43),0)</f>
        <v>0</v>
      </c>
      <c r="O44" s="1385"/>
      <c r="P44" s="1383">
        <f>ROUND(SUM(P38:P43),0)</f>
        <v>653268</v>
      </c>
      <c r="Q44" s="1385"/>
      <c r="R44" s="1383">
        <f>ROUND(SUM(R38:R43),0)</f>
        <v>654364</v>
      </c>
      <c r="S44" s="1386"/>
      <c r="T44" s="1387">
        <f>ROUND(SUM(T38:T43),0)</f>
        <v>8502645</v>
      </c>
      <c r="U44" s="1386"/>
      <c r="V44" s="1387">
        <f>ROUND(SUM(V38:V43),0)</f>
        <v>8257888</v>
      </c>
      <c r="W44" s="73"/>
      <c r="X44" s="73"/>
      <c r="Y44" s="73"/>
      <c r="Z44" s="73"/>
    </row>
    <row r="45" spans="1:26" ht="8" customHeight="1">
      <c r="A45" s="74"/>
      <c r="B45" s="74"/>
      <c r="C45" s="79"/>
      <c r="D45" s="1380"/>
      <c r="E45" s="1355"/>
      <c r="F45" s="1380"/>
      <c r="G45" s="1355"/>
      <c r="H45" s="1380"/>
      <c r="I45" s="1372"/>
      <c r="J45" s="1380"/>
      <c r="K45" s="1372"/>
      <c r="L45" s="1381"/>
      <c r="M45" s="1372"/>
      <c r="N45" s="1381"/>
      <c r="O45" s="1372"/>
      <c r="P45" s="1381"/>
      <c r="Q45" s="1372"/>
      <c r="R45" s="1381"/>
      <c r="S45" s="1367"/>
      <c r="T45" s="1382"/>
      <c r="U45" s="1367"/>
      <c r="V45" s="1382"/>
      <c r="W45" s="73"/>
      <c r="X45" s="73"/>
      <c r="Y45" s="73"/>
      <c r="Z45" s="73"/>
    </row>
    <row r="46" spans="1:26" ht="16.5" customHeight="1">
      <c r="A46" s="7" t="s">
        <v>75</v>
      </c>
      <c r="B46" s="74"/>
      <c r="C46" s="79"/>
      <c r="D46" s="1355"/>
      <c r="E46" s="1355"/>
      <c r="F46" s="1355"/>
      <c r="G46" s="1355"/>
      <c r="H46" s="1355"/>
      <c r="I46" s="1372"/>
      <c r="J46" s="1355"/>
      <c r="K46" s="1372"/>
      <c r="L46" s="1372"/>
      <c r="M46" s="1372"/>
      <c r="N46" s="1372"/>
      <c r="O46" s="1372"/>
      <c r="P46" s="1372"/>
      <c r="Q46" s="1372"/>
      <c r="R46" s="1372"/>
      <c r="S46" s="1367"/>
      <c r="T46" s="1367"/>
      <c r="U46" s="1367"/>
      <c r="V46" s="1367"/>
      <c r="W46" s="73"/>
      <c r="X46" s="73"/>
      <c r="Y46" s="73"/>
      <c r="Z46" s="73"/>
    </row>
    <row r="47" spans="1:26" ht="14.25" customHeight="1">
      <c r="A47" s="102" t="s">
        <v>76</v>
      </c>
      <c r="B47" s="74"/>
      <c r="C47" s="79" t="s">
        <v>6</v>
      </c>
      <c r="D47" s="1355">
        <v>39</v>
      </c>
      <c r="E47" s="1355"/>
      <c r="F47" s="1355">
        <v>-159</v>
      </c>
      <c r="G47" s="1355"/>
      <c r="H47" s="1355">
        <v>0</v>
      </c>
      <c r="I47" s="1372"/>
      <c r="J47" s="1355">
        <v>0</v>
      </c>
      <c r="K47" s="1372"/>
      <c r="L47" s="1355">
        <v>0</v>
      </c>
      <c r="M47" s="1372"/>
      <c r="N47" s="1355">
        <v>0</v>
      </c>
      <c r="O47" s="1372"/>
      <c r="P47" s="1355">
        <v>0</v>
      </c>
      <c r="Q47" s="1372"/>
      <c r="R47" s="1355">
        <v>0</v>
      </c>
      <c r="S47" s="1367"/>
      <c r="T47" s="1367">
        <f>ROUND(SUM(D47)+SUM(H47)+SUM(L47)+SUM(P47),0)</f>
        <v>39</v>
      </c>
      <c r="U47" s="1367"/>
      <c r="V47" s="1367">
        <f>ROUND(SUM(+F47+J47+N47+R47),0)</f>
        <v>-159</v>
      </c>
      <c r="W47" s="73"/>
      <c r="X47" s="73"/>
      <c r="Y47" s="73"/>
      <c r="Z47" s="73"/>
    </row>
    <row r="48" spans="1:26" ht="15" customHeight="1">
      <c r="A48" s="74" t="s">
        <v>77</v>
      </c>
      <c r="B48" s="74"/>
      <c r="C48" s="79" t="s">
        <v>6</v>
      </c>
      <c r="D48" s="1355">
        <v>1108530</v>
      </c>
      <c r="E48" s="1355"/>
      <c r="F48" s="1355">
        <v>1238321</v>
      </c>
      <c r="G48" s="1355"/>
      <c r="H48" s="1355">
        <v>0</v>
      </c>
      <c r="I48" s="1372"/>
      <c r="J48" s="1355">
        <v>0</v>
      </c>
      <c r="K48" s="1372"/>
      <c r="L48" s="1355">
        <v>0</v>
      </c>
      <c r="M48" s="1372"/>
      <c r="N48" s="1355">
        <v>0</v>
      </c>
      <c r="O48" s="1372"/>
      <c r="P48" s="1355">
        <v>0</v>
      </c>
      <c r="Q48" s="1372"/>
      <c r="R48" s="1355">
        <v>0</v>
      </c>
      <c r="S48" s="1367"/>
      <c r="T48" s="1367">
        <f t="shared" ref="T48:T52" si="8">ROUND(SUM(D48)+SUM(H48)+SUM(L48)+SUM(P48),0)</f>
        <v>1108530</v>
      </c>
      <c r="U48" s="1367"/>
      <c r="V48" s="1367">
        <f t="shared" ref="V48:V52" si="9">ROUND(SUM(+F48+J48+N48+R48),0)</f>
        <v>1238321</v>
      </c>
      <c r="W48" s="73"/>
      <c r="X48" s="73"/>
      <c r="Y48" s="73"/>
      <c r="Z48" s="73"/>
    </row>
    <row r="49" spans="1:26" ht="15" customHeight="1">
      <c r="A49" s="74" t="s">
        <v>78</v>
      </c>
      <c r="B49" s="74"/>
      <c r="C49" s="79" t="s">
        <v>6</v>
      </c>
      <c r="D49" s="1355">
        <v>18038</v>
      </c>
      <c r="E49" s="1372"/>
      <c r="F49" s="1355">
        <v>16821</v>
      </c>
      <c r="G49" s="1372"/>
      <c r="H49" s="1355">
        <v>0</v>
      </c>
      <c r="I49" s="1372"/>
      <c r="J49" s="1355">
        <v>0</v>
      </c>
      <c r="K49" s="1372"/>
      <c r="L49" s="1355">
        <v>0</v>
      </c>
      <c r="M49" s="1372"/>
      <c r="N49" s="1355">
        <v>0</v>
      </c>
      <c r="O49" s="1372"/>
      <c r="P49" s="1355">
        <v>0</v>
      </c>
      <c r="Q49" s="1372"/>
      <c r="R49" s="1355">
        <v>0</v>
      </c>
      <c r="S49" s="1367"/>
      <c r="T49" s="1367">
        <f t="shared" si="8"/>
        <v>18038</v>
      </c>
      <c r="U49" s="1367"/>
      <c r="V49" s="1367">
        <f t="shared" si="9"/>
        <v>16821</v>
      </c>
      <c r="W49" s="73"/>
      <c r="X49" s="73"/>
      <c r="Y49" s="73"/>
      <c r="Z49" s="73"/>
    </row>
    <row r="50" spans="1:26" ht="14.25" customHeight="1">
      <c r="A50" s="74" t="s">
        <v>79</v>
      </c>
      <c r="B50" s="74"/>
      <c r="C50" s="79" t="s">
        <v>6</v>
      </c>
      <c r="D50" s="1355">
        <v>0</v>
      </c>
      <c r="E50" s="1372"/>
      <c r="F50" s="1355">
        <v>0</v>
      </c>
      <c r="G50" s="1372"/>
      <c r="H50" s="1355">
        <v>0</v>
      </c>
      <c r="I50" s="1372"/>
      <c r="J50" s="1355">
        <v>0</v>
      </c>
      <c r="K50" s="1372"/>
      <c r="L50" s="1372">
        <v>918780</v>
      </c>
      <c r="M50" s="1372"/>
      <c r="N50" s="1372">
        <v>792252</v>
      </c>
      <c r="O50" s="1372"/>
      <c r="P50" s="1372">
        <v>119100</v>
      </c>
      <c r="Q50" s="1372"/>
      <c r="R50" s="1372">
        <v>119100</v>
      </c>
      <c r="S50" s="1367"/>
      <c r="T50" s="1367">
        <f t="shared" si="8"/>
        <v>1037880</v>
      </c>
      <c r="U50" s="1367"/>
      <c r="V50" s="1367">
        <f t="shared" si="9"/>
        <v>911352</v>
      </c>
      <c r="W50" s="73"/>
      <c r="X50" s="73"/>
      <c r="Y50" s="73"/>
      <c r="Z50" s="73"/>
    </row>
    <row r="51" spans="1:26" ht="14.25" customHeight="1">
      <c r="A51" s="105" t="s">
        <v>2625</v>
      </c>
      <c r="B51" s="74"/>
      <c r="C51" s="79" t="s">
        <v>6</v>
      </c>
      <c r="D51" s="1355">
        <v>1128</v>
      </c>
      <c r="E51" s="1372"/>
      <c r="F51" s="1355">
        <v>995</v>
      </c>
      <c r="G51" s="1372"/>
      <c r="H51" s="1355">
        <v>0</v>
      </c>
      <c r="I51" s="1372"/>
      <c r="J51" s="1355">
        <v>0</v>
      </c>
      <c r="K51" s="1372"/>
      <c r="L51" s="1355">
        <v>0</v>
      </c>
      <c r="M51" s="1372"/>
      <c r="N51" s="1355">
        <v>0</v>
      </c>
      <c r="O51" s="1372"/>
      <c r="P51" s="1355">
        <v>0</v>
      </c>
      <c r="Q51" s="1372"/>
      <c r="R51" s="1355">
        <v>0</v>
      </c>
      <c r="S51" s="1367"/>
      <c r="T51" s="1367">
        <f t="shared" si="8"/>
        <v>1128</v>
      </c>
      <c r="U51" s="1367"/>
      <c r="V51" s="1367">
        <f t="shared" si="9"/>
        <v>995</v>
      </c>
      <c r="W51" s="73"/>
      <c r="X51" s="73"/>
      <c r="Y51" s="73"/>
      <c r="Z51" s="73"/>
    </row>
    <row r="52" spans="1:26" ht="14.25" customHeight="1">
      <c r="A52" s="74" t="s">
        <v>80</v>
      </c>
      <c r="B52" s="74"/>
      <c r="C52" s="79" t="s">
        <v>6</v>
      </c>
      <c r="D52" s="1355">
        <v>0</v>
      </c>
      <c r="E52" s="1372"/>
      <c r="F52" s="1355">
        <v>0</v>
      </c>
      <c r="G52" s="1372"/>
      <c r="H52" s="1355">
        <v>1271303</v>
      </c>
      <c r="I52" s="1372"/>
      <c r="J52" s="1355">
        <v>1204147</v>
      </c>
      <c r="K52" s="1372"/>
      <c r="L52" s="1355">
        <v>0</v>
      </c>
      <c r="M52" s="1372"/>
      <c r="N52" s="1355">
        <v>0</v>
      </c>
      <c r="O52" s="1372"/>
      <c r="P52" s="1355">
        <v>0</v>
      </c>
      <c r="Q52" s="1372"/>
      <c r="R52" s="1355">
        <v>0</v>
      </c>
      <c r="S52" s="1367"/>
      <c r="T52" s="1367">
        <f t="shared" si="8"/>
        <v>1271303</v>
      </c>
      <c r="U52" s="1367"/>
      <c r="V52" s="1367">
        <f t="shared" si="9"/>
        <v>1204147</v>
      </c>
      <c r="W52" s="73"/>
      <c r="X52" s="73"/>
      <c r="Y52" s="73"/>
      <c r="Z52" s="73"/>
    </row>
    <row r="53" spans="1:26" ht="16" customHeight="1">
      <c r="A53" s="75" t="s">
        <v>81</v>
      </c>
      <c r="B53" s="75"/>
      <c r="C53" s="79" t="s">
        <v>6</v>
      </c>
      <c r="D53" s="1388">
        <f>ROUND(SUM(D47:D52),0)</f>
        <v>1127735</v>
      </c>
      <c r="E53" s="1385"/>
      <c r="F53" s="1388">
        <f>ROUND(SUM(F47:F52),0)</f>
        <v>1255978</v>
      </c>
      <c r="G53" s="1385"/>
      <c r="H53" s="1388">
        <f>ROUND(SUM(H47:H52),0)</f>
        <v>1271303</v>
      </c>
      <c r="I53" s="1385"/>
      <c r="J53" s="1388">
        <f>ROUND(SUM(J47:J52),0)</f>
        <v>1204147</v>
      </c>
      <c r="K53" s="1385"/>
      <c r="L53" s="1388">
        <f>ROUND(SUM(L47:L52),0)</f>
        <v>918780</v>
      </c>
      <c r="M53" s="1385"/>
      <c r="N53" s="1388">
        <f>ROUND(SUM(N47:N52),0)</f>
        <v>792252</v>
      </c>
      <c r="O53" s="1385"/>
      <c r="P53" s="1388">
        <f>ROUND(SUM(P47:P52),0)</f>
        <v>119100</v>
      </c>
      <c r="Q53" s="1385"/>
      <c r="R53" s="1388">
        <f>ROUND(SUM(R47:R52),0)</f>
        <v>119100</v>
      </c>
      <c r="S53" s="1386"/>
      <c r="T53" s="1389">
        <f>ROUND(SUM(T47:T52),0)</f>
        <v>3436918</v>
      </c>
      <c r="U53" s="1386"/>
      <c r="V53" s="1389">
        <f>ROUND(SUM(V47:V52),0)</f>
        <v>3371477</v>
      </c>
      <c r="W53" s="73"/>
      <c r="X53" s="73"/>
      <c r="Y53" s="73"/>
      <c r="Z53" s="73"/>
    </row>
    <row r="54" spans="1:26" ht="16" customHeight="1">
      <c r="A54" s="75"/>
      <c r="B54" s="75"/>
      <c r="C54" s="79"/>
      <c r="D54" s="1385"/>
      <c r="E54" s="1385"/>
      <c r="F54" s="1385"/>
      <c r="G54" s="1385"/>
      <c r="H54" s="1385"/>
      <c r="I54" s="1385"/>
      <c r="J54" s="1385"/>
      <c r="K54" s="1385"/>
      <c r="L54" s="1385"/>
      <c r="M54" s="1385"/>
      <c r="N54" s="1385"/>
      <c r="O54" s="1385"/>
      <c r="P54" s="1385"/>
      <c r="Q54" s="1385"/>
      <c r="R54" s="1385"/>
      <c r="S54" s="1386"/>
      <c r="T54" s="1386"/>
      <c r="U54" s="1386"/>
      <c r="V54" s="1386"/>
      <c r="W54" s="73"/>
      <c r="X54" s="73"/>
      <c r="Y54" s="73"/>
      <c r="Z54" s="73"/>
    </row>
    <row r="55" spans="1:26" ht="18" customHeight="1">
      <c r="A55" s="7" t="s">
        <v>82</v>
      </c>
      <c r="B55" s="75"/>
      <c r="C55" s="82" t="s">
        <v>6</v>
      </c>
      <c r="D55" s="1390">
        <f>ROUND(SUM(D25)+SUM(D35)+SUM(D44)+SUM(D53),0)</f>
        <v>43568510</v>
      </c>
      <c r="E55" s="1390"/>
      <c r="F55" s="1390">
        <f>ROUND(SUM(F25)+SUM(F35)+SUM(F44)+SUM(F53),0)</f>
        <v>42726941</v>
      </c>
      <c r="G55" s="1390"/>
      <c r="H55" s="1390">
        <f>ROUND(SUM(H25)+SUM(H35)+SUM(H44)+SUM(H53),0)</f>
        <v>8193608</v>
      </c>
      <c r="I55" s="1390"/>
      <c r="J55" s="1390">
        <f>ROUND(SUM(J25)+SUM(J35)+SUM(J44)+SUM(J53),0)</f>
        <v>8174304</v>
      </c>
      <c r="K55" s="1390"/>
      <c r="L55" s="1390">
        <f>ROUND(SUM(L25)+SUM(L35)+SUM(L44)+SUM(L53),0)</f>
        <v>17899374</v>
      </c>
      <c r="M55" s="1390"/>
      <c r="N55" s="1390">
        <f>ROUND(SUM(N25)+SUM(N35)+SUM(N44)+SUM(N53),0)</f>
        <v>17433568</v>
      </c>
      <c r="O55" s="1390"/>
      <c r="P55" s="1390">
        <f>ROUND(SUM(P25)+SUM(P35)+SUM(P44)+SUM(P53),0)</f>
        <v>1372888</v>
      </c>
      <c r="Q55" s="1390"/>
      <c r="R55" s="1390">
        <f>ROUND(SUM(R25)+SUM(R35)+SUM(R44)+SUM(R53),0)</f>
        <v>1355192</v>
      </c>
      <c r="S55" s="1391"/>
      <c r="T55" s="1391">
        <f>ROUND(SUM(D55+H55+L55+P55),0)</f>
        <v>71034380</v>
      </c>
      <c r="U55" s="1391"/>
      <c r="V55" s="1391">
        <f>ROUND(SUM(+V53+V44+V35+V25),0)</f>
        <v>69690005</v>
      </c>
      <c r="W55" s="73"/>
      <c r="X55" s="73"/>
      <c r="Y55" s="73"/>
      <c r="Z55" s="73"/>
    </row>
    <row r="56" spans="1:26" ht="8" customHeight="1">
      <c r="A56" s="74"/>
      <c r="B56" s="74"/>
      <c r="C56" s="79"/>
      <c r="D56" s="1381"/>
      <c r="E56" s="1372"/>
      <c r="F56" s="1381"/>
      <c r="G56" s="1372"/>
      <c r="H56" s="1381"/>
      <c r="I56" s="1372"/>
      <c r="J56" s="1381"/>
      <c r="K56" s="1372"/>
      <c r="L56" s="1381"/>
      <c r="M56" s="1372"/>
      <c r="N56" s="1381"/>
      <c r="O56" s="1372"/>
      <c r="P56" s="1381"/>
      <c r="Q56" s="1372"/>
      <c r="R56" s="1381"/>
      <c r="S56" s="1367"/>
      <c r="T56" s="1382"/>
      <c r="U56" s="1367"/>
      <c r="V56" s="1382"/>
      <c r="W56" s="73"/>
      <c r="X56" s="73"/>
      <c r="Y56" s="73"/>
      <c r="Z56" s="73"/>
    </row>
    <row r="57" spans="1:26" s="112" customFormat="1" ht="18" customHeight="1">
      <c r="A57" s="108" t="s">
        <v>83</v>
      </c>
      <c r="B57" s="109"/>
      <c r="C57" s="110" t="s">
        <v>6</v>
      </c>
      <c r="D57" s="1364">
        <f>+'SCH 2-Misc Receipts'!C118</f>
        <v>8409675</v>
      </c>
      <c r="E57" s="1392"/>
      <c r="F57" s="1364">
        <f>+'SCH 2-Misc Receipts'!E118</f>
        <v>3219339</v>
      </c>
      <c r="G57" s="1392"/>
      <c r="H57" s="1364">
        <f>+'SCH 2-Misc Receipts'!G118</f>
        <v>16557209</v>
      </c>
      <c r="I57" s="1392"/>
      <c r="J57" s="1364">
        <f>+'SCH 2-Misc Receipts'!I118</f>
        <v>16776195</v>
      </c>
      <c r="K57" s="1392"/>
      <c r="L57" s="1364">
        <f>+'SCH 2-Misc Receipts'!K118</f>
        <v>509564</v>
      </c>
      <c r="M57" s="1392"/>
      <c r="N57" s="1364">
        <f>+'SCH 2-Misc Receipts'!M118</f>
        <v>698755</v>
      </c>
      <c r="O57" s="1392"/>
      <c r="P57" s="1364">
        <f>+'SCH 2-Misc Receipts'!O118</f>
        <v>3961077</v>
      </c>
      <c r="Q57" s="1392"/>
      <c r="R57" s="1364">
        <f>+'SCH 2-Misc Receipts'!Q118</f>
        <v>3539546</v>
      </c>
      <c r="S57" s="592"/>
      <c r="T57" s="1364">
        <f>+'SCH 2-Misc Receipts'!S118</f>
        <v>29437525</v>
      </c>
      <c r="U57" s="592"/>
      <c r="V57" s="1393">
        <f>+'SCH 2-Misc Receipts'!U118</f>
        <v>24233835</v>
      </c>
      <c r="W57" s="111"/>
      <c r="X57" s="111"/>
      <c r="Y57" s="111"/>
      <c r="Z57" s="111"/>
    </row>
    <row r="58" spans="1:26" ht="14.25" customHeight="1">
      <c r="A58" s="102"/>
      <c r="B58" s="74"/>
      <c r="C58" s="79"/>
      <c r="D58" s="1355"/>
      <c r="E58" s="1372"/>
      <c r="F58" s="1355"/>
      <c r="G58" s="1372"/>
      <c r="H58" s="1394"/>
      <c r="I58" s="1372"/>
      <c r="J58" s="1394"/>
      <c r="K58" s="1372"/>
      <c r="L58" s="1394"/>
      <c r="M58" s="1372"/>
      <c r="N58" s="1394"/>
      <c r="O58" s="1372"/>
      <c r="P58" s="1394"/>
      <c r="Q58" s="1372"/>
      <c r="R58" s="1394"/>
      <c r="S58" s="1367"/>
      <c r="T58" s="1374"/>
      <c r="U58" s="1367"/>
      <c r="V58" s="1367"/>
      <c r="W58" s="73"/>
      <c r="X58" s="73"/>
      <c r="Y58" s="73"/>
      <c r="Z58" s="73"/>
    </row>
    <row r="59" spans="1:26" ht="18" customHeight="1">
      <c r="A59" s="108" t="s">
        <v>84</v>
      </c>
      <c r="B59" s="75"/>
      <c r="C59" s="82" t="s">
        <v>6</v>
      </c>
      <c r="D59" s="1364">
        <v>1629</v>
      </c>
      <c r="E59" s="1390"/>
      <c r="F59" s="1364">
        <v>187</v>
      </c>
      <c r="G59" s="1390"/>
      <c r="H59" s="1395">
        <v>46531760</v>
      </c>
      <c r="I59" s="1390"/>
      <c r="J59" s="1395">
        <v>41405167</v>
      </c>
      <c r="K59" s="1390"/>
      <c r="L59" s="1395">
        <v>73089</v>
      </c>
      <c r="M59" s="1390"/>
      <c r="N59" s="1395">
        <v>70906</v>
      </c>
      <c r="O59" s="1390"/>
      <c r="P59" s="1365">
        <v>2030215</v>
      </c>
      <c r="Q59" s="1390"/>
      <c r="R59" s="1365">
        <v>2312996</v>
      </c>
      <c r="S59" s="1391"/>
      <c r="T59" s="1395">
        <f>ROUND(SUM(+P59+H59+D59+L59),0)</f>
        <v>48636693</v>
      </c>
      <c r="U59" s="1391"/>
      <c r="V59" s="1393">
        <f>ROUND(SUM(+F59+J59+N59+R59),0)</f>
        <v>43789256</v>
      </c>
      <c r="W59" s="73"/>
      <c r="X59" s="73"/>
      <c r="Y59" s="73"/>
      <c r="Z59" s="73"/>
    </row>
    <row r="60" spans="1:26" ht="8" customHeight="1">
      <c r="A60" s="74"/>
      <c r="B60" s="74"/>
      <c r="C60" s="79"/>
      <c r="D60" s="1381"/>
      <c r="E60" s="1372"/>
      <c r="F60" s="1381"/>
      <c r="G60" s="1372"/>
      <c r="H60" s="1381"/>
      <c r="I60" s="1372"/>
      <c r="J60" s="1381"/>
      <c r="K60" s="1372"/>
      <c r="L60" s="1381"/>
      <c r="M60" s="1372"/>
      <c r="N60" s="1381"/>
      <c r="O60" s="1372"/>
      <c r="P60" s="1381"/>
      <c r="Q60" s="1372"/>
      <c r="R60" s="1381"/>
      <c r="S60" s="1367"/>
      <c r="T60" s="1396"/>
      <c r="U60" s="1367"/>
      <c r="V60" s="1382"/>
      <c r="W60" s="73"/>
      <c r="X60" s="73"/>
      <c r="Y60" s="73"/>
      <c r="Z60" s="73"/>
    </row>
    <row r="61" spans="1:26" ht="16.5" customHeight="1">
      <c r="A61" s="7" t="s">
        <v>85</v>
      </c>
      <c r="B61" s="74"/>
      <c r="C61" s="79"/>
      <c r="D61" s="1372"/>
      <c r="E61" s="1372"/>
      <c r="F61" s="1372"/>
      <c r="G61" s="1372"/>
      <c r="H61" s="1372"/>
      <c r="I61" s="1372"/>
      <c r="J61" s="1372"/>
      <c r="K61" s="1372"/>
      <c r="L61" s="1372"/>
      <c r="M61" s="1372"/>
      <c r="N61" s="1372"/>
      <c r="O61" s="1372"/>
      <c r="P61" s="1372"/>
      <c r="Q61" s="1372"/>
      <c r="R61" s="1372"/>
      <c r="S61" s="1367"/>
      <c r="T61" s="1374"/>
      <c r="U61" s="1367"/>
      <c r="V61" s="1367"/>
      <c r="W61" s="73"/>
      <c r="X61" s="73"/>
      <c r="Y61" s="73"/>
      <c r="Z61" s="73"/>
    </row>
    <row r="62" spans="1:26" ht="14.25" customHeight="1">
      <c r="A62" s="74" t="s">
        <v>86</v>
      </c>
      <c r="B62" s="74"/>
      <c r="C62" s="79" t="s">
        <v>6</v>
      </c>
      <c r="D62" s="1355">
        <v>0</v>
      </c>
      <c r="E62" s="1372"/>
      <c r="F62" s="1355">
        <v>0</v>
      </c>
      <c r="G62" s="1372"/>
      <c r="H62" s="1355">
        <v>0</v>
      </c>
      <c r="I62" s="1372"/>
      <c r="J62" s="1355">
        <v>0</v>
      </c>
      <c r="K62" s="1372"/>
      <c r="L62" s="1355">
        <v>0</v>
      </c>
      <c r="M62" s="1372"/>
      <c r="N62" s="1355">
        <v>0</v>
      </c>
      <c r="O62" s="1372"/>
      <c r="P62" s="1366">
        <v>161343</v>
      </c>
      <c r="Q62" s="1372"/>
      <c r="R62" s="1366">
        <v>0</v>
      </c>
      <c r="S62" s="1367"/>
      <c r="T62" s="1367">
        <f>ROUND(SUM(D62)+SUM(H62)+SUM(L62)+SUM(P62),0)</f>
        <v>161343</v>
      </c>
      <c r="U62" s="1367"/>
      <c r="V62" s="1367">
        <f>ROUND(SUM(+F62+J62+N62+R62),0)</f>
        <v>0</v>
      </c>
      <c r="W62" s="73"/>
      <c r="X62" s="73"/>
      <c r="Y62" s="73"/>
      <c r="Z62" s="73"/>
    </row>
    <row r="63" spans="1:26" ht="14.25" customHeight="1">
      <c r="A63" s="74" t="s">
        <v>87</v>
      </c>
      <c r="B63" s="74"/>
      <c r="C63" s="79" t="s">
        <v>6</v>
      </c>
      <c r="D63" s="1366">
        <v>15940378</v>
      </c>
      <c r="E63" s="1372"/>
      <c r="F63" s="1366">
        <v>15921058</v>
      </c>
      <c r="G63" s="1372"/>
      <c r="H63" s="1366">
        <v>7766936</v>
      </c>
      <c r="I63" s="1372"/>
      <c r="J63" s="1366">
        <v>7643563</v>
      </c>
      <c r="K63" s="1372"/>
      <c r="L63" s="1366">
        <v>4681001</v>
      </c>
      <c r="M63" s="1372"/>
      <c r="N63" s="1366">
        <v>5210673</v>
      </c>
      <c r="O63" s="1372"/>
      <c r="P63" s="1366">
        <v>1419427</v>
      </c>
      <c r="Q63" s="1372"/>
      <c r="R63" s="1366">
        <v>1817470</v>
      </c>
      <c r="S63" s="1367"/>
      <c r="T63" s="1367">
        <f>ROUND(SUM(D63)+SUM(H63)+SUM(L63)+SUM(P63),0)</f>
        <v>29807742</v>
      </c>
      <c r="U63" s="1367"/>
      <c r="V63" s="1367">
        <f>ROUND(SUM(+F63+J63+N63+R63),0)</f>
        <v>30592764</v>
      </c>
      <c r="W63" s="73"/>
      <c r="X63" s="73"/>
      <c r="Y63" s="73"/>
      <c r="Z63" s="73"/>
    </row>
    <row r="64" spans="1:26" ht="18" customHeight="1">
      <c r="A64" s="75" t="s">
        <v>88</v>
      </c>
      <c r="B64" s="75"/>
      <c r="C64" s="82" t="s">
        <v>6</v>
      </c>
      <c r="D64" s="1397">
        <f>ROUND(SUM(D63)+SUM(D62),0)</f>
        <v>15940378</v>
      </c>
      <c r="E64" s="1385"/>
      <c r="F64" s="1397">
        <f>ROUND(SUM(F63)+SUM(F62),0)</f>
        <v>15921058</v>
      </c>
      <c r="G64" s="1385"/>
      <c r="H64" s="1397">
        <f>ROUND(SUM(H63)+SUM(H62),0)</f>
        <v>7766936</v>
      </c>
      <c r="I64" s="1385"/>
      <c r="J64" s="1397">
        <f>ROUND(SUM(J63)+SUM(J62),0)</f>
        <v>7643563</v>
      </c>
      <c r="K64" s="1385"/>
      <c r="L64" s="1397">
        <f>ROUND(SUM(L63)+SUM(L62),0)</f>
        <v>4681001</v>
      </c>
      <c r="M64" s="1385"/>
      <c r="N64" s="1397">
        <f>ROUND(SUM(N63)+SUM(N62),0)</f>
        <v>5210673</v>
      </c>
      <c r="O64" s="1385"/>
      <c r="P64" s="1397">
        <f>ROUND(SUM(P63)+SUM(P62),0)</f>
        <v>1580770</v>
      </c>
      <c r="Q64" s="1385"/>
      <c r="R64" s="1397">
        <f>ROUND(SUM(R63)+SUM(R62),0)</f>
        <v>1817470</v>
      </c>
      <c r="S64" s="1386"/>
      <c r="T64" s="1398">
        <f>ROUND(SUM(T62:T63),0)</f>
        <v>29969085</v>
      </c>
      <c r="U64" s="1386"/>
      <c r="V64" s="1398">
        <f>ROUND(SUM(V62:V63),0)</f>
        <v>30592764</v>
      </c>
      <c r="W64" s="73"/>
      <c r="X64" s="73"/>
      <c r="Y64" s="73"/>
      <c r="Z64" s="73"/>
    </row>
    <row r="65" spans="1:26" ht="10" customHeight="1">
      <c r="A65" s="75"/>
      <c r="B65" s="75"/>
      <c r="C65" s="82"/>
      <c r="D65" s="1359"/>
      <c r="E65" s="1358"/>
      <c r="F65" s="1359"/>
      <c r="G65" s="1358"/>
      <c r="H65" s="1359"/>
      <c r="I65" s="1358"/>
      <c r="J65" s="1359"/>
      <c r="K65" s="1358"/>
      <c r="L65" s="1359"/>
      <c r="M65" s="1358"/>
      <c r="N65" s="1359"/>
      <c r="O65" s="1358"/>
      <c r="P65" s="1359"/>
      <c r="Q65" s="1358"/>
      <c r="R65" s="1359"/>
      <c r="S65" s="1360"/>
      <c r="T65" s="1361"/>
      <c r="U65" s="1360"/>
      <c r="V65" s="1361"/>
      <c r="W65" s="73"/>
      <c r="X65" s="73"/>
      <c r="Y65" s="73"/>
      <c r="Z65" s="73"/>
    </row>
    <row r="66" spans="1:26" ht="16.5" customHeight="1">
      <c r="A66" s="114"/>
      <c r="B66" s="75"/>
      <c r="C66" s="82"/>
      <c r="D66" s="1362"/>
      <c r="E66" s="1358"/>
      <c r="F66" s="1362"/>
      <c r="G66" s="1358"/>
      <c r="H66" s="1362"/>
      <c r="I66" s="1358"/>
      <c r="J66" s="1362"/>
      <c r="K66" s="1358"/>
      <c r="L66" s="1362"/>
      <c r="M66" s="1358"/>
      <c r="N66" s="1362"/>
      <c r="O66" s="1358"/>
      <c r="P66" s="1362"/>
      <c r="Q66" s="1358"/>
      <c r="R66" s="1362"/>
      <c r="S66" s="1360"/>
      <c r="T66" s="1363"/>
      <c r="U66" s="1360"/>
      <c r="V66" s="1363"/>
      <c r="W66" s="73"/>
      <c r="X66" s="73"/>
      <c r="Y66" s="73"/>
      <c r="Z66" s="73"/>
    </row>
    <row r="67" spans="1:26" s="48" customFormat="1" ht="16.5" customHeight="1" thickBot="1">
      <c r="A67" s="115" t="s">
        <v>89</v>
      </c>
      <c r="B67" s="116"/>
      <c r="C67" s="82" t="s">
        <v>6</v>
      </c>
      <c r="D67" s="1368">
        <f>ROUND(SUM(D55)+SUM(D57)+SUM(D59)+SUM(D64),0)</f>
        <v>67920192</v>
      </c>
      <c r="E67" s="1353"/>
      <c r="F67" s="1368">
        <f>ROUND(SUM(F55)+SUM(F57)+SUM(F59)+SUM(F64),0)</f>
        <v>61867525</v>
      </c>
      <c r="G67" s="1369"/>
      <c r="H67" s="1370">
        <f>ROUND(SUM(H55)+SUM(H57)+SUM(H59)+SUM(H64),0)</f>
        <v>79049513</v>
      </c>
      <c r="I67" s="1353"/>
      <c r="J67" s="1370">
        <f>ROUND(SUM(J55)+SUM(J57)+SUM(J59)+SUM(J64),0)</f>
        <v>73999229</v>
      </c>
      <c r="K67" s="1353"/>
      <c r="L67" s="1370">
        <f>ROUND(SUM(L55)+SUM(L57)+SUM(L59)+SUM(L64),0)</f>
        <v>23163028</v>
      </c>
      <c r="M67" s="1353"/>
      <c r="N67" s="1370">
        <f>ROUND(SUM(N55)+SUM(N57)+SUM(N59)+SUM(N64),0)</f>
        <v>23413902</v>
      </c>
      <c r="O67" s="1353"/>
      <c r="P67" s="1370">
        <f>ROUND(SUM(P55)+SUM(P57)+SUM(P59)+SUM(P64),0)</f>
        <v>8944950</v>
      </c>
      <c r="Q67" s="1353"/>
      <c r="R67" s="1370">
        <f>ROUND(SUM(R55)+SUM(R57)+SUM(R59)+SUM(R64),0)</f>
        <v>9025204</v>
      </c>
      <c r="S67" s="1371"/>
      <c r="T67" s="1368">
        <f>ROUND(SUM(T55)+SUM(T57)+SUM(T59)+SUM(T64),0)</f>
        <v>179077683</v>
      </c>
      <c r="U67" s="1371"/>
      <c r="V67" s="1368">
        <f>ROUND(SUM(V55)+SUM(V57)+SUM(V59)+SUM(V64),0)</f>
        <v>168305860</v>
      </c>
      <c r="W67" s="118"/>
      <c r="X67" s="118"/>
      <c r="Y67" s="119"/>
      <c r="Z67" s="119"/>
    </row>
    <row r="68" spans="1:26" ht="7" customHeight="1" thickTop="1">
      <c r="A68" s="74"/>
      <c r="B68" s="74"/>
      <c r="C68" s="79"/>
      <c r="D68" s="120"/>
      <c r="E68" s="79"/>
      <c r="F68" s="120"/>
      <c r="G68" s="79"/>
      <c r="H68" s="86"/>
      <c r="I68" s="79"/>
      <c r="J68" s="86"/>
      <c r="K68" s="79"/>
      <c r="L68" s="120"/>
      <c r="M68" s="79"/>
      <c r="N68" s="120"/>
      <c r="O68" s="79"/>
      <c r="P68" s="120"/>
      <c r="Q68" s="79"/>
      <c r="R68" s="120"/>
      <c r="S68" s="74"/>
      <c r="T68" s="121"/>
      <c r="U68" s="74"/>
      <c r="V68" s="121"/>
    </row>
    <row r="69" spans="1:26" ht="7" customHeight="1">
      <c r="A69" s="74"/>
      <c r="B69" s="74"/>
      <c r="C69" s="74"/>
      <c r="D69" s="74"/>
      <c r="E69" s="74"/>
      <c r="F69" s="74"/>
      <c r="G69" s="74"/>
      <c r="H69" s="74"/>
      <c r="I69" s="74"/>
      <c r="J69" s="74"/>
      <c r="K69" s="74"/>
      <c r="L69" s="74"/>
      <c r="M69" s="74"/>
      <c r="N69" s="74"/>
      <c r="O69" s="74"/>
      <c r="P69" s="74"/>
      <c r="Q69" s="74"/>
      <c r="R69" s="74"/>
      <c r="S69" s="74"/>
      <c r="T69" s="74"/>
      <c r="U69" s="74"/>
      <c r="V69" s="74"/>
    </row>
    <row r="70" spans="1:26" s="126" customFormat="1" ht="16">
      <c r="A70" s="122" t="s">
        <v>90</v>
      </c>
      <c r="B70" s="123"/>
      <c r="C70" s="123"/>
      <c r="D70" s="123">
        <v>0</v>
      </c>
      <c r="E70" s="123"/>
      <c r="F70" s="123">
        <v>0</v>
      </c>
      <c r="G70" s="123"/>
      <c r="H70" s="123">
        <v>-2987981</v>
      </c>
      <c r="I70" s="123"/>
      <c r="J70" s="123">
        <v>-3968942</v>
      </c>
      <c r="K70" s="123"/>
      <c r="L70" s="123">
        <v>-11911388</v>
      </c>
      <c r="M70" s="123"/>
      <c r="N70" s="123">
        <v>-8360572</v>
      </c>
      <c r="O70" s="123"/>
      <c r="P70" s="123" t="s">
        <v>6</v>
      </c>
      <c r="Q70" s="123"/>
      <c r="R70" s="123" t="s">
        <v>6</v>
      </c>
      <c r="S70" s="124"/>
      <c r="T70" s="125" t="s">
        <v>6</v>
      </c>
      <c r="U70" s="125"/>
      <c r="V70" s="125">
        <f>+R67+N67+F67+J67</f>
        <v>168305860</v>
      </c>
    </row>
    <row r="71" spans="1:26" ht="16">
      <c r="A71" s="61"/>
      <c r="B71" s="127"/>
      <c r="C71" s="127"/>
      <c r="D71" s="127"/>
      <c r="E71" s="127"/>
      <c r="F71" s="127"/>
      <c r="G71" s="127"/>
      <c r="H71" s="127"/>
      <c r="I71" s="127"/>
      <c r="J71" s="127"/>
      <c r="K71" s="127"/>
      <c r="L71" s="127"/>
      <c r="M71" s="127"/>
      <c r="N71" s="127"/>
      <c r="O71" s="127"/>
      <c r="P71" s="127"/>
      <c r="Q71" s="127"/>
      <c r="R71" s="127"/>
      <c r="S71" s="127"/>
      <c r="T71" s="128"/>
      <c r="U71" s="128"/>
      <c r="V71" s="128"/>
    </row>
    <row r="72" spans="1:26" ht="16">
      <c r="A72" s="127"/>
      <c r="B72" s="127"/>
      <c r="C72" s="127"/>
      <c r="D72" s="127"/>
      <c r="E72" s="127"/>
      <c r="F72" s="127"/>
      <c r="G72" s="127"/>
      <c r="H72" s="127"/>
      <c r="I72" s="127"/>
      <c r="J72" s="127"/>
      <c r="K72" s="127"/>
      <c r="L72" s="127"/>
      <c r="M72" s="127"/>
      <c r="N72" s="127"/>
      <c r="O72" s="127"/>
      <c r="P72" s="127"/>
      <c r="Q72" s="127"/>
      <c r="R72" s="127"/>
      <c r="S72" s="127"/>
      <c r="T72" s="128"/>
      <c r="U72" s="128"/>
      <c r="V72" s="128"/>
    </row>
    <row r="73" spans="1:26">
      <c r="T73" s="64"/>
      <c r="U73" s="64"/>
      <c r="V73" s="64"/>
    </row>
    <row r="74" spans="1:26">
      <c r="T74" s="64"/>
      <c r="U74" s="64"/>
      <c r="V74" s="64"/>
    </row>
    <row r="75" spans="1:26">
      <c r="T75" s="64"/>
      <c r="U75" s="64"/>
      <c r="V75" s="64"/>
    </row>
    <row r="76" spans="1:26">
      <c r="T76" s="64"/>
      <c r="U76" s="64"/>
      <c r="V76" s="64"/>
    </row>
    <row r="77" spans="1:26">
      <c r="T77" s="64"/>
      <c r="U77" s="64"/>
      <c r="V77" s="64"/>
    </row>
    <row r="78" spans="1:26">
      <c r="T78" s="64"/>
      <c r="U78" s="64"/>
      <c r="V78" s="64"/>
    </row>
    <row r="79" spans="1:26">
      <c r="T79" s="64"/>
      <c r="U79" s="64"/>
      <c r="V79" s="64"/>
    </row>
    <row r="80" spans="1:26">
      <c r="T80" s="64"/>
      <c r="U80" s="64"/>
      <c r="V80" s="64"/>
    </row>
    <row r="81" spans="17:22">
      <c r="T81" s="64"/>
      <c r="U81" s="64"/>
      <c r="V81" s="64"/>
    </row>
    <row r="85" spans="17:22">
      <c r="Q85" s="64"/>
    </row>
    <row r="86" spans="17:22">
      <c r="Q86" s="64"/>
    </row>
    <row r="87" spans="17:22">
      <c r="Q87" s="64"/>
    </row>
    <row r="88" spans="17:22">
      <c r="Q88" s="64"/>
    </row>
    <row r="89" spans="17:22">
      <c r="Q89" s="64"/>
    </row>
    <row r="90" spans="17:22">
      <c r="Q90" s="64"/>
    </row>
    <row r="91" spans="17:22">
      <c r="Q91" s="64"/>
    </row>
    <row r="92" spans="17:22">
      <c r="Q92" s="64"/>
    </row>
    <row r="93" spans="17:22">
      <c r="Q93" s="64"/>
    </row>
    <row r="94" spans="17:22">
      <c r="Q94" s="64"/>
    </row>
    <row r="95" spans="17:22">
      <c r="Q95" s="64"/>
    </row>
    <row r="96" spans="17:22">
      <c r="Q96" s="64"/>
    </row>
    <row r="97" spans="17:17">
      <c r="Q97" s="64"/>
    </row>
    <row r="98" spans="17:17">
      <c r="Q98" s="64"/>
    </row>
    <row r="99" spans="17:17">
      <c r="Q99" s="64"/>
    </row>
    <row r="100" spans="17:17">
      <c r="Q100" s="64"/>
    </row>
    <row r="101" spans="17:17">
      <c r="Q101" s="64"/>
    </row>
    <row r="102" spans="17:17">
      <c r="Q102" s="64"/>
    </row>
    <row r="103" spans="17:17">
      <c r="Q103" s="64"/>
    </row>
    <row r="104" spans="17:17">
      <c r="Q104" s="64"/>
    </row>
    <row r="105" spans="17:17">
      <c r="Q105" s="64"/>
    </row>
    <row r="106" spans="17:17">
      <c r="Q106" s="64"/>
    </row>
    <row r="107" spans="17:17">
      <c r="Q107" s="64"/>
    </row>
    <row r="108" spans="17:17">
      <c r="Q108" s="64"/>
    </row>
    <row r="109" spans="17:17">
      <c r="Q109" s="64"/>
    </row>
    <row r="110" spans="17:17">
      <c r="Q110" s="64"/>
    </row>
    <row r="111" spans="17:17">
      <c r="Q111" s="64"/>
    </row>
    <row r="112" spans="17:17">
      <c r="Q112" s="64"/>
    </row>
    <row r="113" spans="17:17">
      <c r="Q113" s="64"/>
    </row>
    <row r="114" spans="17:17">
      <c r="Q114" s="64"/>
    </row>
    <row r="115" spans="17:17">
      <c r="Q115" s="64"/>
    </row>
    <row r="116" spans="17:17">
      <c r="Q116" s="64"/>
    </row>
    <row r="117" spans="17:17">
      <c r="Q117" s="64"/>
    </row>
    <row r="118" spans="17:17">
      <c r="Q118" s="64"/>
    </row>
    <row r="119" spans="17:17">
      <c r="Q119" s="64"/>
    </row>
    <row r="120" spans="17:17">
      <c r="Q120" s="64"/>
    </row>
    <row r="121" spans="17:17">
      <c r="Q121" s="64"/>
    </row>
  </sheetData>
  <pageMargins left="0.6" right="0.5" top="1" bottom="0.25" header="0" footer="0.25"/>
  <pageSetup scale="47" orientation="landscape"/>
  <headerFooter scaleWithDoc="0">
    <oddFooter>&amp;R&amp;8 65</oddFooter>
  </headerFooter>
  <ignoredErrors>
    <ignoredError sqref="V21" formula="1"/>
  </ignoredErrors>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34"/>
  <sheetViews>
    <sheetView showGridLines="0" showOutlineSymbols="0" zoomScaleNormal="115" zoomScaleSheetLayoutView="115" zoomScalePageLayoutView="115" workbookViewId="0"/>
  </sheetViews>
  <sheetFormatPr baseColWidth="10" defaultColWidth="8.7109375" defaultRowHeight="16" outlineLevelRow="1" x14ac:dyDescent="0"/>
  <cols>
    <col min="1" max="1" width="35.42578125" style="961" customWidth="1"/>
    <col min="2" max="2" width="1.5703125" style="961" customWidth="1"/>
    <col min="3" max="3" width="7.7109375" style="961" customWidth="1"/>
    <col min="4" max="4" width="1.5703125" style="961" customWidth="1"/>
    <col min="5" max="5" width="9.7109375" style="961" bestFit="1" customWidth="1"/>
    <col min="6" max="6" width="1.5703125" style="961" customWidth="1"/>
    <col min="7" max="7" width="8.42578125" style="961" bestFit="1" customWidth="1"/>
    <col min="8" max="8" width="1.5703125" style="961" customWidth="1"/>
    <col min="9" max="9" width="7.7109375" style="961" customWidth="1"/>
    <col min="10" max="10" width="1.5703125" style="961" customWidth="1"/>
    <col min="11" max="11" width="8.5703125" style="961" bestFit="1" customWidth="1"/>
    <col min="12" max="12" width="1.5703125" style="961" customWidth="1"/>
    <col min="13" max="13" width="8.7109375" style="961"/>
    <col min="14" max="14" width="1.5703125" style="961" customWidth="1"/>
    <col min="15" max="15" width="7.140625" style="961" customWidth="1"/>
    <col min="16" max="16" width="1.5703125" style="961" customWidth="1"/>
    <col min="17" max="17" width="12.28515625" style="961" bestFit="1" customWidth="1"/>
    <col min="18" max="18" width="1.5703125" style="961" customWidth="1"/>
    <col min="19" max="19" width="9.7109375" style="961" customWidth="1"/>
    <col min="20" max="20" width="1.5703125" style="961" customWidth="1"/>
    <col min="21" max="21" width="9.28515625" style="961" customWidth="1"/>
    <col min="22" max="22" width="1.42578125" style="961" customWidth="1"/>
    <col min="23" max="23" width="9" style="989" customWidth="1"/>
    <col min="24" max="24" width="1.5703125" style="961" customWidth="1"/>
    <col min="25" max="25" width="8.85546875" style="989" customWidth="1"/>
    <col min="26" max="26" width="1.5703125" style="961" customWidth="1"/>
    <col min="27" max="27" width="9" style="961" customWidth="1"/>
    <col min="28" max="28" width="1.5703125" style="961" customWidth="1"/>
    <col min="29" max="29" width="8.28515625" style="961" customWidth="1"/>
    <col min="30" max="30" width="1.140625" style="961" customWidth="1"/>
    <col min="31" max="31" width="10.7109375" style="961" customWidth="1"/>
    <col min="32" max="32" width="2" style="961" customWidth="1"/>
    <col min="33" max="33" width="10.7109375" style="961" customWidth="1"/>
    <col min="34" max="34" width="2.7109375" style="961" customWidth="1"/>
    <col min="35" max="35" width="8.7109375" style="1039"/>
    <col min="36" max="16384" width="8.7109375" style="961"/>
  </cols>
  <sheetData>
    <row r="1" spans="1:35">
      <c r="A1" s="1865" t="s">
        <v>1491</v>
      </c>
    </row>
    <row r="3" spans="1:35" ht="14.25" customHeight="1">
      <c r="A3" s="576" t="s">
        <v>0</v>
      </c>
      <c r="B3" s="959"/>
      <c r="C3" s="959"/>
      <c r="D3" s="959"/>
      <c r="E3" s="959"/>
      <c r="F3" s="959"/>
      <c r="G3" s="959"/>
      <c r="H3" s="959"/>
      <c r="I3" s="959"/>
      <c r="J3" s="243"/>
      <c r="K3" s="243"/>
      <c r="L3" s="243"/>
      <c r="M3" s="243"/>
      <c r="N3" s="243"/>
      <c r="O3" s="243"/>
      <c r="P3" s="243"/>
      <c r="Q3" s="243"/>
      <c r="R3" s="243"/>
      <c r="S3" s="243"/>
      <c r="T3" s="243"/>
      <c r="U3" s="243"/>
      <c r="V3" s="243"/>
      <c r="W3" s="960"/>
      <c r="X3" s="243"/>
      <c r="Y3" s="960"/>
      <c r="Z3" s="243"/>
      <c r="AA3" s="243"/>
      <c r="AB3" s="243"/>
      <c r="AC3" s="243"/>
      <c r="AD3" s="243"/>
      <c r="AE3" s="243"/>
      <c r="AF3" s="243"/>
      <c r="AG3" s="959"/>
      <c r="AH3" s="985"/>
    </row>
    <row r="4" spans="1:35" ht="15.75" customHeight="1">
      <c r="A4" s="576" t="s">
        <v>856</v>
      </c>
      <c r="B4" s="959"/>
      <c r="C4" s="959"/>
      <c r="D4" s="959"/>
      <c r="E4" s="959"/>
      <c r="F4" s="959"/>
      <c r="G4" s="959"/>
      <c r="H4" s="959"/>
      <c r="I4" s="959"/>
      <c r="J4" s="243"/>
      <c r="K4" s="243"/>
      <c r="L4" s="243"/>
      <c r="M4" s="243"/>
      <c r="N4" s="243"/>
      <c r="O4" s="243"/>
      <c r="P4" s="243"/>
      <c r="Q4" s="243"/>
      <c r="R4" s="243"/>
      <c r="S4" s="243"/>
      <c r="T4" s="243"/>
      <c r="U4" s="243"/>
      <c r="V4" s="243"/>
      <c r="W4" s="960"/>
      <c r="X4" s="243"/>
      <c r="Y4" s="960"/>
      <c r="Z4" s="243"/>
      <c r="AA4" s="243"/>
      <c r="AB4" s="243"/>
      <c r="AC4" s="243"/>
      <c r="AD4" s="243"/>
      <c r="AE4" s="518" t="s">
        <v>6</v>
      </c>
      <c r="AF4" s="518"/>
      <c r="AG4" s="518"/>
      <c r="AH4" s="985"/>
    </row>
    <row r="5" spans="1:35" ht="15.75" customHeight="1">
      <c r="A5" s="576" t="s">
        <v>764</v>
      </c>
      <c r="B5" s="959"/>
      <c r="C5" s="959"/>
      <c r="D5" s="959"/>
      <c r="E5" s="959"/>
      <c r="F5" s="959"/>
      <c r="G5" s="959"/>
      <c r="H5" s="959"/>
      <c r="I5" s="959"/>
      <c r="J5" s="243"/>
      <c r="K5" s="243"/>
      <c r="L5" s="243"/>
      <c r="M5" s="243"/>
      <c r="N5" s="243"/>
      <c r="O5" s="243"/>
      <c r="P5" s="243"/>
      <c r="Q5" s="243"/>
      <c r="R5" s="243"/>
      <c r="S5" s="243"/>
      <c r="T5" s="243"/>
      <c r="U5" s="243"/>
      <c r="V5" s="243"/>
      <c r="W5" s="960"/>
      <c r="X5" s="243"/>
      <c r="Y5" s="960"/>
      <c r="Z5" s="243"/>
      <c r="AA5" s="243"/>
      <c r="AB5" s="243"/>
      <c r="AC5" s="243"/>
      <c r="AD5" s="243"/>
      <c r="AE5" s="2424" t="s">
        <v>857</v>
      </c>
      <c r="AF5" s="2425"/>
      <c r="AG5" s="2426"/>
      <c r="AH5" s="985"/>
    </row>
    <row r="6" spans="1:35" ht="15.75" customHeight="1">
      <c r="A6" s="626" t="s">
        <v>1966</v>
      </c>
      <c r="B6" s="959"/>
      <c r="C6" s="959"/>
      <c r="D6" s="959"/>
      <c r="E6" s="959"/>
      <c r="F6" s="959"/>
      <c r="G6" s="959"/>
      <c r="H6" s="959"/>
      <c r="I6" s="959"/>
      <c r="J6" s="243"/>
      <c r="K6" s="243"/>
      <c r="L6" s="243"/>
      <c r="M6" s="243"/>
      <c r="N6" s="243"/>
      <c r="O6" s="243"/>
      <c r="P6" s="243"/>
      <c r="Q6" s="243"/>
      <c r="R6" s="243"/>
      <c r="S6" s="243"/>
      <c r="T6" s="243"/>
      <c r="U6" s="243"/>
      <c r="V6" s="243"/>
      <c r="W6" s="960"/>
      <c r="X6" s="243"/>
      <c r="Y6" s="960"/>
      <c r="Z6" s="243"/>
      <c r="AA6" s="243"/>
      <c r="AB6" s="243"/>
      <c r="AC6" s="243"/>
      <c r="AD6" s="243"/>
      <c r="AE6" s="243"/>
      <c r="AF6" s="243"/>
      <c r="AG6" s="1866"/>
      <c r="AH6" s="985"/>
    </row>
    <row r="7" spans="1:35" ht="15" customHeight="1">
      <c r="A7" s="576" t="s">
        <v>858</v>
      </c>
      <c r="B7" s="959"/>
      <c r="C7" s="959"/>
      <c r="D7" s="959"/>
      <c r="E7" s="959"/>
      <c r="F7" s="959"/>
      <c r="G7" s="959"/>
      <c r="H7" s="959"/>
      <c r="I7" s="959"/>
      <c r="J7" s="243"/>
      <c r="K7" s="243"/>
      <c r="L7" s="243"/>
      <c r="M7" s="243"/>
      <c r="N7" s="243"/>
      <c r="O7" s="243"/>
      <c r="P7" s="243"/>
      <c r="Q7" s="243"/>
      <c r="R7" s="243"/>
      <c r="S7" s="243"/>
      <c r="T7" s="243"/>
      <c r="U7" s="243"/>
      <c r="V7" s="243"/>
      <c r="W7" s="960"/>
      <c r="X7" s="243"/>
      <c r="Y7" s="960"/>
      <c r="Z7" s="243"/>
      <c r="AA7" s="243"/>
      <c r="AB7" s="243"/>
      <c r="AC7" s="243"/>
      <c r="AD7" s="243"/>
      <c r="AE7" s="243"/>
      <c r="AF7" s="243"/>
      <c r="AG7" s="243"/>
      <c r="AH7" s="985"/>
    </row>
    <row r="8" spans="1:35" ht="4.5" customHeight="1">
      <c r="A8" s="243" t="s">
        <v>6</v>
      </c>
      <c r="B8" s="243"/>
      <c r="C8" s="243"/>
      <c r="D8" s="243"/>
      <c r="E8" s="243"/>
      <c r="F8" s="243"/>
      <c r="G8" s="243"/>
      <c r="H8" s="243"/>
      <c r="I8" s="243"/>
      <c r="J8" s="243"/>
      <c r="K8" s="243"/>
      <c r="L8" s="243"/>
      <c r="M8" s="243"/>
      <c r="N8" s="243"/>
      <c r="O8" s="243"/>
      <c r="P8" s="243"/>
      <c r="Q8" s="243"/>
      <c r="R8" s="243"/>
      <c r="S8" s="243"/>
      <c r="T8" s="243"/>
      <c r="U8" s="243"/>
      <c r="V8" s="243"/>
      <c r="W8" s="960"/>
      <c r="X8" s="243"/>
      <c r="Y8" s="960"/>
      <c r="Z8" s="243"/>
      <c r="AA8" s="243"/>
      <c r="AB8" s="243"/>
      <c r="AC8" s="243"/>
      <c r="AD8" s="243"/>
      <c r="AE8" s="243"/>
      <c r="AF8" s="243"/>
      <c r="AG8" s="243"/>
      <c r="AH8" s="985"/>
    </row>
    <row r="9" spans="1:35" ht="15.75" customHeight="1" outlineLevel="1">
      <c r="A9" s="962"/>
      <c r="B9" s="962"/>
      <c r="C9" s="963" t="s">
        <v>766</v>
      </c>
      <c r="D9" s="963"/>
      <c r="E9" s="963"/>
      <c r="F9" s="963"/>
      <c r="G9" s="963"/>
      <c r="H9" s="963"/>
      <c r="I9" s="964"/>
      <c r="J9" s="963"/>
      <c r="K9" s="963"/>
      <c r="L9" s="963"/>
      <c r="M9" s="963"/>
      <c r="N9" s="963"/>
      <c r="O9" s="963"/>
      <c r="P9" s="963"/>
      <c r="Q9" s="965"/>
      <c r="R9" s="963"/>
      <c r="S9" s="963"/>
      <c r="T9" s="963"/>
      <c r="U9" s="963"/>
      <c r="V9" s="962"/>
      <c r="W9" s="2422" t="s">
        <v>767</v>
      </c>
      <c r="X9" s="2423"/>
      <c r="Y9" s="2423"/>
      <c r="Z9" s="966"/>
      <c r="AA9" s="576"/>
      <c r="AB9" s="576"/>
      <c r="AC9" s="576"/>
      <c r="AD9" s="962"/>
      <c r="AE9" s="965" t="s">
        <v>288</v>
      </c>
      <c r="AF9" s="965"/>
      <c r="AG9" s="965"/>
      <c r="AH9" s="962"/>
    </row>
    <row r="10" spans="1:35" ht="13.5" customHeight="1">
      <c r="A10" s="959"/>
      <c r="B10" s="959"/>
      <c r="C10" s="967" t="s">
        <v>6</v>
      </c>
      <c r="D10" s="967" t="s">
        <v>6</v>
      </c>
      <c r="E10" s="967"/>
      <c r="F10" s="967" t="s">
        <v>6</v>
      </c>
      <c r="G10" s="967" t="s">
        <v>6</v>
      </c>
      <c r="H10" s="967"/>
      <c r="I10" s="967" t="s">
        <v>6</v>
      </c>
      <c r="J10" s="967" t="s">
        <v>6</v>
      </c>
      <c r="K10" s="967" t="s">
        <v>6</v>
      </c>
      <c r="L10" s="967" t="s">
        <v>6</v>
      </c>
      <c r="M10" s="967" t="s">
        <v>6</v>
      </c>
      <c r="N10" s="967" t="s">
        <v>6</v>
      </c>
      <c r="O10" s="967" t="s">
        <v>6</v>
      </c>
      <c r="P10" s="967" t="s">
        <v>6</v>
      </c>
      <c r="Q10" s="1859" t="s">
        <v>6</v>
      </c>
      <c r="R10" s="967"/>
      <c r="S10" s="967" t="s">
        <v>6</v>
      </c>
      <c r="T10" s="967"/>
      <c r="U10" s="967" t="s">
        <v>6</v>
      </c>
      <c r="V10" s="959"/>
      <c r="W10" s="969" t="s">
        <v>6</v>
      </c>
      <c r="X10" s="967" t="s">
        <v>6</v>
      </c>
      <c r="Y10" s="969" t="s">
        <v>6</v>
      </c>
      <c r="Z10" s="970" t="s">
        <v>6</v>
      </c>
      <c r="AA10" s="959" t="s">
        <v>6</v>
      </c>
      <c r="AB10" s="959"/>
      <c r="AC10" s="959"/>
      <c r="AD10" s="959"/>
      <c r="AE10" s="959"/>
      <c r="AF10" s="959"/>
      <c r="AG10" s="959"/>
      <c r="AH10" s="962"/>
    </row>
    <row r="11" spans="1:35" ht="14" customHeight="1">
      <c r="A11" s="962"/>
      <c r="B11" s="962"/>
      <c r="C11" s="962"/>
      <c r="D11" s="962"/>
      <c r="E11" s="1021" t="s">
        <v>768</v>
      </c>
      <c r="F11" s="962"/>
      <c r="G11" s="962"/>
      <c r="H11" s="962"/>
      <c r="I11" s="962"/>
      <c r="J11" s="962"/>
      <c r="K11" s="962"/>
      <c r="L11" s="962"/>
      <c r="M11" s="962" t="s">
        <v>6</v>
      </c>
      <c r="N11" s="962"/>
      <c r="O11" s="962"/>
      <c r="P11" s="962"/>
      <c r="Q11" s="1859" t="s">
        <v>6</v>
      </c>
      <c r="R11" s="962"/>
      <c r="S11" s="962"/>
      <c r="T11" s="962"/>
      <c r="U11" s="962"/>
      <c r="V11" s="962"/>
      <c r="W11" s="971"/>
      <c r="X11" s="962"/>
      <c r="Y11" s="971"/>
      <c r="Z11" s="962"/>
      <c r="AA11" s="1859" t="s">
        <v>769</v>
      </c>
      <c r="AB11" s="1859"/>
      <c r="AC11" s="1859"/>
      <c r="AD11" s="962"/>
      <c r="AE11" s="972"/>
      <c r="AF11" s="972"/>
      <c r="AG11" s="972"/>
      <c r="AH11" s="1867"/>
    </row>
    <row r="12" spans="1:35" ht="14" customHeight="1">
      <c r="A12" s="962"/>
      <c r="B12" s="962"/>
      <c r="C12" s="1021" t="s">
        <v>6</v>
      </c>
      <c r="D12" s="1024"/>
      <c r="E12" s="1021" t="s">
        <v>770</v>
      </c>
      <c r="F12" s="1024"/>
      <c r="G12" s="1021" t="s">
        <v>771</v>
      </c>
      <c r="H12" s="1024"/>
      <c r="I12" s="1021" t="s">
        <v>6</v>
      </c>
      <c r="J12" s="1024"/>
      <c r="K12" s="1021" t="s">
        <v>772</v>
      </c>
      <c r="L12" s="1024"/>
      <c r="M12" s="1021" t="s">
        <v>773</v>
      </c>
      <c r="N12" s="1024"/>
      <c r="O12" s="1021" t="s">
        <v>773</v>
      </c>
      <c r="P12" s="1024"/>
      <c r="Q12" s="1021" t="s">
        <v>774</v>
      </c>
      <c r="R12" s="1024"/>
      <c r="S12" s="1021" t="s">
        <v>6</v>
      </c>
      <c r="T12" s="962"/>
      <c r="U12" s="1859" t="s">
        <v>775</v>
      </c>
      <c r="V12" s="962"/>
      <c r="W12" s="1859" t="s">
        <v>776</v>
      </c>
      <c r="X12" s="962"/>
      <c r="Y12" s="1859" t="s">
        <v>777</v>
      </c>
      <c r="Z12" s="962"/>
      <c r="AA12" s="1859" t="s">
        <v>778</v>
      </c>
      <c r="AB12" s="1859"/>
      <c r="AC12" s="1859" t="s">
        <v>859</v>
      </c>
      <c r="AD12" s="962"/>
      <c r="AE12" s="966" t="s">
        <v>6</v>
      </c>
      <c r="AF12" s="966"/>
      <c r="AG12" s="966" t="s">
        <v>6</v>
      </c>
      <c r="AH12" s="1867"/>
    </row>
    <row r="13" spans="1:35" ht="14" customHeight="1">
      <c r="A13" s="1859" t="s">
        <v>779</v>
      </c>
      <c r="B13" s="962"/>
      <c r="C13" s="1021" t="s">
        <v>536</v>
      </c>
      <c r="D13" s="1024"/>
      <c r="E13" s="1025" t="s">
        <v>780</v>
      </c>
      <c r="F13" s="1024"/>
      <c r="G13" s="1025" t="s">
        <v>860</v>
      </c>
      <c r="H13" s="1024"/>
      <c r="I13" s="1021" t="s">
        <v>782</v>
      </c>
      <c r="J13" s="1024"/>
      <c r="K13" s="1024" t="s">
        <v>783</v>
      </c>
      <c r="L13" s="1024"/>
      <c r="M13" s="1021" t="s">
        <v>861</v>
      </c>
      <c r="N13" s="1024"/>
      <c r="O13" s="1021" t="s">
        <v>785</v>
      </c>
      <c r="P13" s="1024"/>
      <c r="Q13" s="1025" t="s">
        <v>786</v>
      </c>
      <c r="R13" s="1024"/>
      <c r="S13" s="1025" t="s">
        <v>549</v>
      </c>
      <c r="T13" s="962"/>
      <c r="U13" s="1859" t="s">
        <v>787</v>
      </c>
      <c r="V13" s="962"/>
      <c r="W13" s="1859" t="s">
        <v>788</v>
      </c>
      <c r="X13" s="962"/>
      <c r="Y13" s="1859" t="s">
        <v>788</v>
      </c>
      <c r="Z13" s="962"/>
      <c r="AA13" s="1859" t="s">
        <v>789</v>
      </c>
      <c r="AB13" s="975"/>
      <c r="AC13" s="1859" t="s">
        <v>862</v>
      </c>
      <c r="AD13" s="962"/>
      <c r="AE13" s="974" t="s">
        <v>1967</v>
      </c>
      <c r="AF13" s="975"/>
      <c r="AG13" s="974" t="s">
        <v>790</v>
      </c>
      <c r="AH13" s="1867"/>
    </row>
    <row r="14" spans="1:35" ht="4" customHeight="1">
      <c r="A14" s="976"/>
      <c r="B14" s="243"/>
      <c r="C14" s="976"/>
      <c r="D14" s="243"/>
      <c r="E14" s="243"/>
      <c r="F14" s="243"/>
      <c r="G14" s="976"/>
      <c r="H14" s="243"/>
      <c r="I14" s="976"/>
      <c r="J14" s="243"/>
      <c r="K14" s="976"/>
      <c r="L14" s="243"/>
      <c r="M14" s="976"/>
      <c r="N14" s="243"/>
      <c r="O14" s="976"/>
      <c r="P14" s="243"/>
      <c r="Q14" s="243"/>
      <c r="R14" s="243"/>
      <c r="S14" s="976"/>
      <c r="T14" s="243"/>
      <c r="U14" s="976"/>
      <c r="V14" s="243"/>
      <c r="W14" s="977"/>
      <c r="X14" s="243"/>
      <c r="Y14" s="977"/>
      <c r="Z14" s="243"/>
      <c r="AA14" s="976"/>
      <c r="AB14" s="250"/>
      <c r="AC14" s="976"/>
      <c r="AD14" s="243"/>
      <c r="AE14" s="976"/>
      <c r="AF14" s="250"/>
      <c r="AG14" s="976"/>
      <c r="AH14" s="985"/>
    </row>
    <row r="15" spans="1:35" s="1868" customFormat="1" ht="18" customHeight="1">
      <c r="A15" s="985" t="s">
        <v>863</v>
      </c>
      <c r="B15" s="985" t="s">
        <v>6</v>
      </c>
      <c r="C15" s="981">
        <v>0</v>
      </c>
      <c r="D15" s="981"/>
      <c r="E15" s="981">
        <v>0</v>
      </c>
      <c r="F15" s="981"/>
      <c r="G15" s="981">
        <v>0</v>
      </c>
      <c r="H15" s="981"/>
      <c r="I15" s="981">
        <v>0</v>
      </c>
      <c r="J15" s="981"/>
      <c r="K15" s="981">
        <v>0</v>
      </c>
      <c r="L15" s="981"/>
      <c r="M15" s="981">
        <v>0</v>
      </c>
      <c r="N15" s="981"/>
      <c r="O15" s="981">
        <v>0</v>
      </c>
      <c r="P15" s="981"/>
      <c r="Q15" s="981">
        <v>0</v>
      </c>
      <c r="R15" s="981"/>
      <c r="S15" s="981">
        <v>0</v>
      </c>
      <c r="T15" s="981"/>
      <c r="U15" s="981">
        <f>ROUND(SUM(C15:S15),1)</f>
        <v>0</v>
      </c>
      <c r="V15" s="981"/>
      <c r="W15" s="981">
        <v>2515</v>
      </c>
      <c r="X15" s="981"/>
      <c r="Y15" s="981">
        <v>17429</v>
      </c>
      <c r="Z15" s="981"/>
      <c r="AA15" s="981">
        <v>1377</v>
      </c>
      <c r="AB15" s="981"/>
      <c r="AC15" s="981">
        <v>0</v>
      </c>
      <c r="AD15" s="981"/>
      <c r="AE15" s="981">
        <f>ROUND(SUM(U15:AD15),1)</f>
        <v>21321</v>
      </c>
      <c r="AF15" s="981"/>
      <c r="AG15" s="981">
        <v>22457</v>
      </c>
      <c r="AH15" s="1010"/>
      <c r="AI15" s="979"/>
    </row>
    <row r="16" spans="1:35" ht="18" customHeight="1">
      <c r="A16" s="985" t="s">
        <v>864</v>
      </c>
      <c r="B16" s="985" t="s">
        <v>6</v>
      </c>
      <c r="C16" s="986">
        <v>0</v>
      </c>
      <c r="D16" s="985"/>
      <c r="E16" s="986">
        <v>0</v>
      </c>
      <c r="F16" s="985"/>
      <c r="G16" s="986">
        <v>0</v>
      </c>
      <c r="H16" s="985"/>
      <c r="I16" s="986">
        <v>0</v>
      </c>
      <c r="J16" s="985"/>
      <c r="K16" s="986">
        <v>0</v>
      </c>
      <c r="L16" s="985"/>
      <c r="M16" s="986">
        <v>0</v>
      </c>
      <c r="N16" s="985"/>
      <c r="O16" s="986">
        <v>0</v>
      </c>
      <c r="P16" s="985"/>
      <c r="Q16" s="986">
        <v>0</v>
      </c>
      <c r="R16" s="985"/>
      <c r="S16" s="986">
        <v>0</v>
      </c>
      <c r="T16" s="985"/>
      <c r="U16" s="986">
        <f>ROUND(SUM(C16:S16),1)</f>
        <v>0</v>
      </c>
      <c r="V16" s="985"/>
      <c r="W16" s="986">
        <v>0</v>
      </c>
      <c r="X16" s="980"/>
      <c r="Y16" s="986">
        <v>139</v>
      </c>
      <c r="Z16" s="985"/>
      <c r="AA16" s="986">
        <v>0</v>
      </c>
      <c r="AB16" s="1034"/>
      <c r="AC16" s="986">
        <v>0</v>
      </c>
      <c r="AD16" s="985"/>
      <c r="AE16" s="995">
        <f>ROUND(SUM(U16:AD16),1)</f>
        <v>139</v>
      </c>
      <c r="AF16" s="985"/>
      <c r="AG16" s="992">
        <v>134</v>
      </c>
      <c r="AH16" s="985"/>
    </row>
    <row r="17" spans="1:34" ht="18" customHeight="1">
      <c r="A17" s="985" t="s">
        <v>865</v>
      </c>
      <c r="B17" s="985" t="s">
        <v>6</v>
      </c>
      <c r="C17" s="986">
        <v>0</v>
      </c>
      <c r="D17" s="985"/>
      <c r="E17" s="986">
        <v>0</v>
      </c>
      <c r="F17" s="985"/>
      <c r="G17" s="986">
        <v>0</v>
      </c>
      <c r="H17" s="985"/>
      <c r="I17" s="986">
        <v>0</v>
      </c>
      <c r="J17" s="985"/>
      <c r="K17" s="986">
        <v>0</v>
      </c>
      <c r="L17" s="985"/>
      <c r="M17" s="986">
        <v>0</v>
      </c>
      <c r="N17" s="985"/>
      <c r="O17" s="986">
        <v>0</v>
      </c>
      <c r="P17" s="985"/>
      <c r="Q17" s="986">
        <v>0</v>
      </c>
      <c r="R17" s="985"/>
      <c r="S17" s="986">
        <v>0</v>
      </c>
      <c r="T17" s="985"/>
      <c r="U17" s="986">
        <f t="shared" ref="U17:U87" si="0">ROUND(SUM(C17:S17),1)</f>
        <v>0</v>
      </c>
      <c r="V17" s="985"/>
      <c r="W17" s="986">
        <v>48140</v>
      </c>
      <c r="X17" s="980"/>
      <c r="Y17" s="986">
        <v>31913</v>
      </c>
      <c r="Z17" s="980"/>
      <c r="AA17" s="986">
        <v>7717</v>
      </c>
      <c r="AB17" s="1036"/>
      <c r="AC17" s="986">
        <v>0</v>
      </c>
      <c r="AD17" s="985"/>
      <c r="AE17" s="995">
        <f t="shared" ref="AE17:AE54" si="1">ROUND(SUM(U17:AD17),1)</f>
        <v>87770</v>
      </c>
      <c r="AF17" s="985"/>
      <c r="AG17" s="995">
        <v>84911</v>
      </c>
      <c r="AH17" s="985"/>
    </row>
    <row r="18" spans="1:34" ht="18" customHeight="1">
      <c r="A18" s="985" t="s">
        <v>1495</v>
      </c>
      <c r="B18" s="985" t="s">
        <v>6</v>
      </c>
      <c r="C18" s="986">
        <v>0</v>
      </c>
      <c r="D18" s="985"/>
      <c r="E18" s="986">
        <v>0</v>
      </c>
      <c r="F18" s="985"/>
      <c r="G18" s="986">
        <v>0</v>
      </c>
      <c r="H18" s="985"/>
      <c r="I18" s="986">
        <v>0</v>
      </c>
      <c r="J18" s="985"/>
      <c r="K18" s="986">
        <v>0</v>
      </c>
      <c r="L18" s="985"/>
      <c r="M18" s="986">
        <v>0</v>
      </c>
      <c r="N18" s="985"/>
      <c r="O18" s="986">
        <v>0</v>
      </c>
      <c r="P18" s="985"/>
      <c r="Q18" s="986">
        <v>0</v>
      </c>
      <c r="R18" s="985"/>
      <c r="S18" s="986">
        <v>0</v>
      </c>
      <c r="T18" s="985"/>
      <c r="U18" s="986">
        <f t="shared" si="0"/>
        <v>0</v>
      </c>
      <c r="V18" s="985"/>
      <c r="W18" s="986">
        <v>0</v>
      </c>
      <c r="X18" s="980"/>
      <c r="Y18" s="986">
        <v>0</v>
      </c>
      <c r="Z18" s="985"/>
      <c r="AA18" s="986">
        <v>0</v>
      </c>
      <c r="AB18" s="1034"/>
      <c r="AC18" s="986">
        <v>0</v>
      </c>
      <c r="AD18" s="985"/>
      <c r="AE18" s="995">
        <f t="shared" si="1"/>
        <v>0</v>
      </c>
      <c r="AF18" s="985"/>
      <c r="AG18" s="995">
        <v>697</v>
      </c>
      <c r="AH18" s="985"/>
    </row>
    <row r="19" spans="1:34" ht="18" customHeight="1">
      <c r="A19" s="985" t="s">
        <v>866</v>
      </c>
      <c r="B19" s="985" t="s">
        <v>6</v>
      </c>
      <c r="C19" s="986">
        <v>0</v>
      </c>
      <c r="D19" s="985"/>
      <c r="E19" s="986">
        <v>0</v>
      </c>
      <c r="F19" s="985"/>
      <c r="G19" s="986">
        <v>0</v>
      </c>
      <c r="H19" s="985"/>
      <c r="I19" s="986">
        <v>0</v>
      </c>
      <c r="J19" s="985"/>
      <c r="K19" s="986">
        <v>0</v>
      </c>
      <c r="L19" s="985"/>
      <c r="M19" s="986">
        <v>0</v>
      </c>
      <c r="N19" s="985"/>
      <c r="O19" s="986">
        <v>0</v>
      </c>
      <c r="P19" s="985"/>
      <c r="Q19" s="986">
        <v>0</v>
      </c>
      <c r="R19" s="985"/>
      <c r="S19" s="986">
        <v>0</v>
      </c>
      <c r="T19" s="985"/>
      <c r="U19" s="986">
        <f t="shared" si="0"/>
        <v>0</v>
      </c>
      <c r="V19" s="985"/>
      <c r="W19" s="986">
        <v>261</v>
      </c>
      <c r="X19" s="985"/>
      <c r="Y19" s="986">
        <v>509</v>
      </c>
      <c r="Z19" s="985"/>
      <c r="AA19" s="986">
        <v>151</v>
      </c>
      <c r="AB19" s="1036"/>
      <c r="AC19" s="986">
        <v>0</v>
      </c>
      <c r="AD19" s="985"/>
      <c r="AE19" s="995">
        <f t="shared" si="1"/>
        <v>921</v>
      </c>
      <c r="AF19" s="985"/>
      <c r="AG19" s="995">
        <v>1165</v>
      </c>
      <c r="AH19" s="985"/>
    </row>
    <row r="20" spans="1:34" ht="18" customHeight="1">
      <c r="A20" s="985" t="s">
        <v>867</v>
      </c>
      <c r="B20" s="985" t="s">
        <v>6</v>
      </c>
      <c r="C20" s="986">
        <v>0</v>
      </c>
      <c r="D20" s="985"/>
      <c r="E20" s="986">
        <v>0</v>
      </c>
      <c r="F20" s="985"/>
      <c r="G20" s="986">
        <v>0</v>
      </c>
      <c r="H20" s="985"/>
      <c r="I20" s="986">
        <v>0</v>
      </c>
      <c r="J20" s="985"/>
      <c r="K20" s="986">
        <v>0</v>
      </c>
      <c r="L20" s="985"/>
      <c r="M20" s="986">
        <v>0</v>
      </c>
      <c r="N20" s="985"/>
      <c r="O20" s="986">
        <v>0</v>
      </c>
      <c r="P20" s="985"/>
      <c r="Q20" s="986">
        <v>0</v>
      </c>
      <c r="R20" s="985"/>
      <c r="S20" s="986">
        <v>0</v>
      </c>
      <c r="T20" s="985"/>
      <c r="U20" s="986">
        <f t="shared" si="0"/>
        <v>0</v>
      </c>
      <c r="V20" s="985"/>
      <c r="W20" s="986">
        <v>158</v>
      </c>
      <c r="X20" s="985"/>
      <c r="Y20" s="986">
        <v>1936</v>
      </c>
      <c r="Z20" s="985"/>
      <c r="AA20" s="986">
        <v>86</v>
      </c>
      <c r="AB20" s="1036"/>
      <c r="AC20" s="986">
        <v>0</v>
      </c>
      <c r="AD20" s="985"/>
      <c r="AE20" s="995">
        <f t="shared" si="1"/>
        <v>2180</v>
      </c>
      <c r="AF20" s="985"/>
      <c r="AG20" s="995">
        <v>1525</v>
      </c>
      <c r="AH20" s="985"/>
    </row>
    <row r="21" spans="1:34" ht="18" customHeight="1">
      <c r="A21" s="985" t="s">
        <v>868</v>
      </c>
      <c r="B21" s="985" t="s">
        <v>6</v>
      </c>
      <c r="C21" s="986">
        <v>0</v>
      </c>
      <c r="D21" s="985"/>
      <c r="E21" s="986">
        <v>0</v>
      </c>
      <c r="F21" s="985"/>
      <c r="G21" s="986">
        <v>0</v>
      </c>
      <c r="H21" s="985"/>
      <c r="I21" s="986">
        <v>0</v>
      </c>
      <c r="J21" s="985"/>
      <c r="K21" s="986">
        <v>0</v>
      </c>
      <c r="L21" s="985"/>
      <c r="M21" s="986">
        <v>0</v>
      </c>
      <c r="N21" s="985"/>
      <c r="O21" s="986">
        <v>0</v>
      </c>
      <c r="P21" s="985"/>
      <c r="Q21" s="986">
        <v>0</v>
      </c>
      <c r="R21" s="985"/>
      <c r="S21" s="986">
        <v>0</v>
      </c>
      <c r="T21" s="985"/>
      <c r="U21" s="986">
        <f t="shared" si="0"/>
        <v>0</v>
      </c>
      <c r="V21" s="985"/>
      <c r="W21" s="986">
        <v>104</v>
      </c>
      <c r="X21" s="980"/>
      <c r="Y21" s="986">
        <v>1987</v>
      </c>
      <c r="Z21" s="985"/>
      <c r="AA21" s="986">
        <v>133</v>
      </c>
      <c r="AB21" s="1034"/>
      <c r="AC21" s="986">
        <v>0</v>
      </c>
      <c r="AD21" s="985"/>
      <c r="AE21" s="995">
        <f t="shared" si="1"/>
        <v>2224</v>
      </c>
      <c r="AF21" s="985"/>
      <c r="AG21" s="995">
        <v>1585</v>
      </c>
      <c r="AH21" s="985"/>
    </row>
    <row r="22" spans="1:34" ht="18" customHeight="1">
      <c r="A22" s="985" t="s">
        <v>869</v>
      </c>
      <c r="B22" s="985" t="s">
        <v>6</v>
      </c>
      <c r="C22" s="986">
        <v>0</v>
      </c>
      <c r="D22" s="985"/>
      <c r="E22" s="986">
        <v>0</v>
      </c>
      <c r="F22" s="985"/>
      <c r="G22" s="986">
        <v>0</v>
      </c>
      <c r="H22" s="985"/>
      <c r="I22" s="986">
        <v>0</v>
      </c>
      <c r="J22" s="985"/>
      <c r="K22" s="986">
        <v>0</v>
      </c>
      <c r="L22" s="985"/>
      <c r="M22" s="986">
        <v>0</v>
      </c>
      <c r="N22" s="985"/>
      <c r="O22" s="986">
        <v>0</v>
      </c>
      <c r="P22" s="985"/>
      <c r="Q22" s="986">
        <v>0</v>
      </c>
      <c r="R22" s="985"/>
      <c r="S22" s="986">
        <v>0</v>
      </c>
      <c r="T22" s="985"/>
      <c r="U22" s="986">
        <f t="shared" si="0"/>
        <v>0</v>
      </c>
      <c r="V22" s="985"/>
      <c r="W22" s="986">
        <v>96062</v>
      </c>
      <c r="X22" s="980"/>
      <c r="Y22" s="986">
        <v>30069</v>
      </c>
      <c r="Z22" s="985"/>
      <c r="AA22" s="986">
        <v>47213</v>
      </c>
      <c r="AB22" s="1036"/>
      <c r="AC22" s="986">
        <v>115</v>
      </c>
      <c r="AD22" s="985"/>
      <c r="AE22" s="995">
        <f t="shared" si="1"/>
        <v>173459</v>
      </c>
      <c r="AF22" s="985"/>
      <c r="AG22" s="995">
        <v>187233</v>
      </c>
      <c r="AH22" s="985"/>
    </row>
    <row r="23" spans="1:34" ht="18" customHeight="1">
      <c r="A23" s="991" t="s">
        <v>870</v>
      </c>
      <c r="B23" s="985" t="s">
        <v>6</v>
      </c>
      <c r="C23" s="986">
        <v>0</v>
      </c>
      <c r="D23" s="985"/>
      <c r="E23" s="986">
        <v>0</v>
      </c>
      <c r="F23" s="985"/>
      <c r="G23" s="986">
        <v>0</v>
      </c>
      <c r="H23" s="985"/>
      <c r="I23" s="986">
        <v>0</v>
      </c>
      <c r="J23" s="985"/>
      <c r="K23" s="986">
        <v>179400</v>
      </c>
      <c r="L23" s="985"/>
      <c r="M23" s="986">
        <v>0</v>
      </c>
      <c r="N23" s="985"/>
      <c r="O23" s="986">
        <v>0</v>
      </c>
      <c r="P23" s="985"/>
      <c r="Q23" s="986">
        <v>199525</v>
      </c>
      <c r="R23" s="985"/>
      <c r="S23" s="986">
        <v>0</v>
      </c>
      <c r="T23" s="985"/>
      <c r="U23" s="986">
        <f t="shared" si="0"/>
        <v>378925</v>
      </c>
      <c r="V23" s="985"/>
      <c r="W23" s="986">
        <v>113748</v>
      </c>
      <c r="X23" s="985"/>
      <c r="Y23" s="986">
        <v>29309</v>
      </c>
      <c r="Z23" s="985"/>
      <c r="AA23" s="986">
        <v>61824</v>
      </c>
      <c r="AB23" s="1034"/>
      <c r="AC23" s="986">
        <v>0</v>
      </c>
      <c r="AD23" s="985"/>
      <c r="AE23" s="995">
        <f t="shared" si="1"/>
        <v>583806</v>
      </c>
      <c r="AF23" s="985"/>
      <c r="AG23" s="992">
        <v>585827</v>
      </c>
      <c r="AH23" s="985"/>
    </row>
    <row r="24" spans="1:34" ht="18" customHeight="1">
      <c r="A24" s="985" t="s">
        <v>871</v>
      </c>
      <c r="B24" s="518" t="s">
        <v>6</v>
      </c>
      <c r="C24" s="986">
        <v>0</v>
      </c>
      <c r="D24" s="985"/>
      <c r="E24" s="986">
        <v>0</v>
      </c>
      <c r="F24" s="985"/>
      <c r="G24" s="986">
        <v>0</v>
      </c>
      <c r="H24" s="985"/>
      <c r="I24" s="986">
        <v>5104865</v>
      </c>
      <c r="J24" s="985"/>
      <c r="K24" s="986">
        <v>793254</v>
      </c>
      <c r="L24" s="985"/>
      <c r="M24" s="986">
        <v>0</v>
      </c>
      <c r="N24" s="985"/>
      <c r="O24" s="986">
        <v>0</v>
      </c>
      <c r="P24" s="985"/>
      <c r="Q24" s="986">
        <v>21674</v>
      </c>
      <c r="R24" s="985"/>
      <c r="S24" s="986">
        <v>0</v>
      </c>
      <c r="T24" s="985"/>
      <c r="U24" s="986">
        <f t="shared" si="0"/>
        <v>5919793</v>
      </c>
      <c r="V24" s="985"/>
      <c r="W24" s="986">
        <v>149913</v>
      </c>
      <c r="X24" s="985"/>
      <c r="Y24" s="986">
        <v>159257</v>
      </c>
      <c r="Z24" s="985"/>
      <c r="AA24" s="986">
        <v>37553</v>
      </c>
      <c r="AB24" s="1034"/>
      <c r="AC24" s="986">
        <v>0</v>
      </c>
      <c r="AD24" s="985"/>
      <c r="AE24" s="995">
        <f t="shared" si="1"/>
        <v>6266516</v>
      </c>
      <c r="AF24" s="985"/>
      <c r="AG24" s="995">
        <v>6309492</v>
      </c>
      <c r="AH24" s="985"/>
    </row>
    <row r="25" spans="1:34" ht="18" customHeight="1">
      <c r="A25" s="985" t="s">
        <v>872</v>
      </c>
      <c r="B25" s="985" t="s">
        <v>6</v>
      </c>
      <c r="C25" s="986">
        <v>0</v>
      </c>
      <c r="D25" s="985"/>
      <c r="E25" s="986">
        <v>0</v>
      </c>
      <c r="F25" s="985"/>
      <c r="G25" s="986">
        <v>0</v>
      </c>
      <c r="H25" s="985"/>
      <c r="I25" s="986">
        <v>0</v>
      </c>
      <c r="J25" s="985"/>
      <c r="K25" s="986">
        <v>0</v>
      </c>
      <c r="L25" s="985"/>
      <c r="M25" s="986">
        <v>0</v>
      </c>
      <c r="N25" s="985"/>
      <c r="O25" s="986">
        <v>10</v>
      </c>
      <c r="P25" s="985"/>
      <c r="Q25" s="986">
        <v>0</v>
      </c>
      <c r="R25" s="985"/>
      <c r="S25" s="986">
        <v>0</v>
      </c>
      <c r="T25" s="985"/>
      <c r="U25" s="986">
        <f t="shared" si="0"/>
        <v>10</v>
      </c>
      <c r="V25" s="985"/>
      <c r="W25" s="986">
        <v>30317</v>
      </c>
      <c r="X25" s="980"/>
      <c r="Y25" s="986">
        <v>15806</v>
      </c>
      <c r="Z25" s="985"/>
      <c r="AA25" s="986">
        <v>17827</v>
      </c>
      <c r="AB25" s="1034"/>
      <c r="AC25" s="986">
        <v>0</v>
      </c>
      <c r="AD25" s="985"/>
      <c r="AE25" s="995">
        <f t="shared" si="1"/>
        <v>63960</v>
      </c>
      <c r="AF25" s="985"/>
      <c r="AG25" s="995">
        <v>63648</v>
      </c>
      <c r="AH25" s="985"/>
    </row>
    <row r="26" spans="1:34" ht="18" customHeight="1">
      <c r="A26" s="985" t="s">
        <v>873</v>
      </c>
      <c r="B26" s="985" t="s">
        <v>6</v>
      </c>
      <c r="C26" s="986">
        <v>0</v>
      </c>
      <c r="D26" s="985"/>
      <c r="E26" s="986">
        <v>0</v>
      </c>
      <c r="F26" s="985"/>
      <c r="G26" s="986">
        <v>0</v>
      </c>
      <c r="H26" s="985"/>
      <c r="I26" s="986">
        <v>0</v>
      </c>
      <c r="J26" s="985"/>
      <c r="K26" s="986">
        <v>0</v>
      </c>
      <c r="L26" s="985"/>
      <c r="M26" s="986">
        <v>0</v>
      </c>
      <c r="N26" s="985"/>
      <c r="O26" s="986">
        <v>0</v>
      </c>
      <c r="P26" s="985"/>
      <c r="Q26" s="986">
        <v>0</v>
      </c>
      <c r="R26" s="985"/>
      <c r="S26" s="986">
        <v>0</v>
      </c>
      <c r="T26" s="985"/>
      <c r="U26" s="986">
        <f t="shared" si="0"/>
        <v>0</v>
      </c>
      <c r="V26" s="985"/>
      <c r="W26" s="986">
        <v>30514</v>
      </c>
      <c r="X26" s="980"/>
      <c r="Y26" s="986">
        <v>38470</v>
      </c>
      <c r="Z26" s="985"/>
      <c r="AA26" s="986">
        <v>16259</v>
      </c>
      <c r="AB26" s="1034"/>
      <c r="AC26" s="986">
        <v>0</v>
      </c>
      <c r="AD26" s="985"/>
      <c r="AE26" s="995">
        <f t="shared" si="1"/>
        <v>85243</v>
      </c>
      <c r="AF26" s="985"/>
      <c r="AG26" s="995">
        <v>86998</v>
      </c>
      <c r="AH26" s="985"/>
    </row>
    <row r="27" spans="1:34" ht="18" customHeight="1">
      <c r="A27" s="985" t="s">
        <v>874</v>
      </c>
      <c r="B27" s="985" t="s">
        <v>6</v>
      </c>
      <c r="C27" s="986">
        <v>0</v>
      </c>
      <c r="D27" s="985"/>
      <c r="E27" s="986">
        <v>0</v>
      </c>
      <c r="F27" s="985"/>
      <c r="G27" s="986">
        <v>0</v>
      </c>
      <c r="H27" s="985"/>
      <c r="I27" s="986">
        <v>0</v>
      </c>
      <c r="J27" s="985"/>
      <c r="K27" s="986">
        <v>0</v>
      </c>
      <c r="L27" s="985"/>
      <c r="M27" s="986">
        <v>0</v>
      </c>
      <c r="N27" s="985"/>
      <c r="O27" s="986">
        <v>0</v>
      </c>
      <c r="P27" s="985"/>
      <c r="Q27" s="986">
        <v>0</v>
      </c>
      <c r="R27" s="985"/>
      <c r="S27" s="986">
        <v>0</v>
      </c>
      <c r="T27" s="985"/>
      <c r="U27" s="986">
        <f t="shared" si="0"/>
        <v>0</v>
      </c>
      <c r="V27" s="985"/>
      <c r="W27" s="986">
        <v>38148</v>
      </c>
      <c r="X27" s="985"/>
      <c r="Y27" s="986">
        <v>13884</v>
      </c>
      <c r="Z27" s="985"/>
      <c r="AA27" s="986">
        <v>19290</v>
      </c>
      <c r="AB27" s="1034"/>
      <c r="AC27" s="986">
        <v>0</v>
      </c>
      <c r="AD27" s="985"/>
      <c r="AE27" s="995">
        <f t="shared" si="1"/>
        <v>71322</v>
      </c>
      <c r="AF27" s="985"/>
      <c r="AG27" s="992">
        <v>81730</v>
      </c>
      <c r="AH27" s="985"/>
    </row>
    <row r="28" spans="1:34" ht="18" customHeight="1">
      <c r="A28" s="985" t="s">
        <v>875</v>
      </c>
      <c r="B28" s="985" t="s">
        <v>6</v>
      </c>
      <c r="C28" s="986">
        <v>0</v>
      </c>
      <c r="D28" s="985"/>
      <c r="E28" s="986">
        <v>0</v>
      </c>
      <c r="F28" s="985"/>
      <c r="G28" s="986">
        <v>0</v>
      </c>
      <c r="H28" s="985"/>
      <c r="I28" s="986">
        <v>0</v>
      </c>
      <c r="J28" s="985"/>
      <c r="K28" s="986">
        <v>0</v>
      </c>
      <c r="L28" s="985"/>
      <c r="M28" s="986">
        <v>0</v>
      </c>
      <c r="N28" s="985"/>
      <c r="O28" s="986">
        <v>0</v>
      </c>
      <c r="P28" s="985"/>
      <c r="Q28" s="986">
        <v>0</v>
      </c>
      <c r="R28" s="985"/>
      <c r="S28" s="986">
        <v>0</v>
      </c>
      <c r="T28" s="985"/>
      <c r="U28" s="986">
        <f t="shared" si="0"/>
        <v>0</v>
      </c>
      <c r="V28" s="985"/>
      <c r="W28" s="986">
        <v>39761</v>
      </c>
      <c r="X28" s="985"/>
      <c r="Y28" s="986">
        <v>7728</v>
      </c>
      <c r="Z28" s="985"/>
      <c r="AA28" s="986">
        <v>21588</v>
      </c>
      <c r="AB28" s="1034"/>
      <c r="AC28" s="986">
        <v>0</v>
      </c>
      <c r="AD28" s="985"/>
      <c r="AE28" s="995">
        <f t="shared" si="1"/>
        <v>69077</v>
      </c>
      <c r="AF28" s="985"/>
      <c r="AG28" s="992">
        <v>68479</v>
      </c>
      <c r="AH28" s="985"/>
    </row>
    <row r="29" spans="1:34" ht="18" customHeight="1">
      <c r="A29" s="985" t="s">
        <v>876</v>
      </c>
      <c r="B29" s="985" t="s">
        <v>6</v>
      </c>
      <c r="C29" s="986">
        <v>0</v>
      </c>
      <c r="D29" s="985"/>
      <c r="E29" s="986">
        <v>0</v>
      </c>
      <c r="F29" s="985"/>
      <c r="G29" s="986">
        <v>873</v>
      </c>
      <c r="H29" s="985"/>
      <c r="I29" s="986">
        <v>0</v>
      </c>
      <c r="J29" s="985"/>
      <c r="K29" s="986">
        <v>0</v>
      </c>
      <c r="L29" s="985"/>
      <c r="M29" s="986">
        <v>0</v>
      </c>
      <c r="N29" s="985"/>
      <c r="O29" s="986">
        <v>0</v>
      </c>
      <c r="P29" s="985"/>
      <c r="Q29" s="986">
        <v>0</v>
      </c>
      <c r="R29" s="985"/>
      <c r="S29" s="986">
        <v>0</v>
      </c>
      <c r="T29" s="985"/>
      <c r="U29" s="986">
        <f t="shared" si="0"/>
        <v>873</v>
      </c>
      <c r="V29" s="985"/>
      <c r="W29" s="986">
        <v>18611</v>
      </c>
      <c r="X29" s="980"/>
      <c r="Y29" s="986">
        <v>12404</v>
      </c>
      <c r="Z29" s="985"/>
      <c r="AA29" s="986">
        <v>10950</v>
      </c>
      <c r="AB29" s="1034"/>
      <c r="AC29" s="986">
        <v>0</v>
      </c>
      <c r="AD29" s="985"/>
      <c r="AE29" s="995">
        <f t="shared" si="1"/>
        <v>42838</v>
      </c>
      <c r="AF29" s="985"/>
      <c r="AG29" s="995">
        <v>42158</v>
      </c>
      <c r="AH29" s="985"/>
    </row>
    <row r="30" spans="1:34" ht="18" customHeight="1">
      <c r="A30" s="985" t="s">
        <v>877</v>
      </c>
      <c r="B30" s="985" t="s">
        <v>6</v>
      </c>
      <c r="C30" s="986">
        <v>1876</v>
      </c>
      <c r="D30" s="985"/>
      <c r="E30" s="986">
        <v>0</v>
      </c>
      <c r="F30" s="985"/>
      <c r="G30" s="986">
        <v>0</v>
      </c>
      <c r="H30" s="985"/>
      <c r="I30" s="986">
        <v>0</v>
      </c>
      <c r="J30" s="985"/>
      <c r="K30" s="986">
        <v>0</v>
      </c>
      <c r="L30" s="985"/>
      <c r="M30" s="986">
        <v>0</v>
      </c>
      <c r="N30" s="985"/>
      <c r="O30" s="986">
        <v>0</v>
      </c>
      <c r="P30" s="985"/>
      <c r="Q30" s="986">
        <v>0</v>
      </c>
      <c r="R30" s="985"/>
      <c r="S30" s="986">
        <v>0</v>
      </c>
      <c r="T30" s="985"/>
      <c r="U30" s="986">
        <f t="shared" si="0"/>
        <v>1876</v>
      </c>
      <c r="V30" s="985"/>
      <c r="W30" s="986">
        <v>54418</v>
      </c>
      <c r="X30" s="980"/>
      <c r="Y30" s="986">
        <v>21107</v>
      </c>
      <c r="Z30" s="985"/>
      <c r="AA30" s="986">
        <v>31784</v>
      </c>
      <c r="AB30" s="1034"/>
      <c r="AC30" s="986">
        <v>0</v>
      </c>
      <c r="AD30" s="985"/>
      <c r="AE30" s="995">
        <f t="shared" si="1"/>
        <v>109185</v>
      </c>
      <c r="AF30" s="985"/>
      <c r="AG30" s="995">
        <v>87817</v>
      </c>
      <c r="AH30" s="985"/>
    </row>
    <row r="31" spans="1:34" ht="18" customHeight="1">
      <c r="A31" s="985" t="s">
        <v>878</v>
      </c>
      <c r="B31" s="985" t="s">
        <v>6</v>
      </c>
      <c r="C31" s="986">
        <v>0</v>
      </c>
      <c r="D31" s="985"/>
      <c r="E31" s="986">
        <v>0</v>
      </c>
      <c r="F31" s="985"/>
      <c r="G31" s="986">
        <v>0</v>
      </c>
      <c r="H31" s="985"/>
      <c r="I31" s="986">
        <v>0</v>
      </c>
      <c r="J31" s="985"/>
      <c r="K31" s="986">
        <v>0</v>
      </c>
      <c r="L31" s="985"/>
      <c r="M31" s="986">
        <v>0</v>
      </c>
      <c r="N31" s="985"/>
      <c r="O31" s="986">
        <v>0</v>
      </c>
      <c r="P31" s="985"/>
      <c r="Q31" s="986">
        <v>0</v>
      </c>
      <c r="R31" s="985"/>
      <c r="S31" s="986">
        <v>4736446</v>
      </c>
      <c r="T31" s="985"/>
      <c r="U31" s="986">
        <f t="shared" si="0"/>
        <v>4736446</v>
      </c>
      <c r="V31" s="980"/>
      <c r="W31" s="986">
        <v>7423</v>
      </c>
      <c r="X31" s="980"/>
      <c r="Y31" s="986">
        <v>14521</v>
      </c>
      <c r="Z31" s="980"/>
      <c r="AA31" s="986">
        <v>4493</v>
      </c>
      <c r="AB31" s="1034"/>
      <c r="AC31" s="986">
        <v>100</v>
      </c>
      <c r="AD31" s="985"/>
      <c r="AE31" s="995">
        <f t="shared" si="1"/>
        <v>4762983</v>
      </c>
      <c r="AF31" s="985"/>
      <c r="AG31" s="995">
        <v>4653629</v>
      </c>
      <c r="AH31" s="985"/>
    </row>
    <row r="32" spans="1:34" ht="18" customHeight="1">
      <c r="A32" s="979" t="s">
        <v>879</v>
      </c>
      <c r="B32" s="980" t="s">
        <v>6</v>
      </c>
      <c r="C32" s="986">
        <v>0</v>
      </c>
      <c r="D32" s="980" t="s">
        <v>6</v>
      </c>
      <c r="E32" s="986">
        <v>0</v>
      </c>
      <c r="F32" s="980" t="s">
        <v>6</v>
      </c>
      <c r="G32" s="986">
        <v>0</v>
      </c>
      <c r="H32" s="980" t="s">
        <v>6</v>
      </c>
      <c r="I32" s="986">
        <v>0</v>
      </c>
      <c r="J32" s="980" t="s">
        <v>6</v>
      </c>
      <c r="K32" s="986">
        <v>0</v>
      </c>
      <c r="L32" s="980" t="s">
        <v>6</v>
      </c>
      <c r="M32" s="986">
        <v>0</v>
      </c>
      <c r="N32" s="980" t="s">
        <v>6</v>
      </c>
      <c r="O32" s="986">
        <v>0</v>
      </c>
      <c r="P32" s="980" t="s">
        <v>6</v>
      </c>
      <c r="Q32" s="986">
        <v>0</v>
      </c>
      <c r="R32" s="980" t="s">
        <v>6</v>
      </c>
      <c r="S32" s="986">
        <v>0</v>
      </c>
      <c r="T32" s="980" t="s">
        <v>6</v>
      </c>
      <c r="U32" s="986">
        <f t="shared" si="0"/>
        <v>0</v>
      </c>
      <c r="V32" s="980" t="s">
        <v>6</v>
      </c>
      <c r="W32" s="986">
        <v>7657</v>
      </c>
      <c r="X32" s="980" t="s">
        <v>6</v>
      </c>
      <c r="Y32" s="986">
        <v>5439</v>
      </c>
      <c r="Z32" s="980" t="s">
        <v>6</v>
      </c>
      <c r="AA32" s="986">
        <v>4541</v>
      </c>
      <c r="AB32" s="980" t="s">
        <v>6</v>
      </c>
      <c r="AC32" s="986">
        <v>0</v>
      </c>
      <c r="AD32" s="980" t="s">
        <v>6</v>
      </c>
      <c r="AE32" s="995">
        <f t="shared" si="1"/>
        <v>17637</v>
      </c>
      <c r="AF32" s="980"/>
      <c r="AG32" s="987">
        <v>17986</v>
      </c>
      <c r="AH32" s="980"/>
    </row>
    <row r="33" spans="1:34" ht="18" customHeight="1">
      <c r="A33" s="985" t="s">
        <v>880</v>
      </c>
      <c r="B33" s="985" t="s">
        <v>6</v>
      </c>
      <c r="C33" s="986">
        <v>0</v>
      </c>
      <c r="D33" s="985"/>
      <c r="E33" s="986">
        <v>0</v>
      </c>
      <c r="F33" s="985"/>
      <c r="G33" s="986">
        <v>0</v>
      </c>
      <c r="H33" s="985"/>
      <c r="I33" s="986">
        <v>0</v>
      </c>
      <c r="J33" s="985"/>
      <c r="K33" s="986">
        <v>0</v>
      </c>
      <c r="L33" s="985"/>
      <c r="M33" s="986">
        <v>0</v>
      </c>
      <c r="N33" s="985"/>
      <c r="O33" s="986">
        <v>0</v>
      </c>
      <c r="P33" s="985"/>
      <c r="Q33" s="986">
        <v>0</v>
      </c>
      <c r="R33" s="985"/>
      <c r="S33" s="986">
        <v>0</v>
      </c>
      <c r="T33" s="518"/>
      <c r="U33" s="986">
        <f t="shared" si="0"/>
        <v>0</v>
      </c>
      <c r="V33" s="985"/>
      <c r="W33" s="986">
        <v>1540</v>
      </c>
      <c r="X33" s="985"/>
      <c r="Y33" s="986">
        <v>973</v>
      </c>
      <c r="Z33" s="985"/>
      <c r="AA33" s="986">
        <v>975</v>
      </c>
      <c r="AB33" s="1034"/>
      <c r="AC33" s="986">
        <v>0</v>
      </c>
      <c r="AD33" s="985"/>
      <c r="AE33" s="995">
        <f t="shared" si="1"/>
        <v>3488</v>
      </c>
      <c r="AF33" s="985"/>
      <c r="AG33" s="995">
        <v>9739</v>
      </c>
      <c r="AH33" s="985"/>
    </row>
    <row r="34" spans="1:34" ht="18" customHeight="1">
      <c r="A34" s="985" t="s">
        <v>881</v>
      </c>
      <c r="B34" s="985" t="s">
        <v>6</v>
      </c>
      <c r="C34" s="986">
        <v>0</v>
      </c>
      <c r="D34" s="985"/>
      <c r="E34" s="986">
        <v>0</v>
      </c>
      <c r="F34" s="985"/>
      <c r="G34" s="986">
        <v>0</v>
      </c>
      <c r="H34" s="985"/>
      <c r="I34" s="986">
        <v>0</v>
      </c>
      <c r="J34" s="985"/>
      <c r="K34" s="986">
        <v>0</v>
      </c>
      <c r="L34" s="985"/>
      <c r="M34" s="986">
        <v>27562</v>
      </c>
      <c r="N34" s="985"/>
      <c r="O34" s="986">
        <v>0</v>
      </c>
      <c r="P34" s="985"/>
      <c r="Q34" s="986">
        <v>906</v>
      </c>
      <c r="R34" s="985"/>
      <c r="S34" s="986">
        <v>0</v>
      </c>
      <c r="T34" s="985"/>
      <c r="U34" s="986">
        <f t="shared" si="0"/>
        <v>28468</v>
      </c>
      <c r="V34" s="985"/>
      <c r="W34" s="986">
        <v>219</v>
      </c>
      <c r="X34" s="985"/>
      <c r="Y34" s="986">
        <v>2192</v>
      </c>
      <c r="Z34" s="985"/>
      <c r="AA34" s="986">
        <v>61</v>
      </c>
      <c r="AB34" s="1036"/>
      <c r="AC34" s="986">
        <v>0</v>
      </c>
      <c r="AD34" s="985"/>
      <c r="AE34" s="995">
        <f t="shared" si="1"/>
        <v>30940</v>
      </c>
      <c r="AF34" s="985"/>
      <c r="AG34" s="995">
        <v>37408</v>
      </c>
      <c r="AH34" s="985"/>
    </row>
    <row r="35" spans="1:34" ht="18" customHeight="1">
      <c r="A35" s="985" t="s">
        <v>808</v>
      </c>
      <c r="B35" s="518" t="s">
        <v>6</v>
      </c>
      <c r="C35" s="986">
        <v>0</v>
      </c>
      <c r="D35" s="985"/>
      <c r="E35" s="986">
        <v>0</v>
      </c>
      <c r="F35" s="985"/>
      <c r="G35" s="986">
        <v>0</v>
      </c>
      <c r="H35" s="985"/>
      <c r="I35" s="986">
        <v>0</v>
      </c>
      <c r="J35" s="985"/>
      <c r="K35" s="986">
        <v>0</v>
      </c>
      <c r="L35" s="985"/>
      <c r="M35" s="986">
        <v>34185</v>
      </c>
      <c r="N35" s="985"/>
      <c r="O35" s="986">
        <v>0</v>
      </c>
      <c r="P35" s="985"/>
      <c r="Q35" s="986">
        <v>1371</v>
      </c>
      <c r="R35" s="985"/>
      <c r="S35" s="986">
        <v>0</v>
      </c>
      <c r="T35" s="985"/>
      <c r="U35" s="986">
        <f t="shared" si="0"/>
        <v>35556</v>
      </c>
      <c r="V35" s="985"/>
      <c r="W35" s="986">
        <v>15762</v>
      </c>
      <c r="X35" s="980"/>
      <c r="Y35" s="986">
        <v>24960</v>
      </c>
      <c r="Z35" s="985"/>
      <c r="AA35" s="986">
        <v>4647</v>
      </c>
      <c r="AB35" s="1034"/>
      <c r="AC35" s="986">
        <v>0</v>
      </c>
      <c r="AD35" s="985"/>
      <c r="AE35" s="995">
        <f t="shared" si="1"/>
        <v>80925</v>
      </c>
      <c r="AF35" s="985"/>
      <c r="AG35" s="995">
        <v>78253</v>
      </c>
      <c r="AH35" s="985"/>
    </row>
    <row r="36" spans="1:34" ht="18" customHeight="1">
      <c r="A36" s="985" t="s">
        <v>882</v>
      </c>
      <c r="B36" s="985" t="s">
        <v>6</v>
      </c>
      <c r="C36" s="986">
        <v>0</v>
      </c>
      <c r="D36" s="985"/>
      <c r="E36" s="986">
        <v>0</v>
      </c>
      <c r="F36" s="985"/>
      <c r="G36" s="986">
        <v>0</v>
      </c>
      <c r="H36" s="985"/>
      <c r="I36" s="986">
        <v>0</v>
      </c>
      <c r="J36" s="985"/>
      <c r="K36" s="986">
        <v>0</v>
      </c>
      <c r="L36" s="985"/>
      <c r="M36" s="986">
        <v>0</v>
      </c>
      <c r="N36" s="985"/>
      <c r="O36" s="986">
        <v>1251</v>
      </c>
      <c r="P36" s="985"/>
      <c r="Q36" s="986">
        <v>0</v>
      </c>
      <c r="R36" s="985"/>
      <c r="S36" s="986">
        <v>0</v>
      </c>
      <c r="T36" s="985"/>
      <c r="U36" s="986">
        <f t="shared" si="0"/>
        <v>1251</v>
      </c>
      <c r="V36" s="985"/>
      <c r="W36" s="986">
        <v>35036</v>
      </c>
      <c r="X36" s="980"/>
      <c r="Y36" s="986">
        <v>9516</v>
      </c>
      <c r="Z36" s="985"/>
      <c r="AA36" s="986">
        <v>14960</v>
      </c>
      <c r="AB36" s="1034"/>
      <c r="AC36" s="986">
        <v>0</v>
      </c>
      <c r="AD36" s="985"/>
      <c r="AE36" s="995">
        <f t="shared" si="1"/>
        <v>60763</v>
      </c>
      <c r="AF36" s="985"/>
      <c r="AG36" s="995">
        <v>57335</v>
      </c>
      <c r="AH36" s="985"/>
    </row>
    <row r="37" spans="1:34" ht="16.5" customHeight="1">
      <c r="A37" s="985" t="s">
        <v>883</v>
      </c>
      <c r="B37" s="985" t="s">
        <v>6</v>
      </c>
      <c r="C37" s="986">
        <v>0</v>
      </c>
      <c r="D37" s="985"/>
      <c r="E37" s="986">
        <v>0</v>
      </c>
      <c r="F37" s="985"/>
      <c r="G37" s="986">
        <v>0</v>
      </c>
      <c r="H37" s="985"/>
      <c r="I37" s="986">
        <v>0</v>
      </c>
      <c r="J37" s="985"/>
      <c r="K37" s="986">
        <v>0</v>
      </c>
      <c r="L37" s="985"/>
      <c r="M37" s="986">
        <v>0</v>
      </c>
      <c r="N37" s="985"/>
      <c r="O37" s="986">
        <v>0</v>
      </c>
      <c r="P37" s="985"/>
      <c r="Q37" s="986">
        <v>0</v>
      </c>
      <c r="R37" s="985"/>
      <c r="S37" s="986">
        <v>0</v>
      </c>
      <c r="T37" s="985"/>
      <c r="U37" s="986">
        <f t="shared" si="0"/>
        <v>0</v>
      </c>
      <c r="V37" s="985"/>
      <c r="W37" s="986">
        <v>430</v>
      </c>
      <c r="X37" s="980"/>
      <c r="Y37" s="986">
        <v>2917</v>
      </c>
      <c r="Z37" s="985"/>
      <c r="AA37" s="986">
        <v>317</v>
      </c>
      <c r="AB37" s="1034"/>
      <c r="AC37" s="986">
        <v>0</v>
      </c>
      <c r="AD37" s="985"/>
      <c r="AE37" s="995">
        <f t="shared" si="1"/>
        <v>3664</v>
      </c>
      <c r="AF37" s="985"/>
      <c r="AG37" s="995">
        <v>3997</v>
      </c>
      <c r="AH37" s="985"/>
    </row>
    <row r="38" spans="1:34" ht="18" customHeight="1">
      <c r="A38" s="985" t="s">
        <v>884</v>
      </c>
      <c r="B38" s="985" t="s">
        <v>6</v>
      </c>
      <c r="C38" s="986">
        <v>0</v>
      </c>
      <c r="D38" s="985"/>
      <c r="E38" s="986">
        <v>0</v>
      </c>
      <c r="F38" s="985"/>
      <c r="G38" s="986">
        <v>0</v>
      </c>
      <c r="H38" s="985"/>
      <c r="I38" s="986">
        <v>0</v>
      </c>
      <c r="J38" s="985"/>
      <c r="K38" s="986">
        <v>0</v>
      </c>
      <c r="L38" s="985"/>
      <c r="M38" s="986">
        <v>0</v>
      </c>
      <c r="N38" s="985"/>
      <c r="O38" s="986">
        <v>0</v>
      </c>
      <c r="P38" s="985"/>
      <c r="Q38" s="986">
        <v>0</v>
      </c>
      <c r="R38" s="985"/>
      <c r="S38" s="986">
        <v>0</v>
      </c>
      <c r="T38" s="985"/>
      <c r="U38" s="986">
        <f t="shared" si="0"/>
        <v>0</v>
      </c>
      <c r="V38" s="985"/>
      <c r="W38" s="986">
        <v>11623</v>
      </c>
      <c r="X38" s="980"/>
      <c r="Y38" s="986">
        <v>47705</v>
      </c>
      <c r="Z38" s="985"/>
      <c r="AA38" s="986">
        <v>2690</v>
      </c>
      <c r="AB38" s="1034"/>
      <c r="AC38" s="986">
        <v>0</v>
      </c>
      <c r="AD38" s="985"/>
      <c r="AE38" s="995">
        <f t="shared" si="1"/>
        <v>62018</v>
      </c>
      <c r="AF38" s="985"/>
      <c r="AG38" s="995">
        <v>62785</v>
      </c>
      <c r="AH38" s="985"/>
    </row>
    <row r="39" spans="1:34" ht="18" customHeight="1">
      <c r="A39" s="991" t="s">
        <v>885</v>
      </c>
      <c r="B39" s="985" t="s">
        <v>6</v>
      </c>
      <c r="C39" s="986">
        <v>0</v>
      </c>
      <c r="D39" s="985"/>
      <c r="E39" s="986">
        <v>0</v>
      </c>
      <c r="F39" s="985"/>
      <c r="G39" s="986">
        <v>0</v>
      </c>
      <c r="H39" s="985"/>
      <c r="I39" s="986">
        <v>0</v>
      </c>
      <c r="J39" s="985"/>
      <c r="K39" s="986">
        <v>0</v>
      </c>
      <c r="L39" s="985"/>
      <c r="M39" s="986">
        <v>0</v>
      </c>
      <c r="N39" s="985"/>
      <c r="O39" s="986">
        <v>0</v>
      </c>
      <c r="P39" s="985"/>
      <c r="Q39" s="986">
        <v>0</v>
      </c>
      <c r="R39" s="985"/>
      <c r="S39" s="986">
        <v>0</v>
      </c>
      <c r="T39" s="985"/>
      <c r="U39" s="986">
        <f t="shared" si="0"/>
        <v>0</v>
      </c>
      <c r="V39" s="985"/>
      <c r="W39" s="986">
        <v>1264</v>
      </c>
      <c r="X39" s="985"/>
      <c r="Y39" s="986">
        <v>723</v>
      </c>
      <c r="Z39" s="985"/>
      <c r="AA39" s="986">
        <v>732</v>
      </c>
      <c r="AB39" s="1034"/>
      <c r="AC39" s="986">
        <v>0</v>
      </c>
      <c r="AD39" s="985"/>
      <c r="AE39" s="995">
        <f t="shared" si="1"/>
        <v>2719</v>
      </c>
      <c r="AF39" s="985"/>
      <c r="AG39" s="992">
        <v>2914</v>
      </c>
      <c r="AH39" s="985"/>
    </row>
    <row r="40" spans="1:34" ht="18" customHeight="1">
      <c r="A40" s="985" t="s">
        <v>886</v>
      </c>
      <c r="B40" s="985" t="s">
        <v>6</v>
      </c>
      <c r="C40" s="986">
        <v>32000</v>
      </c>
      <c r="D40" s="985"/>
      <c r="E40" s="986">
        <v>0</v>
      </c>
      <c r="F40" s="985"/>
      <c r="G40" s="986">
        <v>0</v>
      </c>
      <c r="H40" s="985"/>
      <c r="I40" s="986">
        <v>0</v>
      </c>
      <c r="J40" s="985"/>
      <c r="K40" s="986">
        <v>1874</v>
      </c>
      <c r="L40" s="985"/>
      <c r="M40" s="986">
        <v>2460</v>
      </c>
      <c r="N40" s="985"/>
      <c r="O40" s="986">
        <v>0</v>
      </c>
      <c r="P40" s="985"/>
      <c r="Q40" s="986">
        <v>0</v>
      </c>
      <c r="R40" s="985"/>
      <c r="S40" s="986">
        <v>0</v>
      </c>
      <c r="T40" s="985"/>
      <c r="U40" s="986">
        <f t="shared" si="0"/>
        <v>36334</v>
      </c>
      <c r="V40" s="985"/>
      <c r="W40" s="986">
        <v>16369</v>
      </c>
      <c r="X40" s="985"/>
      <c r="Y40" s="986">
        <v>26891</v>
      </c>
      <c r="Z40" s="980"/>
      <c r="AA40" s="986">
        <v>13960</v>
      </c>
      <c r="AB40" s="1034"/>
      <c r="AC40" s="986">
        <v>0</v>
      </c>
      <c r="AD40" s="985"/>
      <c r="AE40" s="995">
        <f t="shared" si="1"/>
        <v>93554</v>
      </c>
      <c r="AF40" s="985"/>
      <c r="AG40" s="995">
        <v>106027</v>
      </c>
      <c r="AH40" s="985"/>
    </row>
    <row r="41" spans="1:34" ht="18" customHeight="1">
      <c r="A41" s="985" t="s">
        <v>887</v>
      </c>
      <c r="B41" s="985" t="s">
        <v>6</v>
      </c>
      <c r="C41" s="986">
        <v>0</v>
      </c>
      <c r="D41" s="985"/>
      <c r="E41" s="986">
        <v>0</v>
      </c>
      <c r="F41" s="985"/>
      <c r="G41" s="986">
        <v>0</v>
      </c>
      <c r="H41" s="985"/>
      <c r="I41" s="986">
        <v>0</v>
      </c>
      <c r="J41" s="985"/>
      <c r="K41" s="986">
        <v>0</v>
      </c>
      <c r="L41" s="985"/>
      <c r="M41" s="986">
        <v>7067</v>
      </c>
      <c r="N41" s="985"/>
      <c r="O41" s="986">
        <v>0</v>
      </c>
      <c r="P41" s="985"/>
      <c r="Q41" s="986">
        <v>0</v>
      </c>
      <c r="R41" s="985"/>
      <c r="S41" s="986">
        <v>0</v>
      </c>
      <c r="T41" s="985"/>
      <c r="U41" s="986">
        <f t="shared" si="0"/>
        <v>7067</v>
      </c>
      <c r="V41" s="985"/>
      <c r="W41" s="986">
        <v>632</v>
      </c>
      <c r="X41" s="980"/>
      <c r="Y41" s="986">
        <v>439</v>
      </c>
      <c r="Z41" s="980"/>
      <c r="AA41" s="986">
        <v>434</v>
      </c>
      <c r="AB41" s="1034"/>
      <c r="AC41" s="986">
        <v>0</v>
      </c>
      <c r="AD41" s="985"/>
      <c r="AE41" s="995">
        <f t="shared" si="1"/>
        <v>8572</v>
      </c>
      <c r="AF41" s="985"/>
      <c r="AG41" s="992">
        <v>6692</v>
      </c>
      <c r="AH41" s="985"/>
    </row>
    <row r="42" spans="1:34" ht="18" customHeight="1">
      <c r="A42" s="985" t="s">
        <v>2350</v>
      </c>
      <c r="B42" s="985" t="s">
        <v>6</v>
      </c>
      <c r="C42" s="986">
        <v>0</v>
      </c>
      <c r="D42" s="985"/>
      <c r="E42" s="986">
        <v>0</v>
      </c>
      <c r="F42" s="985"/>
      <c r="G42" s="986">
        <v>0</v>
      </c>
      <c r="H42" s="985"/>
      <c r="I42" s="986">
        <v>0</v>
      </c>
      <c r="J42" s="985"/>
      <c r="K42" s="986">
        <v>430</v>
      </c>
      <c r="L42" s="985"/>
      <c r="M42" s="986">
        <v>0</v>
      </c>
      <c r="N42" s="985"/>
      <c r="O42" s="986">
        <v>0</v>
      </c>
      <c r="P42" s="985"/>
      <c r="Q42" s="986">
        <v>0</v>
      </c>
      <c r="R42" s="985"/>
      <c r="S42" s="986">
        <v>0</v>
      </c>
      <c r="T42" s="985"/>
      <c r="U42" s="986">
        <f t="shared" si="0"/>
        <v>430</v>
      </c>
      <c r="V42" s="985"/>
      <c r="W42" s="986">
        <v>1132</v>
      </c>
      <c r="X42" s="980"/>
      <c r="Y42" s="986">
        <v>41</v>
      </c>
      <c r="Z42" s="980"/>
      <c r="AA42" s="986">
        <v>582</v>
      </c>
      <c r="AB42" s="1034"/>
      <c r="AC42" s="986">
        <v>0</v>
      </c>
      <c r="AD42" s="985"/>
      <c r="AE42" s="995">
        <f t="shared" si="1"/>
        <v>2185</v>
      </c>
      <c r="AF42" s="985"/>
      <c r="AG42" s="992">
        <v>1656</v>
      </c>
      <c r="AH42" s="985"/>
    </row>
    <row r="43" spans="1:34" ht="18" customHeight="1">
      <c r="A43" s="985" t="s">
        <v>2359</v>
      </c>
      <c r="B43" s="985"/>
      <c r="C43" s="986">
        <v>0</v>
      </c>
      <c r="D43" s="985"/>
      <c r="E43" s="986">
        <v>0</v>
      </c>
      <c r="F43" s="985"/>
      <c r="G43" s="986">
        <v>0</v>
      </c>
      <c r="H43" s="985"/>
      <c r="I43" s="986">
        <v>0</v>
      </c>
      <c r="J43" s="985"/>
      <c r="K43" s="986">
        <v>0</v>
      </c>
      <c r="L43" s="985"/>
      <c r="M43" s="986">
        <v>0</v>
      </c>
      <c r="N43" s="985"/>
      <c r="O43" s="986">
        <v>0</v>
      </c>
      <c r="P43" s="985"/>
      <c r="Q43" s="986">
        <v>0</v>
      </c>
      <c r="R43" s="985"/>
      <c r="S43" s="986">
        <v>0</v>
      </c>
      <c r="T43" s="985"/>
      <c r="U43" s="986">
        <f t="shared" si="0"/>
        <v>0</v>
      </c>
      <c r="V43" s="985"/>
      <c r="W43" s="986">
        <v>641</v>
      </c>
      <c r="X43" s="980"/>
      <c r="Y43" s="986">
        <v>585</v>
      </c>
      <c r="Z43" s="980"/>
      <c r="AA43" s="986">
        <v>295</v>
      </c>
      <c r="AB43" s="1034"/>
      <c r="AC43" s="986">
        <v>0</v>
      </c>
      <c r="AD43" s="985"/>
      <c r="AE43" s="995">
        <f t="shared" si="1"/>
        <v>1521</v>
      </c>
      <c r="AF43" s="985"/>
      <c r="AG43" s="992">
        <v>1061</v>
      </c>
      <c r="AH43" s="985"/>
    </row>
    <row r="44" spans="1:34" ht="18" customHeight="1">
      <c r="A44" s="985" t="s">
        <v>888</v>
      </c>
      <c r="B44" s="985" t="s">
        <v>6</v>
      </c>
      <c r="C44" s="986">
        <v>0</v>
      </c>
      <c r="D44" s="985"/>
      <c r="E44" s="986">
        <v>0</v>
      </c>
      <c r="F44" s="985"/>
      <c r="G44" s="986">
        <v>0</v>
      </c>
      <c r="H44" s="985"/>
      <c r="I44" s="986">
        <v>0</v>
      </c>
      <c r="J44" s="985"/>
      <c r="K44" s="986">
        <v>0</v>
      </c>
      <c r="L44" s="985"/>
      <c r="M44" s="986">
        <v>0</v>
      </c>
      <c r="N44" s="985"/>
      <c r="O44" s="986">
        <v>0</v>
      </c>
      <c r="P44" s="985"/>
      <c r="Q44" s="986">
        <v>0</v>
      </c>
      <c r="R44" s="985"/>
      <c r="S44" s="986">
        <v>0</v>
      </c>
      <c r="T44" s="985"/>
      <c r="U44" s="986">
        <f t="shared" si="0"/>
        <v>0</v>
      </c>
      <c r="V44" s="985"/>
      <c r="W44" s="986">
        <v>0</v>
      </c>
      <c r="X44" s="980"/>
      <c r="Y44" s="986">
        <v>1046</v>
      </c>
      <c r="Z44" s="985"/>
      <c r="AA44" s="986">
        <v>0</v>
      </c>
      <c r="AB44" s="1034"/>
      <c r="AC44" s="986">
        <v>0</v>
      </c>
      <c r="AD44" s="985"/>
      <c r="AE44" s="995">
        <f t="shared" si="1"/>
        <v>1046</v>
      </c>
      <c r="AF44" s="985"/>
      <c r="AG44" s="992">
        <v>1204</v>
      </c>
      <c r="AH44" s="985"/>
    </row>
    <row r="45" spans="1:34" ht="18" customHeight="1">
      <c r="A45" s="985" t="s">
        <v>2360</v>
      </c>
      <c r="B45" s="985" t="s">
        <v>6</v>
      </c>
      <c r="C45" s="986">
        <v>0</v>
      </c>
      <c r="D45" s="985"/>
      <c r="E45" s="986">
        <v>0</v>
      </c>
      <c r="F45" s="985"/>
      <c r="G45" s="986">
        <v>76565</v>
      </c>
      <c r="H45" s="985"/>
      <c r="I45" s="986">
        <v>0</v>
      </c>
      <c r="J45" s="985"/>
      <c r="K45" s="986">
        <v>0</v>
      </c>
      <c r="L45" s="985"/>
      <c r="M45" s="986">
        <v>0</v>
      </c>
      <c r="N45" s="985"/>
      <c r="O45" s="986">
        <v>0</v>
      </c>
      <c r="P45" s="985"/>
      <c r="Q45" s="986">
        <v>0</v>
      </c>
      <c r="R45" s="985"/>
      <c r="S45" s="986">
        <v>0</v>
      </c>
      <c r="T45" s="985"/>
      <c r="U45" s="986">
        <f t="shared" si="0"/>
        <v>76565</v>
      </c>
      <c r="V45" s="985"/>
      <c r="W45" s="986">
        <v>30748</v>
      </c>
      <c r="X45" s="980"/>
      <c r="Y45" s="986">
        <v>103451</v>
      </c>
      <c r="Z45" s="985"/>
      <c r="AA45" s="986">
        <v>14956</v>
      </c>
      <c r="AB45" s="1860"/>
      <c r="AC45" s="986">
        <v>0</v>
      </c>
      <c r="AD45" s="985"/>
      <c r="AE45" s="995">
        <f t="shared" si="1"/>
        <v>225720</v>
      </c>
      <c r="AF45" s="985"/>
      <c r="AG45" s="986">
        <v>151064</v>
      </c>
      <c r="AH45" s="990"/>
    </row>
    <row r="46" spans="1:34" ht="18" customHeight="1">
      <c r="A46" s="985" t="s">
        <v>889</v>
      </c>
      <c r="B46" s="985" t="s">
        <v>6</v>
      </c>
      <c r="C46" s="986">
        <v>0</v>
      </c>
      <c r="D46" s="985"/>
      <c r="E46" s="986">
        <v>0</v>
      </c>
      <c r="F46" s="985"/>
      <c r="G46" s="986">
        <v>0</v>
      </c>
      <c r="H46" s="985"/>
      <c r="I46" s="986">
        <v>0</v>
      </c>
      <c r="J46" s="985"/>
      <c r="K46" s="986">
        <v>434691</v>
      </c>
      <c r="L46" s="985"/>
      <c r="M46" s="986">
        <v>0</v>
      </c>
      <c r="N46" s="985"/>
      <c r="O46" s="986">
        <v>0</v>
      </c>
      <c r="P46" s="985"/>
      <c r="Q46" s="986">
        <v>0</v>
      </c>
      <c r="R46" s="985"/>
      <c r="S46" s="986">
        <v>0</v>
      </c>
      <c r="T46" s="985"/>
      <c r="U46" s="986">
        <f t="shared" si="0"/>
        <v>434691</v>
      </c>
      <c r="V46" s="985"/>
      <c r="W46" s="986">
        <v>1112504</v>
      </c>
      <c r="X46" s="980"/>
      <c r="Y46" s="986">
        <v>261587</v>
      </c>
      <c r="Z46" s="985"/>
      <c r="AA46" s="986">
        <v>629482</v>
      </c>
      <c r="AB46" s="1007"/>
      <c r="AC46" s="986">
        <v>0</v>
      </c>
      <c r="AD46" s="985"/>
      <c r="AE46" s="995">
        <f t="shared" si="1"/>
        <v>2438264</v>
      </c>
      <c r="AF46" s="985"/>
      <c r="AG46" s="995">
        <v>2486095</v>
      </c>
      <c r="AH46" s="985"/>
    </row>
    <row r="47" spans="1:34" ht="18" customHeight="1">
      <c r="A47" s="985" t="s">
        <v>890</v>
      </c>
      <c r="B47" s="985" t="s">
        <v>6</v>
      </c>
      <c r="C47" s="986">
        <v>0</v>
      </c>
      <c r="D47" s="985"/>
      <c r="E47" s="986">
        <v>0</v>
      </c>
      <c r="F47" s="985"/>
      <c r="G47" s="986">
        <v>0</v>
      </c>
      <c r="H47" s="985"/>
      <c r="I47" s="986">
        <v>0</v>
      </c>
      <c r="J47" s="985"/>
      <c r="K47" s="986">
        <v>278378</v>
      </c>
      <c r="L47" s="985"/>
      <c r="M47" s="986">
        <v>0</v>
      </c>
      <c r="N47" s="985"/>
      <c r="O47" s="986">
        <v>0</v>
      </c>
      <c r="P47" s="985"/>
      <c r="Q47" s="986">
        <v>0</v>
      </c>
      <c r="R47" s="985"/>
      <c r="S47" s="986">
        <v>0</v>
      </c>
      <c r="T47" s="518"/>
      <c r="U47" s="986">
        <f t="shared" si="0"/>
        <v>278378</v>
      </c>
      <c r="V47" s="985"/>
      <c r="W47" s="986">
        <v>53107</v>
      </c>
      <c r="X47" s="985"/>
      <c r="Y47" s="986">
        <v>21432</v>
      </c>
      <c r="Z47" s="985"/>
      <c r="AA47" s="986">
        <v>31720</v>
      </c>
      <c r="AB47" s="1036"/>
      <c r="AC47" s="986">
        <v>0</v>
      </c>
      <c r="AD47" s="985"/>
      <c r="AE47" s="995">
        <f t="shared" si="1"/>
        <v>384637</v>
      </c>
      <c r="AF47" s="985"/>
      <c r="AG47" s="995">
        <v>391822</v>
      </c>
      <c r="AH47" s="985"/>
    </row>
    <row r="48" spans="1:34" ht="18" customHeight="1">
      <c r="A48" s="991" t="s">
        <v>891</v>
      </c>
      <c r="B48" s="985" t="s">
        <v>6</v>
      </c>
      <c r="C48" s="986">
        <v>0</v>
      </c>
      <c r="D48" s="985"/>
      <c r="E48" s="986">
        <v>0</v>
      </c>
      <c r="F48" s="985"/>
      <c r="G48" s="986">
        <v>3</v>
      </c>
      <c r="H48" s="985"/>
      <c r="I48" s="986">
        <v>0</v>
      </c>
      <c r="J48" s="985"/>
      <c r="K48" s="986">
        <v>0</v>
      </c>
      <c r="L48" s="985"/>
      <c r="M48" s="986">
        <v>0</v>
      </c>
      <c r="N48" s="985"/>
      <c r="O48" s="986">
        <v>2723</v>
      </c>
      <c r="P48" s="985"/>
      <c r="Q48" s="986">
        <v>0</v>
      </c>
      <c r="R48" s="985"/>
      <c r="S48" s="986">
        <v>0</v>
      </c>
      <c r="T48" s="985"/>
      <c r="U48" s="986">
        <f t="shared" si="0"/>
        <v>2726</v>
      </c>
      <c r="V48" s="985"/>
      <c r="W48" s="986">
        <v>2824</v>
      </c>
      <c r="X48" s="980"/>
      <c r="Y48" s="986">
        <v>26290</v>
      </c>
      <c r="Z48" s="985"/>
      <c r="AA48" s="986">
        <v>372</v>
      </c>
      <c r="AB48" s="1034"/>
      <c r="AC48" s="986">
        <v>0</v>
      </c>
      <c r="AD48" s="985"/>
      <c r="AE48" s="995">
        <f t="shared" si="1"/>
        <v>32212</v>
      </c>
      <c r="AF48" s="985"/>
      <c r="AG48" s="995">
        <v>34810</v>
      </c>
      <c r="AH48" s="985"/>
    </row>
    <row r="49" spans="1:34" ht="18" customHeight="1">
      <c r="A49" s="985" t="s">
        <v>892</v>
      </c>
      <c r="B49" s="961" t="s">
        <v>6</v>
      </c>
      <c r="C49" s="986">
        <v>0</v>
      </c>
      <c r="E49" s="986">
        <v>0</v>
      </c>
      <c r="G49" s="986">
        <v>0</v>
      </c>
      <c r="I49" s="986">
        <v>0</v>
      </c>
      <c r="K49" s="986">
        <v>0</v>
      </c>
      <c r="M49" s="986">
        <v>0</v>
      </c>
      <c r="O49" s="986">
        <v>0</v>
      </c>
      <c r="Q49" s="986">
        <v>0</v>
      </c>
      <c r="S49" s="986">
        <v>0</v>
      </c>
      <c r="U49" s="986">
        <f t="shared" si="0"/>
        <v>0</v>
      </c>
      <c r="W49" s="986">
        <v>281</v>
      </c>
      <c r="Y49" s="986">
        <v>44</v>
      </c>
      <c r="AA49" s="986">
        <v>166</v>
      </c>
      <c r="AC49" s="986">
        <v>0</v>
      </c>
      <c r="AE49" s="995">
        <f t="shared" si="1"/>
        <v>491</v>
      </c>
      <c r="AG49" s="995">
        <v>659</v>
      </c>
      <c r="AH49" s="985"/>
    </row>
    <row r="50" spans="1:34" ht="18" customHeight="1">
      <c r="A50" s="985" t="s">
        <v>893</v>
      </c>
      <c r="B50" s="980" t="str">
        <f>B16</f>
        <v xml:space="preserve"> </v>
      </c>
      <c r="C50" s="986">
        <v>0</v>
      </c>
      <c r="D50" s="980" t="s">
        <v>6</v>
      </c>
      <c r="E50" s="986">
        <v>0</v>
      </c>
      <c r="F50" s="980" t="s">
        <v>6</v>
      </c>
      <c r="G50" s="986">
        <v>0</v>
      </c>
      <c r="H50" s="980" t="s">
        <v>6</v>
      </c>
      <c r="I50" s="986">
        <v>0</v>
      </c>
      <c r="J50" s="980" t="s">
        <v>6</v>
      </c>
      <c r="K50" s="986">
        <v>0</v>
      </c>
      <c r="L50" s="980" t="s">
        <v>6</v>
      </c>
      <c r="M50" s="986">
        <v>0</v>
      </c>
      <c r="N50" s="980" t="s">
        <v>6</v>
      </c>
      <c r="O50" s="986">
        <v>0</v>
      </c>
      <c r="P50" s="980" t="s">
        <v>6</v>
      </c>
      <c r="Q50" s="986">
        <v>0</v>
      </c>
      <c r="R50" s="980" t="s">
        <v>6</v>
      </c>
      <c r="S50" s="986">
        <v>0</v>
      </c>
      <c r="T50" s="980" t="s">
        <v>6</v>
      </c>
      <c r="U50" s="986">
        <f t="shared" si="0"/>
        <v>0</v>
      </c>
      <c r="V50" s="980" t="s">
        <v>6</v>
      </c>
      <c r="W50" s="986">
        <v>3700</v>
      </c>
      <c r="X50" s="980" t="s">
        <v>6</v>
      </c>
      <c r="Y50" s="986">
        <v>5779</v>
      </c>
      <c r="Z50" s="980" t="s">
        <v>6</v>
      </c>
      <c r="AA50" s="986">
        <v>2208</v>
      </c>
      <c r="AB50" s="980" t="s">
        <v>6</v>
      </c>
      <c r="AC50" s="986">
        <v>0</v>
      </c>
      <c r="AD50" s="980"/>
      <c r="AE50" s="995">
        <f t="shared" si="1"/>
        <v>11687</v>
      </c>
      <c r="AF50" s="980"/>
      <c r="AG50" s="995">
        <v>11045</v>
      </c>
      <c r="AH50" s="985"/>
    </row>
    <row r="51" spans="1:34" ht="18" customHeight="1">
      <c r="A51" s="985" t="s">
        <v>2361</v>
      </c>
      <c r="B51" s="980" t="s">
        <v>6</v>
      </c>
      <c r="C51" s="986">
        <v>0</v>
      </c>
      <c r="D51" s="980" t="s">
        <v>6</v>
      </c>
      <c r="E51" s="986">
        <v>0</v>
      </c>
      <c r="F51" s="980" t="s">
        <v>6</v>
      </c>
      <c r="G51" s="986">
        <v>0</v>
      </c>
      <c r="H51" s="980" t="s">
        <v>6</v>
      </c>
      <c r="I51" s="986">
        <v>0</v>
      </c>
      <c r="J51" s="980" t="s">
        <v>6</v>
      </c>
      <c r="K51" s="986">
        <v>0</v>
      </c>
      <c r="L51" s="980"/>
      <c r="M51" s="986">
        <v>51123</v>
      </c>
      <c r="N51" s="980"/>
      <c r="O51" s="986">
        <v>0</v>
      </c>
      <c r="P51" s="980"/>
      <c r="Q51" s="986">
        <v>0</v>
      </c>
      <c r="R51" s="980"/>
      <c r="S51" s="986">
        <v>0</v>
      </c>
      <c r="T51" s="980"/>
      <c r="U51" s="986">
        <f t="shared" si="0"/>
        <v>51123</v>
      </c>
      <c r="V51" s="980"/>
      <c r="W51" s="986">
        <v>928</v>
      </c>
      <c r="X51" s="980"/>
      <c r="Y51" s="986">
        <v>155</v>
      </c>
      <c r="Z51" s="980"/>
      <c r="AA51" s="986">
        <v>515</v>
      </c>
      <c r="AB51" s="980"/>
      <c r="AC51" s="986">
        <v>0</v>
      </c>
      <c r="AD51" s="980"/>
      <c r="AE51" s="995">
        <f t="shared" si="1"/>
        <v>52721</v>
      </c>
      <c r="AF51" s="980"/>
      <c r="AG51" s="995">
        <v>54555</v>
      </c>
      <c r="AH51" s="990"/>
    </row>
    <row r="52" spans="1:34" ht="18" customHeight="1">
      <c r="A52" s="985" t="s">
        <v>894</v>
      </c>
      <c r="B52" s="985" t="s">
        <v>6</v>
      </c>
      <c r="C52" s="986">
        <v>0</v>
      </c>
      <c r="D52" s="985"/>
      <c r="E52" s="986">
        <v>0</v>
      </c>
      <c r="F52" s="985"/>
      <c r="G52" s="986">
        <v>0</v>
      </c>
      <c r="H52" s="985"/>
      <c r="I52" s="986">
        <v>0</v>
      </c>
      <c r="J52" s="985"/>
      <c r="K52" s="986">
        <v>0</v>
      </c>
      <c r="L52" s="985"/>
      <c r="M52" s="986">
        <v>0</v>
      </c>
      <c r="N52" s="985"/>
      <c r="O52" s="986">
        <v>0</v>
      </c>
      <c r="P52" s="985"/>
      <c r="Q52" s="986">
        <v>0</v>
      </c>
      <c r="R52" s="985"/>
      <c r="S52" s="986">
        <v>0</v>
      </c>
      <c r="T52" s="985"/>
      <c r="U52" s="986">
        <f t="shared" si="0"/>
        <v>0</v>
      </c>
      <c r="V52" s="985"/>
      <c r="W52" s="986">
        <v>0</v>
      </c>
      <c r="X52" s="980"/>
      <c r="Y52" s="986">
        <v>479</v>
      </c>
      <c r="Z52" s="985"/>
      <c r="AA52" s="986">
        <v>0</v>
      </c>
      <c r="AB52" s="1034"/>
      <c r="AC52" s="986">
        <v>0</v>
      </c>
      <c r="AD52" s="985"/>
      <c r="AE52" s="995">
        <f t="shared" si="1"/>
        <v>479</v>
      </c>
      <c r="AF52" s="985"/>
      <c r="AG52" s="995">
        <v>0</v>
      </c>
      <c r="AH52" s="985"/>
    </row>
    <row r="53" spans="1:34" ht="18" customHeight="1">
      <c r="A53" s="985" t="s">
        <v>832</v>
      </c>
      <c r="B53" s="985" t="s">
        <v>6</v>
      </c>
      <c r="C53" s="986">
        <v>0</v>
      </c>
      <c r="D53" s="985"/>
      <c r="E53" s="986">
        <v>0</v>
      </c>
      <c r="F53" s="985"/>
      <c r="G53" s="986">
        <v>0</v>
      </c>
      <c r="H53" s="985"/>
      <c r="I53" s="986">
        <v>0</v>
      </c>
      <c r="J53" s="985"/>
      <c r="K53" s="986">
        <v>0</v>
      </c>
      <c r="L53" s="985"/>
      <c r="M53" s="986">
        <v>0</v>
      </c>
      <c r="N53" s="985"/>
      <c r="O53" s="986">
        <v>0</v>
      </c>
      <c r="P53" s="985"/>
      <c r="Q53" s="986">
        <v>0</v>
      </c>
      <c r="R53" s="985"/>
      <c r="S53" s="986">
        <v>0</v>
      </c>
      <c r="T53" s="985"/>
      <c r="U53" s="986">
        <f t="shared" si="0"/>
        <v>0</v>
      </c>
      <c r="V53" s="985"/>
      <c r="W53" s="986">
        <v>0</v>
      </c>
      <c r="X53" s="980"/>
      <c r="Y53" s="986">
        <v>0</v>
      </c>
      <c r="Z53" s="985"/>
      <c r="AA53" s="986">
        <v>0</v>
      </c>
      <c r="AB53" s="1034"/>
      <c r="AC53" s="986">
        <v>0</v>
      </c>
      <c r="AD53" s="985"/>
      <c r="AE53" s="995">
        <f t="shared" si="1"/>
        <v>0</v>
      </c>
      <c r="AF53" s="985"/>
      <c r="AG53" s="995">
        <v>0</v>
      </c>
      <c r="AH53" s="985"/>
    </row>
    <row r="54" spans="1:34" ht="18" customHeight="1">
      <c r="A54" s="985" t="s">
        <v>895</v>
      </c>
      <c r="B54" s="985" t="s">
        <v>6</v>
      </c>
      <c r="C54" s="986">
        <v>0</v>
      </c>
      <c r="E54" s="986">
        <v>0</v>
      </c>
      <c r="G54" s="986">
        <v>0</v>
      </c>
      <c r="I54" s="986">
        <v>7</v>
      </c>
      <c r="K54" s="986">
        <v>803034</v>
      </c>
      <c r="M54" s="986">
        <v>0</v>
      </c>
      <c r="O54" s="986">
        <v>0</v>
      </c>
      <c r="Q54" s="986">
        <v>0</v>
      </c>
      <c r="S54" s="986">
        <v>0</v>
      </c>
      <c r="U54" s="986">
        <f t="shared" si="0"/>
        <v>803041</v>
      </c>
      <c r="W54" s="986">
        <v>1077139</v>
      </c>
      <c r="Y54" s="986">
        <v>303571</v>
      </c>
      <c r="AA54" s="986">
        <v>606157</v>
      </c>
      <c r="AC54" s="986">
        <v>0</v>
      </c>
      <c r="AE54" s="995">
        <f t="shared" si="1"/>
        <v>2789908</v>
      </c>
      <c r="AG54" s="995">
        <v>2736123</v>
      </c>
      <c r="AH54" s="985"/>
    </row>
    <row r="55" spans="1:34" ht="18" customHeight="1">
      <c r="A55" s="985"/>
      <c r="B55" s="985"/>
      <c r="C55" s="986"/>
      <c r="E55" s="986"/>
      <c r="G55" s="986"/>
      <c r="I55" s="986"/>
      <c r="K55" s="986"/>
      <c r="M55" s="986"/>
      <c r="O55" s="986"/>
      <c r="Q55" s="986"/>
      <c r="S55" s="986"/>
      <c r="U55" s="986"/>
      <c r="W55" s="986"/>
      <c r="Y55" s="986"/>
      <c r="AA55" s="986"/>
      <c r="AC55" s="986"/>
      <c r="AE55" s="995"/>
      <c r="AG55" s="995"/>
      <c r="AH55" s="985"/>
    </row>
    <row r="56" spans="1:34" ht="18" customHeight="1">
      <c r="A56" s="576" t="s">
        <v>0</v>
      </c>
      <c r="B56" s="959"/>
      <c r="C56" s="959"/>
      <c r="D56" s="959"/>
      <c r="E56" s="959"/>
      <c r="F56" s="959"/>
      <c r="G56" s="959"/>
      <c r="H56" s="959"/>
      <c r="I56" s="959"/>
      <c r="J56" s="243"/>
      <c r="K56" s="243"/>
      <c r="L56" s="243"/>
      <c r="M56" s="243"/>
      <c r="N56" s="243"/>
      <c r="O56" s="243"/>
      <c r="P56" s="243"/>
      <c r="Q56" s="243"/>
      <c r="R56" s="243"/>
      <c r="S56" s="243"/>
      <c r="T56" s="243"/>
      <c r="U56" s="243"/>
      <c r="V56" s="243"/>
      <c r="W56" s="960"/>
      <c r="X56" s="243"/>
      <c r="Y56" s="960"/>
      <c r="Z56" s="243"/>
      <c r="AA56" s="243"/>
      <c r="AB56" s="243"/>
      <c r="AC56" s="243"/>
      <c r="AD56" s="243"/>
      <c r="AE56" s="243"/>
      <c r="AF56" s="243"/>
      <c r="AG56" s="959"/>
      <c r="AH56" s="985"/>
    </row>
    <row r="57" spans="1:34" ht="18" customHeight="1">
      <c r="A57" s="576" t="s">
        <v>856</v>
      </c>
      <c r="B57" s="959"/>
      <c r="C57" s="959"/>
      <c r="D57" s="959"/>
      <c r="E57" s="959"/>
      <c r="F57" s="959"/>
      <c r="G57" s="959"/>
      <c r="H57" s="959"/>
      <c r="I57" s="959"/>
      <c r="J57" s="243"/>
      <c r="K57" s="243"/>
      <c r="L57" s="243"/>
      <c r="M57" s="243"/>
      <c r="N57" s="243"/>
      <c r="O57" s="243"/>
      <c r="P57" s="243"/>
      <c r="Q57" s="243"/>
      <c r="R57" s="243"/>
      <c r="S57" s="243"/>
      <c r="T57" s="243"/>
      <c r="U57" s="243"/>
      <c r="V57" s="243"/>
      <c r="W57" s="960"/>
      <c r="X57" s="243"/>
      <c r="Y57" s="960"/>
      <c r="Z57" s="243"/>
      <c r="AA57" s="243"/>
      <c r="AB57" s="243"/>
      <c r="AC57" s="243"/>
      <c r="AD57" s="243"/>
      <c r="AE57" s="518" t="s">
        <v>6</v>
      </c>
      <c r="AF57" s="518"/>
      <c r="AG57" s="518"/>
      <c r="AH57" s="985"/>
    </row>
    <row r="58" spans="1:34" ht="18" customHeight="1">
      <c r="A58" s="576" t="s">
        <v>764</v>
      </c>
      <c r="B58" s="959"/>
      <c r="C58" s="959"/>
      <c r="D58" s="959"/>
      <c r="E58" s="959"/>
      <c r="F58" s="959"/>
      <c r="G58" s="959"/>
      <c r="H58" s="959"/>
      <c r="I58" s="959"/>
      <c r="J58" s="243"/>
      <c r="K58" s="243"/>
      <c r="L58" s="243"/>
      <c r="M58" s="243"/>
      <c r="N58" s="243"/>
      <c r="O58" s="243"/>
      <c r="P58" s="243"/>
      <c r="Q58" s="243"/>
      <c r="R58" s="243"/>
      <c r="S58" s="243"/>
      <c r="T58" s="243"/>
      <c r="U58" s="243"/>
      <c r="V58" s="243"/>
      <c r="W58" s="960"/>
      <c r="X58" s="243"/>
      <c r="Y58" s="960"/>
      <c r="Z58" s="243"/>
      <c r="AA58" s="243"/>
      <c r="AB58" s="243"/>
      <c r="AC58" s="243"/>
      <c r="AD58" s="243"/>
      <c r="AE58" s="2424" t="s">
        <v>857</v>
      </c>
      <c r="AF58" s="2425"/>
      <c r="AG58" s="2426"/>
      <c r="AH58" s="985"/>
    </row>
    <row r="59" spans="1:34" ht="18" customHeight="1">
      <c r="A59" s="626" t="s">
        <v>1966</v>
      </c>
      <c r="B59" s="959"/>
      <c r="C59" s="959"/>
      <c r="D59" s="959"/>
      <c r="E59" s="959"/>
      <c r="F59" s="959"/>
      <c r="G59" s="959"/>
      <c r="H59" s="959"/>
      <c r="I59" s="959"/>
      <c r="J59" s="243"/>
      <c r="K59" s="243"/>
      <c r="L59" s="243"/>
      <c r="M59" s="243"/>
      <c r="N59" s="243"/>
      <c r="O59" s="243"/>
      <c r="P59" s="243"/>
      <c r="Q59" s="243"/>
      <c r="R59" s="243"/>
      <c r="S59" s="243"/>
      <c r="T59" s="243"/>
      <c r="U59" s="243"/>
      <c r="V59" s="243"/>
      <c r="W59" s="960"/>
      <c r="X59" s="243"/>
      <c r="Y59" s="960"/>
      <c r="Z59" s="243"/>
      <c r="AA59" s="243"/>
      <c r="AB59" s="243"/>
      <c r="AC59" s="243"/>
      <c r="AD59" s="243"/>
      <c r="AE59" s="243"/>
      <c r="AF59" s="243"/>
      <c r="AG59" s="1866" t="s">
        <v>135</v>
      </c>
      <c r="AH59" s="985"/>
    </row>
    <row r="60" spans="1:34" ht="18" customHeight="1">
      <c r="A60" s="576" t="s">
        <v>858</v>
      </c>
      <c r="B60" s="959"/>
      <c r="C60" s="959"/>
      <c r="D60" s="959"/>
      <c r="E60" s="959"/>
      <c r="F60" s="959"/>
      <c r="G60" s="959"/>
      <c r="H60" s="959"/>
      <c r="I60" s="959"/>
      <c r="J60" s="243"/>
      <c r="K60" s="243"/>
      <c r="L60" s="243"/>
      <c r="M60" s="243"/>
      <c r="N60" s="243"/>
      <c r="O60" s="243"/>
      <c r="P60" s="243"/>
      <c r="Q60" s="243"/>
      <c r="R60" s="243"/>
      <c r="S60" s="243"/>
      <c r="T60" s="243"/>
      <c r="U60" s="243"/>
      <c r="V60" s="243"/>
      <c r="W60" s="960"/>
      <c r="X60" s="243"/>
      <c r="Y60" s="960"/>
      <c r="Z60" s="243"/>
      <c r="AA60" s="243"/>
      <c r="AB60" s="243"/>
      <c r="AC60" s="243"/>
      <c r="AD60" s="243"/>
      <c r="AE60" s="243"/>
      <c r="AF60" s="243"/>
      <c r="AG60" s="243"/>
      <c r="AH60" s="985"/>
    </row>
    <row r="61" spans="1:34" ht="7.5" customHeight="1">
      <c r="A61" s="243" t="s">
        <v>6</v>
      </c>
      <c r="B61" s="243"/>
      <c r="C61" s="243"/>
      <c r="D61" s="243"/>
      <c r="E61" s="243"/>
      <c r="F61" s="243"/>
      <c r="G61" s="243"/>
      <c r="H61" s="243"/>
      <c r="I61" s="243"/>
      <c r="J61" s="243"/>
      <c r="K61" s="243"/>
      <c r="L61" s="243"/>
      <c r="M61" s="243"/>
      <c r="N61" s="243"/>
      <c r="O61" s="243"/>
      <c r="P61" s="243"/>
      <c r="Q61" s="243"/>
      <c r="R61" s="243"/>
      <c r="S61" s="243"/>
      <c r="T61" s="243"/>
      <c r="U61" s="243"/>
      <c r="V61" s="243"/>
      <c r="W61" s="960"/>
      <c r="X61" s="243"/>
      <c r="Y61" s="960"/>
      <c r="Z61" s="243"/>
      <c r="AA61" s="243"/>
      <c r="AB61" s="243"/>
      <c r="AC61" s="243"/>
      <c r="AD61" s="243"/>
      <c r="AE61" s="243"/>
      <c r="AF61" s="243"/>
      <c r="AG61" s="243"/>
      <c r="AH61" s="985"/>
    </row>
    <row r="62" spans="1:34" ht="13.5" customHeight="1">
      <c r="A62" s="962"/>
      <c r="B62" s="962"/>
      <c r="C62" s="963" t="s">
        <v>766</v>
      </c>
      <c r="D62" s="963"/>
      <c r="E62" s="963"/>
      <c r="F62" s="963"/>
      <c r="G62" s="963"/>
      <c r="H62" s="963"/>
      <c r="I62" s="964"/>
      <c r="J62" s="963"/>
      <c r="K62" s="963"/>
      <c r="L62" s="963"/>
      <c r="M62" s="963"/>
      <c r="N62" s="963"/>
      <c r="O62" s="963"/>
      <c r="P62" s="963"/>
      <c r="Q62" s="965"/>
      <c r="R62" s="963"/>
      <c r="S62" s="963"/>
      <c r="T62" s="963"/>
      <c r="U62" s="963"/>
      <c r="V62" s="962"/>
      <c r="W62" s="2422" t="s">
        <v>767</v>
      </c>
      <c r="X62" s="2423"/>
      <c r="Y62" s="2423"/>
      <c r="Z62" s="966"/>
      <c r="AA62" s="576"/>
      <c r="AB62" s="576"/>
      <c r="AC62" s="576"/>
      <c r="AD62" s="962"/>
      <c r="AE62" s="965" t="s">
        <v>288</v>
      </c>
      <c r="AF62" s="965"/>
      <c r="AG62" s="965"/>
      <c r="AH62" s="985"/>
    </row>
    <row r="63" spans="1:34" ht="13.5" customHeight="1">
      <c r="A63" s="959"/>
      <c r="B63" s="959"/>
      <c r="C63" s="967" t="s">
        <v>6</v>
      </c>
      <c r="D63" s="967" t="s">
        <v>6</v>
      </c>
      <c r="E63" s="967"/>
      <c r="F63" s="967" t="s">
        <v>6</v>
      </c>
      <c r="G63" s="967" t="s">
        <v>6</v>
      </c>
      <c r="H63" s="967"/>
      <c r="I63" s="967" t="s">
        <v>6</v>
      </c>
      <c r="J63" s="967" t="s">
        <v>6</v>
      </c>
      <c r="K63" s="967" t="s">
        <v>6</v>
      </c>
      <c r="L63" s="967" t="s">
        <v>6</v>
      </c>
      <c r="M63" s="967" t="s">
        <v>6</v>
      </c>
      <c r="N63" s="967" t="s">
        <v>6</v>
      </c>
      <c r="O63" s="967" t="s">
        <v>6</v>
      </c>
      <c r="P63" s="967" t="s">
        <v>6</v>
      </c>
      <c r="Q63" s="1859" t="s">
        <v>6</v>
      </c>
      <c r="R63" s="967"/>
      <c r="S63" s="967" t="s">
        <v>6</v>
      </c>
      <c r="T63" s="967"/>
      <c r="U63" s="967" t="s">
        <v>6</v>
      </c>
      <c r="V63" s="959"/>
      <c r="W63" s="969" t="s">
        <v>6</v>
      </c>
      <c r="X63" s="967" t="s">
        <v>6</v>
      </c>
      <c r="Y63" s="969" t="s">
        <v>6</v>
      </c>
      <c r="Z63" s="970" t="s">
        <v>6</v>
      </c>
      <c r="AA63" s="959" t="s">
        <v>6</v>
      </c>
      <c r="AB63" s="959"/>
      <c r="AC63" s="959"/>
      <c r="AD63" s="959"/>
      <c r="AE63" s="959"/>
      <c r="AF63" s="959"/>
      <c r="AG63" s="959"/>
      <c r="AH63" s="985"/>
    </row>
    <row r="64" spans="1:34" ht="13.5" customHeight="1">
      <c r="A64" s="962"/>
      <c r="B64" s="962"/>
      <c r="C64" s="962"/>
      <c r="D64" s="962"/>
      <c r="E64" s="1021" t="s">
        <v>768</v>
      </c>
      <c r="F64" s="962"/>
      <c r="G64" s="962"/>
      <c r="H64" s="962"/>
      <c r="I64" s="962"/>
      <c r="J64" s="962"/>
      <c r="K64" s="962"/>
      <c r="L64" s="962"/>
      <c r="M64" s="962" t="s">
        <v>6</v>
      </c>
      <c r="N64" s="962"/>
      <c r="O64" s="962"/>
      <c r="P64" s="962"/>
      <c r="Q64" s="1859" t="s">
        <v>6</v>
      </c>
      <c r="R64" s="962"/>
      <c r="S64" s="962"/>
      <c r="T64" s="962"/>
      <c r="U64" s="962"/>
      <c r="V64" s="962"/>
      <c r="W64" s="971"/>
      <c r="X64" s="962"/>
      <c r="Y64" s="971"/>
      <c r="Z64" s="962"/>
      <c r="AA64" s="1859" t="s">
        <v>769</v>
      </c>
      <c r="AB64" s="1859"/>
      <c r="AC64" s="1859"/>
      <c r="AD64" s="962"/>
      <c r="AE64" s="972"/>
      <c r="AF64" s="972"/>
      <c r="AG64" s="972"/>
      <c r="AH64" s="985"/>
    </row>
    <row r="65" spans="1:34" ht="13.5" customHeight="1">
      <c r="A65" s="962"/>
      <c r="B65" s="962"/>
      <c r="C65" s="1021" t="s">
        <v>6</v>
      </c>
      <c r="D65" s="1024"/>
      <c r="E65" s="1021" t="s">
        <v>770</v>
      </c>
      <c r="F65" s="1024"/>
      <c r="G65" s="1021" t="s">
        <v>771</v>
      </c>
      <c r="H65" s="1024"/>
      <c r="I65" s="1021" t="s">
        <v>6</v>
      </c>
      <c r="J65" s="1024"/>
      <c r="K65" s="1021" t="s">
        <v>772</v>
      </c>
      <c r="L65" s="1024"/>
      <c r="M65" s="1021" t="s">
        <v>773</v>
      </c>
      <c r="N65" s="1024"/>
      <c r="O65" s="1021" t="s">
        <v>773</v>
      </c>
      <c r="P65" s="1024"/>
      <c r="Q65" s="1021" t="s">
        <v>774</v>
      </c>
      <c r="R65" s="1024"/>
      <c r="S65" s="1021" t="s">
        <v>6</v>
      </c>
      <c r="T65" s="962"/>
      <c r="U65" s="1859" t="s">
        <v>775</v>
      </c>
      <c r="V65" s="962"/>
      <c r="W65" s="1859" t="s">
        <v>776</v>
      </c>
      <c r="X65" s="962"/>
      <c r="Y65" s="1859" t="s">
        <v>777</v>
      </c>
      <c r="Z65" s="962"/>
      <c r="AA65" s="1859" t="s">
        <v>778</v>
      </c>
      <c r="AB65" s="1859"/>
      <c r="AC65" s="1859" t="s">
        <v>859</v>
      </c>
      <c r="AD65" s="962"/>
      <c r="AE65" s="966" t="s">
        <v>6</v>
      </c>
      <c r="AF65" s="966"/>
      <c r="AG65" s="966" t="s">
        <v>6</v>
      </c>
      <c r="AH65" s="985"/>
    </row>
    <row r="66" spans="1:34" ht="13.5" customHeight="1">
      <c r="A66" s="1862" t="s">
        <v>779</v>
      </c>
      <c r="B66" s="962"/>
      <c r="C66" s="1485" t="s">
        <v>536</v>
      </c>
      <c r="D66" s="1024"/>
      <c r="E66" s="1025" t="s">
        <v>780</v>
      </c>
      <c r="F66" s="1024"/>
      <c r="G66" s="1025" t="s">
        <v>860</v>
      </c>
      <c r="H66" s="1024"/>
      <c r="I66" s="1485" t="s">
        <v>782</v>
      </c>
      <c r="J66" s="1024"/>
      <c r="K66" s="1486" t="s">
        <v>783</v>
      </c>
      <c r="L66" s="1024"/>
      <c r="M66" s="1485" t="s">
        <v>861</v>
      </c>
      <c r="N66" s="1024"/>
      <c r="O66" s="1485" t="s">
        <v>785</v>
      </c>
      <c r="P66" s="1024"/>
      <c r="Q66" s="1025" t="s">
        <v>786</v>
      </c>
      <c r="R66" s="1024"/>
      <c r="S66" s="1025" t="s">
        <v>549</v>
      </c>
      <c r="T66" s="962"/>
      <c r="U66" s="1862" t="s">
        <v>787</v>
      </c>
      <c r="V66" s="962"/>
      <c r="W66" s="1862" t="s">
        <v>788</v>
      </c>
      <c r="X66" s="962"/>
      <c r="Y66" s="1862" t="s">
        <v>788</v>
      </c>
      <c r="Z66" s="962"/>
      <c r="AA66" s="1862" t="s">
        <v>789</v>
      </c>
      <c r="AB66" s="975"/>
      <c r="AC66" s="1862" t="s">
        <v>862</v>
      </c>
      <c r="AD66" s="962"/>
      <c r="AE66" s="1869" t="s">
        <v>1967</v>
      </c>
      <c r="AF66" s="975"/>
      <c r="AG66" s="1869" t="s">
        <v>790</v>
      </c>
      <c r="AH66" s="985"/>
    </row>
    <row r="67" spans="1:34" ht="6" customHeight="1">
      <c r="A67" s="985"/>
      <c r="B67" s="985"/>
      <c r="C67" s="986"/>
      <c r="E67" s="986"/>
      <c r="G67" s="986"/>
      <c r="I67" s="986"/>
      <c r="K67" s="986"/>
      <c r="M67" s="986"/>
      <c r="O67" s="986"/>
      <c r="Q67" s="986"/>
      <c r="S67" s="986"/>
      <c r="U67" s="986"/>
      <c r="W67" s="986"/>
      <c r="Y67" s="986"/>
      <c r="AA67" s="986"/>
      <c r="AC67" s="986"/>
      <c r="AE67" s="995"/>
      <c r="AG67" s="995"/>
      <c r="AH67" s="985"/>
    </row>
    <row r="68" spans="1:34" ht="18" customHeight="1">
      <c r="A68" s="985" t="s">
        <v>896</v>
      </c>
      <c r="B68" s="985" t="str">
        <f>B15</f>
        <v xml:space="preserve"> </v>
      </c>
      <c r="C68" s="981">
        <v>0</v>
      </c>
      <c r="D68" s="994"/>
      <c r="E68" s="981">
        <v>4487</v>
      </c>
      <c r="F68" s="994"/>
      <c r="G68" s="981">
        <v>0</v>
      </c>
      <c r="H68" s="994"/>
      <c r="I68" s="981">
        <v>0</v>
      </c>
      <c r="J68" s="994"/>
      <c r="K68" s="981">
        <v>0</v>
      </c>
      <c r="L68" s="994"/>
      <c r="M68" s="981">
        <v>0</v>
      </c>
      <c r="N68" s="994"/>
      <c r="O68" s="981">
        <v>0</v>
      </c>
      <c r="P68" s="994"/>
      <c r="Q68" s="981">
        <v>0</v>
      </c>
      <c r="R68" s="994"/>
      <c r="S68" s="981">
        <v>0</v>
      </c>
      <c r="T68" s="994"/>
      <c r="U68" s="981">
        <f t="shared" si="0"/>
        <v>4487</v>
      </c>
      <c r="V68" s="994"/>
      <c r="W68" s="981">
        <v>28874</v>
      </c>
      <c r="X68" s="994"/>
      <c r="Y68" s="981">
        <v>41727</v>
      </c>
      <c r="Z68" s="994"/>
      <c r="AA68" s="981">
        <v>2830</v>
      </c>
      <c r="AB68" s="981"/>
      <c r="AC68" s="981">
        <v>1107</v>
      </c>
      <c r="AD68" s="994"/>
      <c r="AE68" s="994">
        <f>ROUND(SUM(U68:AD68),1)</f>
        <v>79025</v>
      </c>
      <c r="AF68" s="994"/>
      <c r="AG68" s="994">
        <v>88266</v>
      </c>
      <c r="AH68" s="985"/>
    </row>
    <row r="69" spans="1:34" ht="18" customHeight="1">
      <c r="A69" s="985" t="s">
        <v>897</v>
      </c>
      <c r="B69" s="985" t="s">
        <v>6</v>
      </c>
      <c r="C69" s="986">
        <v>0</v>
      </c>
      <c r="D69" s="985"/>
      <c r="E69" s="986">
        <v>0</v>
      </c>
      <c r="F69" s="985"/>
      <c r="G69" s="986">
        <v>0</v>
      </c>
      <c r="H69" s="985"/>
      <c r="I69" s="986">
        <v>0</v>
      </c>
      <c r="J69" s="985"/>
      <c r="K69" s="986">
        <v>0</v>
      </c>
      <c r="L69" s="985"/>
      <c r="M69" s="986">
        <v>0</v>
      </c>
      <c r="N69" s="985"/>
      <c r="O69" s="986">
        <v>0</v>
      </c>
      <c r="P69" s="985"/>
      <c r="Q69" s="986">
        <v>0</v>
      </c>
      <c r="R69" s="985"/>
      <c r="S69" s="986">
        <v>0</v>
      </c>
      <c r="T69" s="985"/>
      <c r="U69" s="986">
        <f t="shared" si="0"/>
        <v>0</v>
      </c>
      <c r="V69" s="985"/>
      <c r="W69" s="986">
        <v>0</v>
      </c>
      <c r="X69" s="980"/>
      <c r="Y69" s="986">
        <v>0</v>
      </c>
      <c r="Z69" s="985"/>
      <c r="AA69" s="986">
        <v>0</v>
      </c>
      <c r="AB69" s="1007"/>
      <c r="AC69" s="986">
        <v>0</v>
      </c>
      <c r="AD69" s="985"/>
      <c r="AE69" s="995">
        <f>ROUND(SUM(U69:AD69),1)</f>
        <v>0</v>
      </c>
      <c r="AF69" s="985"/>
      <c r="AG69" s="992">
        <v>17</v>
      </c>
      <c r="AH69" s="985"/>
    </row>
    <row r="70" spans="1:34" ht="18" customHeight="1">
      <c r="A70" s="985" t="s">
        <v>898</v>
      </c>
      <c r="B70" s="985" t="s">
        <v>6</v>
      </c>
      <c r="C70" s="986">
        <v>0</v>
      </c>
      <c r="D70" s="985"/>
      <c r="E70" s="986">
        <v>0</v>
      </c>
      <c r="F70" s="985"/>
      <c r="G70" s="986">
        <v>0</v>
      </c>
      <c r="H70" s="985"/>
      <c r="I70" s="986">
        <v>0</v>
      </c>
      <c r="J70" s="985"/>
      <c r="K70" s="986">
        <v>0</v>
      </c>
      <c r="L70" s="985"/>
      <c r="M70" s="986">
        <v>0</v>
      </c>
      <c r="N70" s="985"/>
      <c r="O70" s="986">
        <v>0</v>
      </c>
      <c r="P70" s="985"/>
      <c r="Q70" s="986">
        <v>0</v>
      </c>
      <c r="R70" s="985"/>
      <c r="S70" s="986">
        <v>0</v>
      </c>
      <c r="T70" s="985"/>
      <c r="U70" s="986">
        <f t="shared" si="0"/>
        <v>0</v>
      </c>
      <c r="V70" s="985"/>
      <c r="W70" s="986">
        <v>0</v>
      </c>
      <c r="X70" s="980"/>
      <c r="Y70" s="986">
        <v>722</v>
      </c>
      <c r="Z70" s="985"/>
      <c r="AA70" s="986">
        <v>0</v>
      </c>
      <c r="AB70" s="1034"/>
      <c r="AC70" s="986">
        <v>0</v>
      </c>
      <c r="AD70" s="985"/>
      <c r="AE70" s="995">
        <f t="shared" ref="AE70:AE87" si="2">ROUND(SUM(U70:AD70),1)</f>
        <v>722</v>
      </c>
      <c r="AF70" s="985"/>
      <c r="AG70" s="995">
        <v>722</v>
      </c>
      <c r="AH70" s="985"/>
    </row>
    <row r="71" spans="1:34" ht="18" customHeight="1">
      <c r="A71" s="985" t="s">
        <v>837</v>
      </c>
      <c r="B71" s="985" t="s">
        <v>6</v>
      </c>
      <c r="C71" s="986">
        <v>0</v>
      </c>
      <c r="D71" s="985"/>
      <c r="E71" s="986">
        <v>0</v>
      </c>
      <c r="F71" s="985"/>
      <c r="G71" s="986">
        <v>0</v>
      </c>
      <c r="H71" s="985"/>
      <c r="I71" s="986">
        <v>0</v>
      </c>
      <c r="J71" s="985"/>
      <c r="K71" s="986">
        <v>2531</v>
      </c>
      <c r="L71" s="985"/>
      <c r="M71" s="986">
        <v>0</v>
      </c>
      <c r="N71" s="985"/>
      <c r="O71" s="986">
        <v>0</v>
      </c>
      <c r="P71" s="985"/>
      <c r="Q71" s="986">
        <v>0</v>
      </c>
      <c r="R71" s="985"/>
      <c r="S71" s="986">
        <v>0</v>
      </c>
      <c r="T71" s="985"/>
      <c r="U71" s="986">
        <f t="shared" si="0"/>
        <v>2531</v>
      </c>
      <c r="V71" s="985"/>
      <c r="W71" s="986">
        <v>0</v>
      </c>
      <c r="X71" s="980"/>
      <c r="Y71" s="986">
        <v>73</v>
      </c>
      <c r="Z71" s="985"/>
      <c r="AA71" s="986">
        <v>0</v>
      </c>
      <c r="AB71" s="1034"/>
      <c r="AC71" s="986">
        <v>0</v>
      </c>
      <c r="AD71" s="985"/>
      <c r="AE71" s="995">
        <f t="shared" si="2"/>
        <v>2604</v>
      </c>
      <c r="AF71" s="985"/>
      <c r="AG71" s="995">
        <v>98</v>
      </c>
      <c r="AH71" s="985"/>
    </row>
    <row r="72" spans="1:34" ht="18" customHeight="1">
      <c r="A72" s="985" t="s">
        <v>899</v>
      </c>
      <c r="B72" s="980" t="s">
        <v>12</v>
      </c>
      <c r="C72" s="986">
        <v>0</v>
      </c>
      <c r="E72" s="986">
        <v>0</v>
      </c>
      <c r="G72" s="986">
        <v>0</v>
      </c>
      <c r="I72" s="986">
        <v>0</v>
      </c>
      <c r="K72" s="986">
        <v>0</v>
      </c>
      <c r="M72" s="986">
        <v>0</v>
      </c>
      <c r="O72" s="986">
        <v>0</v>
      </c>
      <c r="Q72" s="986">
        <v>0</v>
      </c>
      <c r="S72" s="986">
        <v>0</v>
      </c>
      <c r="U72" s="986">
        <f t="shared" si="0"/>
        <v>0</v>
      </c>
      <c r="W72" s="986">
        <v>10928</v>
      </c>
      <c r="Y72" s="986">
        <v>20190</v>
      </c>
      <c r="AA72" s="986">
        <v>1743</v>
      </c>
      <c r="AC72" s="986">
        <v>0</v>
      </c>
      <c r="AE72" s="995">
        <f t="shared" si="2"/>
        <v>32861</v>
      </c>
      <c r="AG72" s="995">
        <v>25950</v>
      </c>
      <c r="AH72" s="985"/>
    </row>
    <row r="73" spans="1:34" ht="18" customHeight="1">
      <c r="A73" s="985" t="s">
        <v>900</v>
      </c>
      <c r="B73" s="985" t="s">
        <v>6</v>
      </c>
      <c r="C73" s="986">
        <v>0</v>
      </c>
      <c r="D73" s="985"/>
      <c r="E73" s="986">
        <v>0</v>
      </c>
      <c r="F73" s="985"/>
      <c r="G73" s="986">
        <v>0</v>
      </c>
      <c r="H73" s="985"/>
      <c r="I73" s="986">
        <v>0</v>
      </c>
      <c r="J73" s="985"/>
      <c r="K73" s="986">
        <v>0</v>
      </c>
      <c r="L73" s="985"/>
      <c r="M73" s="986">
        <v>24586</v>
      </c>
      <c r="N73" s="985"/>
      <c r="O73" s="986">
        <v>0</v>
      </c>
      <c r="P73" s="985"/>
      <c r="Q73" s="986">
        <v>0</v>
      </c>
      <c r="R73" s="985"/>
      <c r="S73" s="986">
        <v>0</v>
      </c>
      <c r="T73" s="985"/>
      <c r="U73" s="986">
        <f t="shared" si="0"/>
        <v>24586</v>
      </c>
      <c r="V73" s="985"/>
      <c r="W73" s="986">
        <v>3046</v>
      </c>
      <c r="X73" s="985"/>
      <c r="Y73" s="986">
        <v>524</v>
      </c>
      <c r="Z73" s="985" t="s">
        <v>6</v>
      </c>
      <c r="AA73" s="986">
        <v>1514</v>
      </c>
      <c r="AB73" s="1034"/>
      <c r="AC73" s="986">
        <v>0</v>
      </c>
      <c r="AD73" s="985"/>
      <c r="AE73" s="995">
        <f t="shared" si="2"/>
        <v>29670</v>
      </c>
      <c r="AF73" s="985"/>
      <c r="AG73" s="995">
        <v>28207</v>
      </c>
      <c r="AH73" s="985"/>
    </row>
    <row r="74" spans="1:34" ht="18" customHeight="1">
      <c r="A74" s="985" t="s">
        <v>901</v>
      </c>
      <c r="B74" s="985" t="s">
        <v>6</v>
      </c>
      <c r="C74" s="986">
        <v>0</v>
      </c>
      <c r="D74" s="985"/>
      <c r="E74" s="986">
        <v>0</v>
      </c>
      <c r="F74" s="985"/>
      <c r="G74" s="986">
        <v>0</v>
      </c>
      <c r="H74" s="985"/>
      <c r="I74" s="986">
        <v>0</v>
      </c>
      <c r="J74" s="985"/>
      <c r="K74" s="986">
        <v>0</v>
      </c>
      <c r="L74" s="985"/>
      <c r="M74" s="986">
        <v>0</v>
      </c>
      <c r="N74" s="985"/>
      <c r="O74" s="986">
        <v>0</v>
      </c>
      <c r="P74" s="985"/>
      <c r="Q74" s="986">
        <v>0</v>
      </c>
      <c r="R74" s="985"/>
      <c r="S74" s="986">
        <v>0</v>
      </c>
      <c r="T74" s="985"/>
      <c r="U74" s="986">
        <f t="shared" si="0"/>
        <v>0</v>
      </c>
      <c r="V74" s="985"/>
      <c r="W74" s="986">
        <v>0</v>
      </c>
      <c r="X74" s="985"/>
      <c r="Y74" s="986">
        <v>0</v>
      </c>
      <c r="Z74" s="985"/>
      <c r="AA74" s="986">
        <v>0</v>
      </c>
      <c r="AB74" s="1034"/>
      <c r="AC74" s="986">
        <v>0</v>
      </c>
      <c r="AD74" s="985"/>
      <c r="AE74" s="995">
        <f t="shared" si="2"/>
        <v>0</v>
      </c>
      <c r="AF74" s="985"/>
      <c r="AG74" s="995">
        <v>3</v>
      </c>
      <c r="AH74" s="985"/>
    </row>
    <row r="75" spans="1:34" ht="18" customHeight="1">
      <c r="A75" s="985" t="s">
        <v>841</v>
      </c>
      <c r="B75" s="985" t="s">
        <v>6</v>
      </c>
      <c r="C75" s="986"/>
      <c r="D75" s="985"/>
      <c r="E75" s="986"/>
      <c r="F75" s="985"/>
      <c r="G75" s="986"/>
      <c r="H75" s="985"/>
      <c r="I75" s="986"/>
      <c r="J75" s="985"/>
      <c r="K75" s="986"/>
      <c r="L75" s="985"/>
      <c r="M75" s="986"/>
      <c r="N75" s="985"/>
      <c r="O75" s="986"/>
      <c r="P75" s="985"/>
      <c r="Q75" s="986"/>
      <c r="R75" s="985"/>
      <c r="S75" s="986"/>
      <c r="T75" s="985"/>
      <c r="U75" s="986"/>
      <c r="V75" s="985"/>
      <c r="W75" s="986"/>
      <c r="X75" s="980"/>
      <c r="Y75" s="986"/>
      <c r="Z75" s="985"/>
      <c r="AA75" s="986"/>
      <c r="AB75" s="1034"/>
      <c r="AC75" s="986"/>
      <c r="AD75" s="985"/>
      <c r="AE75" s="995"/>
      <c r="AF75" s="985"/>
      <c r="AG75" s="986"/>
      <c r="AH75" s="985"/>
    </row>
    <row r="76" spans="1:34" ht="18" customHeight="1">
      <c r="A76" s="985" t="s">
        <v>902</v>
      </c>
      <c r="B76" s="985" t="s">
        <v>6</v>
      </c>
      <c r="C76" s="986">
        <v>0</v>
      </c>
      <c r="D76" s="985"/>
      <c r="E76" s="986">
        <v>0</v>
      </c>
      <c r="F76" s="985"/>
      <c r="G76" s="986">
        <v>0</v>
      </c>
      <c r="H76" s="985"/>
      <c r="I76" s="986">
        <v>0</v>
      </c>
      <c r="J76" s="985"/>
      <c r="K76" s="986">
        <v>0</v>
      </c>
      <c r="L76" s="985"/>
      <c r="M76" s="986">
        <v>0</v>
      </c>
      <c r="N76" s="985"/>
      <c r="O76" s="986">
        <v>0</v>
      </c>
      <c r="P76" s="985"/>
      <c r="Q76" s="986">
        <v>5527</v>
      </c>
      <c r="R76" s="985"/>
      <c r="S76" s="986">
        <v>0</v>
      </c>
      <c r="T76" s="985"/>
      <c r="U76" s="986">
        <f t="shared" si="0"/>
        <v>5527</v>
      </c>
      <c r="V76" s="985"/>
      <c r="W76" s="986">
        <v>3072</v>
      </c>
      <c r="X76" s="985"/>
      <c r="Y76" s="986">
        <v>1371</v>
      </c>
      <c r="Z76" s="985"/>
      <c r="AA76" s="986">
        <v>1604</v>
      </c>
      <c r="AB76" s="1034"/>
      <c r="AC76" s="986">
        <v>0</v>
      </c>
      <c r="AD76" s="985"/>
      <c r="AE76" s="995">
        <f t="shared" si="2"/>
        <v>11574</v>
      </c>
      <c r="AF76" s="985"/>
      <c r="AG76" s="995">
        <v>17479</v>
      </c>
      <c r="AH76" s="985"/>
    </row>
    <row r="77" spans="1:34" ht="18" customHeight="1">
      <c r="A77" s="985" t="s">
        <v>903</v>
      </c>
      <c r="B77" s="985" t="s">
        <v>6</v>
      </c>
      <c r="C77" s="986">
        <v>0</v>
      </c>
      <c r="D77" s="985"/>
      <c r="E77" s="986">
        <v>0</v>
      </c>
      <c r="F77" s="985"/>
      <c r="G77" s="986">
        <v>0</v>
      </c>
      <c r="H77" s="985"/>
      <c r="I77" s="986">
        <v>0</v>
      </c>
      <c r="J77" s="985"/>
      <c r="K77" s="986">
        <v>0</v>
      </c>
      <c r="L77" s="985"/>
      <c r="M77" s="986">
        <v>0</v>
      </c>
      <c r="N77" s="985"/>
      <c r="O77" s="986">
        <v>0</v>
      </c>
      <c r="P77" s="985"/>
      <c r="Q77" s="986">
        <v>0</v>
      </c>
      <c r="R77" s="985"/>
      <c r="S77" s="986">
        <v>0</v>
      </c>
      <c r="T77" s="985"/>
      <c r="U77" s="986">
        <f t="shared" si="0"/>
        <v>0</v>
      </c>
      <c r="V77" s="985"/>
      <c r="W77" s="986">
        <v>0</v>
      </c>
      <c r="X77" s="980"/>
      <c r="Y77" s="986">
        <v>0</v>
      </c>
      <c r="Z77" s="985"/>
      <c r="AA77" s="986">
        <v>0</v>
      </c>
      <c r="AB77" s="1036"/>
      <c r="AC77" s="986">
        <v>0</v>
      </c>
      <c r="AD77" s="985"/>
      <c r="AE77" s="995">
        <f t="shared" si="2"/>
        <v>0</v>
      </c>
      <c r="AF77" s="985"/>
      <c r="AG77" s="992">
        <v>0</v>
      </c>
      <c r="AH77" s="985"/>
    </row>
    <row r="78" spans="1:34" ht="18" customHeight="1">
      <c r="A78" s="985" t="s">
        <v>904</v>
      </c>
      <c r="B78" s="985" t="s">
        <v>6</v>
      </c>
      <c r="C78" s="986">
        <v>0</v>
      </c>
      <c r="D78" s="985"/>
      <c r="E78" s="986">
        <v>0</v>
      </c>
      <c r="F78" s="985"/>
      <c r="G78" s="986">
        <v>0</v>
      </c>
      <c r="H78" s="985"/>
      <c r="I78" s="986">
        <v>0</v>
      </c>
      <c r="J78" s="985"/>
      <c r="K78" s="986">
        <v>0</v>
      </c>
      <c r="L78" s="985"/>
      <c r="M78" s="986">
        <v>0</v>
      </c>
      <c r="N78" s="985"/>
      <c r="O78" s="986">
        <v>0</v>
      </c>
      <c r="P78" s="985"/>
      <c r="Q78" s="986">
        <v>0</v>
      </c>
      <c r="R78" s="985"/>
      <c r="S78" s="986">
        <v>0</v>
      </c>
      <c r="T78" s="985"/>
      <c r="U78" s="986">
        <f t="shared" si="0"/>
        <v>0</v>
      </c>
      <c r="V78" s="985"/>
      <c r="W78" s="986">
        <v>0</v>
      </c>
      <c r="X78" s="980"/>
      <c r="Y78" s="986">
        <v>0</v>
      </c>
      <c r="Z78" s="985"/>
      <c r="AA78" s="986">
        <v>0</v>
      </c>
      <c r="AB78" s="1007"/>
      <c r="AC78" s="986">
        <v>0</v>
      </c>
      <c r="AD78" s="985"/>
      <c r="AE78" s="995">
        <f t="shared" si="2"/>
        <v>0</v>
      </c>
      <c r="AF78" s="985"/>
      <c r="AG78" s="992">
        <v>1206</v>
      </c>
      <c r="AH78" s="985"/>
    </row>
    <row r="79" spans="1:34" ht="18" customHeight="1">
      <c r="A79" s="985" t="s">
        <v>905</v>
      </c>
      <c r="B79" s="985" t="s">
        <v>6</v>
      </c>
      <c r="C79" s="986">
        <v>0</v>
      </c>
      <c r="D79" s="985"/>
      <c r="E79" s="986">
        <v>0</v>
      </c>
      <c r="F79" s="985"/>
      <c r="G79" s="986">
        <v>2966</v>
      </c>
      <c r="H79" s="985"/>
      <c r="I79" s="986">
        <v>0</v>
      </c>
      <c r="J79" s="985"/>
      <c r="K79" s="986">
        <v>0</v>
      </c>
      <c r="L79" s="985"/>
      <c r="M79" s="986">
        <v>0</v>
      </c>
      <c r="N79" s="985"/>
      <c r="O79" s="986">
        <v>0</v>
      </c>
      <c r="P79" s="985"/>
      <c r="Q79" s="986">
        <v>0</v>
      </c>
      <c r="R79" s="985"/>
      <c r="S79" s="986">
        <v>0</v>
      </c>
      <c r="T79" s="985"/>
      <c r="U79" s="986">
        <f t="shared" si="0"/>
        <v>2966</v>
      </c>
      <c r="V79" s="985"/>
      <c r="W79" s="986">
        <v>0</v>
      </c>
      <c r="X79" s="985"/>
      <c r="Y79" s="986">
        <v>0</v>
      </c>
      <c r="Z79" s="985"/>
      <c r="AA79" s="986">
        <v>0</v>
      </c>
      <c r="AB79" s="1034"/>
      <c r="AC79" s="986">
        <v>0</v>
      </c>
      <c r="AD79" s="985"/>
      <c r="AE79" s="995">
        <f t="shared" si="2"/>
        <v>2966</v>
      </c>
      <c r="AF79" s="985"/>
      <c r="AG79" s="995">
        <v>171446</v>
      </c>
      <c r="AH79" s="985"/>
    </row>
    <row r="80" spans="1:34" ht="18" customHeight="1">
      <c r="A80" s="985" t="s">
        <v>906</v>
      </c>
      <c r="B80" s="985" t="s">
        <v>6</v>
      </c>
      <c r="C80" s="986">
        <v>0</v>
      </c>
      <c r="D80" s="985"/>
      <c r="E80" s="986">
        <v>0</v>
      </c>
      <c r="F80" s="985"/>
      <c r="G80" s="986">
        <v>0</v>
      </c>
      <c r="H80" s="985"/>
      <c r="I80" s="986">
        <v>0</v>
      </c>
      <c r="J80" s="985"/>
      <c r="K80" s="986">
        <v>0</v>
      </c>
      <c r="L80" s="985"/>
      <c r="M80" s="986">
        <v>0</v>
      </c>
      <c r="N80" s="985"/>
      <c r="O80" s="986">
        <v>0</v>
      </c>
      <c r="P80" s="985"/>
      <c r="Q80" s="986">
        <v>0</v>
      </c>
      <c r="R80" s="985"/>
      <c r="S80" s="986">
        <v>0</v>
      </c>
      <c r="T80" s="985"/>
      <c r="U80" s="986">
        <f t="shared" si="0"/>
        <v>0</v>
      </c>
      <c r="V80" s="985"/>
      <c r="W80" s="986">
        <v>0</v>
      </c>
      <c r="X80" s="980"/>
      <c r="Y80" s="986">
        <v>19</v>
      </c>
      <c r="Z80" s="985"/>
      <c r="AA80" s="986">
        <v>0</v>
      </c>
      <c r="AB80" s="1034"/>
      <c r="AC80" s="986">
        <v>0</v>
      </c>
      <c r="AD80" s="985"/>
      <c r="AE80" s="995">
        <f t="shared" si="2"/>
        <v>19</v>
      </c>
      <c r="AF80" s="985"/>
      <c r="AG80" s="995">
        <v>85</v>
      </c>
      <c r="AH80" s="985"/>
    </row>
    <row r="81" spans="1:34" ht="18" customHeight="1">
      <c r="A81" s="985" t="s">
        <v>907</v>
      </c>
      <c r="B81" s="985" t="s">
        <v>6</v>
      </c>
      <c r="C81" s="986">
        <f>6518606-1</f>
        <v>6518605</v>
      </c>
      <c r="D81" s="985"/>
      <c r="E81" s="986">
        <v>0</v>
      </c>
      <c r="F81" s="985"/>
      <c r="G81" s="986">
        <v>0</v>
      </c>
      <c r="H81" s="985"/>
      <c r="I81" s="986">
        <v>0</v>
      </c>
      <c r="J81" s="985"/>
      <c r="K81" s="986">
        <v>122</v>
      </c>
      <c r="L81" s="985"/>
      <c r="M81" s="986">
        <v>0</v>
      </c>
      <c r="N81" s="985"/>
      <c r="O81" s="986">
        <v>0</v>
      </c>
      <c r="P81" s="985"/>
      <c r="Q81" s="986">
        <v>0</v>
      </c>
      <c r="R81" s="985"/>
      <c r="S81" s="986">
        <v>0</v>
      </c>
      <c r="T81" s="985"/>
      <c r="U81" s="986">
        <f t="shared" si="0"/>
        <v>6518727</v>
      </c>
      <c r="V81" s="985"/>
      <c r="W81" s="986">
        <v>57127</v>
      </c>
      <c r="X81" s="980"/>
      <c r="Y81" s="986">
        <v>25569</v>
      </c>
      <c r="Z81" s="985"/>
      <c r="AA81" s="986">
        <v>32865</v>
      </c>
      <c r="AB81" s="1036"/>
      <c r="AC81" s="986">
        <v>0</v>
      </c>
      <c r="AD81" s="985"/>
      <c r="AE81" s="995">
        <f t="shared" si="2"/>
        <v>6634288</v>
      </c>
      <c r="AF81" s="985"/>
      <c r="AG81" s="995">
        <v>6661674</v>
      </c>
      <c r="AH81" s="985"/>
    </row>
    <row r="82" spans="1:34" ht="18" customHeight="1">
      <c r="A82" s="985" t="s">
        <v>908</v>
      </c>
      <c r="B82" s="985" t="s">
        <v>6</v>
      </c>
      <c r="C82" s="986">
        <v>0</v>
      </c>
      <c r="D82" s="985"/>
      <c r="E82" s="986">
        <v>0</v>
      </c>
      <c r="F82" s="985"/>
      <c r="G82" s="986">
        <v>0</v>
      </c>
      <c r="H82" s="985"/>
      <c r="I82" s="986">
        <v>0</v>
      </c>
      <c r="J82" s="985"/>
      <c r="K82" s="986">
        <v>0</v>
      </c>
      <c r="L82" s="985"/>
      <c r="M82" s="986">
        <v>0</v>
      </c>
      <c r="N82" s="985"/>
      <c r="O82" s="986">
        <v>0</v>
      </c>
      <c r="P82" s="985"/>
      <c r="Q82" s="986">
        <v>0</v>
      </c>
      <c r="R82" s="985"/>
      <c r="S82" s="986">
        <v>0</v>
      </c>
      <c r="T82" s="985"/>
      <c r="U82" s="986">
        <f t="shared" si="0"/>
        <v>0</v>
      </c>
      <c r="V82" s="985"/>
      <c r="W82" s="986">
        <v>142</v>
      </c>
      <c r="X82" s="980"/>
      <c r="Y82" s="986">
        <v>5</v>
      </c>
      <c r="Z82" s="985"/>
      <c r="AA82" s="986">
        <v>106</v>
      </c>
      <c r="AB82" s="1034"/>
      <c r="AC82" s="986">
        <v>0</v>
      </c>
      <c r="AD82" s="985"/>
      <c r="AE82" s="995">
        <f t="shared" si="2"/>
        <v>253</v>
      </c>
      <c r="AF82" s="985"/>
      <c r="AG82" s="995">
        <v>267</v>
      </c>
      <c r="AH82" s="985"/>
    </row>
    <row r="83" spans="1:34" ht="18.75" customHeight="1">
      <c r="A83" s="985" t="s">
        <v>909</v>
      </c>
      <c r="B83" s="985" t="s">
        <v>6</v>
      </c>
      <c r="C83" s="986">
        <v>2881</v>
      </c>
      <c r="D83" s="985"/>
      <c r="E83" s="986">
        <v>0</v>
      </c>
      <c r="F83" s="985"/>
      <c r="G83" s="986">
        <v>0</v>
      </c>
      <c r="H83" s="985"/>
      <c r="I83" s="986">
        <v>0</v>
      </c>
      <c r="J83" s="985"/>
      <c r="K83" s="986">
        <v>0</v>
      </c>
      <c r="L83" s="985"/>
      <c r="M83" s="986">
        <v>0</v>
      </c>
      <c r="N83" s="985"/>
      <c r="O83" s="986">
        <v>0</v>
      </c>
      <c r="P83" s="985"/>
      <c r="Q83" s="986">
        <v>0</v>
      </c>
      <c r="R83" s="985"/>
      <c r="S83" s="986">
        <v>0</v>
      </c>
      <c r="T83" s="985"/>
      <c r="U83" s="986">
        <f t="shared" si="0"/>
        <v>2881</v>
      </c>
      <c r="V83" s="985"/>
      <c r="W83" s="986">
        <v>3502621</v>
      </c>
      <c r="X83" s="985"/>
      <c r="Y83" s="986">
        <v>2263848</v>
      </c>
      <c r="Z83" s="985"/>
      <c r="AA83" s="986">
        <v>316600</v>
      </c>
      <c r="AB83" s="1036"/>
      <c r="AC83" s="986">
        <v>0</v>
      </c>
      <c r="AD83" s="985"/>
      <c r="AE83" s="995">
        <f t="shared" si="2"/>
        <v>6085950</v>
      </c>
      <c r="AF83" s="985"/>
      <c r="AG83" s="995">
        <v>6061874</v>
      </c>
      <c r="AH83" s="985"/>
    </row>
    <row r="84" spans="1:34" ht="18" customHeight="1">
      <c r="A84" s="985" t="s">
        <v>910</v>
      </c>
      <c r="B84" s="985" t="s">
        <v>6</v>
      </c>
      <c r="C84" s="986">
        <v>0</v>
      </c>
      <c r="D84" s="985"/>
      <c r="E84" s="986">
        <v>0</v>
      </c>
      <c r="F84" s="985"/>
      <c r="G84" s="986">
        <v>0</v>
      </c>
      <c r="H84" s="985"/>
      <c r="I84" s="986">
        <v>0</v>
      </c>
      <c r="J84" s="985"/>
      <c r="K84" s="986">
        <v>0</v>
      </c>
      <c r="L84" s="985"/>
      <c r="M84" s="986">
        <v>0</v>
      </c>
      <c r="N84" s="985"/>
      <c r="O84" s="986">
        <v>0</v>
      </c>
      <c r="P84" s="985"/>
      <c r="Q84" s="986">
        <v>0</v>
      </c>
      <c r="R84" s="985"/>
      <c r="S84" s="986">
        <v>0</v>
      </c>
      <c r="T84" s="985"/>
      <c r="U84" s="986">
        <f t="shared" si="0"/>
        <v>0</v>
      </c>
      <c r="V84" s="985"/>
      <c r="W84" s="986">
        <v>0</v>
      </c>
      <c r="X84" s="985"/>
      <c r="Y84" s="986">
        <v>0</v>
      </c>
      <c r="Z84" s="985"/>
      <c r="AA84" s="986">
        <v>0</v>
      </c>
      <c r="AB84" s="1034"/>
      <c r="AC84" s="986">
        <v>0</v>
      </c>
      <c r="AD84" s="985"/>
      <c r="AE84" s="995">
        <f t="shared" si="2"/>
        <v>0</v>
      </c>
      <c r="AF84" s="985"/>
      <c r="AG84" s="992">
        <v>0</v>
      </c>
      <c r="AH84" s="985"/>
    </row>
    <row r="85" spans="1:34" ht="18" customHeight="1">
      <c r="A85" s="985" t="s">
        <v>911</v>
      </c>
      <c r="B85" s="985" t="s">
        <v>6</v>
      </c>
      <c r="C85" s="986">
        <v>0</v>
      </c>
      <c r="D85" s="985"/>
      <c r="E85" s="986">
        <v>0</v>
      </c>
      <c r="F85" s="985"/>
      <c r="G85" s="986">
        <v>0</v>
      </c>
      <c r="H85" s="985"/>
      <c r="I85" s="986">
        <v>0</v>
      </c>
      <c r="J85" s="985"/>
      <c r="K85" s="986">
        <v>0</v>
      </c>
      <c r="L85" s="985"/>
      <c r="M85" s="986">
        <v>0</v>
      </c>
      <c r="N85" s="985"/>
      <c r="O85" s="986">
        <v>0</v>
      </c>
      <c r="P85" s="985"/>
      <c r="Q85" s="986">
        <v>0</v>
      </c>
      <c r="R85" s="985"/>
      <c r="S85" s="986">
        <v>0</v>
      </c>
      <c r="T85" s="985"/>
      <c r="U85" s="986">
        <f t="shared" si="0"/>
        <v>0</v>
      </c>
      <c r="V85" s="985"/>
      <c r="W85" s="986">
        <v>340</v>
      </c>
      <c r="X85" s="980"/>
      <c r="Y85" s="986">
        <v>2355</v>
      </c>
      <c r="Z85" s="985"/>
      <c r="AA85" s="986">
        <v>0</v>
      </c>
      <c r="AB85" s="1036"/>
      <c r="AC85" s="986">
        <v>0</v>
      </c>
      <c r="AD85" s="985"/>
      <c r="AE85" s="995">
        <f t="shared" si="2"/>
        <v>2695</v>
      </c>
      <c r="AF85" s="985"/>
      <c r="AG85" s="995">
        <v>52390</v>
      </c>
      <c r="AH85" s="985"/>
    </row>
    <row r="86" spans="1:34" ht="18" customHeight="1">
      <c r="A86" s="985" t="s">
        <v>912</v>
      </c>
      <c r="B86" s="985" t="s">
        <v>6</v>
      </c>
      <c r="C86" s="986">
        <v>0</v>
      </c>
      <c r="D86" s="985"/>
      <c r="E86" s="986">
        <v>0</v>
      </c>
      <c r="F86" s="985"/>
      <c r="G86" s="986">
        <v>104992</v>
      </c>
      <c r="H86" s="985"/>
      <c r="I86" s="986">
        <v>0</v>
      </c>
      <c r="J86" s="985"/>
      <c r="K86" s="986">
        <v>0</v>
      </c>
      <c r="L86" s="985"/>
      <c r="M86" s="986">
        <v>0</v>
      </c>
      <c r="N86" s="985"/>
      <c r="O86" s="986">
        <v>0</v>
      </c>
      <c r="P86" s="985"/>
      <c r="Q86" s="986">
        <v>0</v>
      </c>
      <c r="R86" s="985"/>
      <c r="S86" s="986">
        <v>0</v>
      </c>
      <c r="T86" s="985"/>
      <c r="U86" s="986">
        <f t="shared" si="0"/>
        <v>104992</v>
      </c>
      <c r="V86" s="985"/>
      <c r="W86" s="986">
        <v>56698</v>
      </c>
      <c r="X86" s="980"/>
      <c r="Y86" s="986">
        <v>46568</v>
      </c>
      <c r="Z86" s="985"/>
      <c r="AA86" s="986">
        <v>23257</v>
      </c>
      <c r="AB86" s="1036"/>
      <c r="AC86" s="986">
        <v>0</v>
      </c>
      <c r="AD86" s="985"/>
      <c r="AE86" s="995">
        <f t="shared" si="2"/>
        <v>231515</v>
      </c>
      <c r="AF86" s="985"/>
      <c r="AG86" s="995">
        <v>210161</v>
      </c>
      <c r="AH86" s="985"/>
    </row>
    <row r="87" spans="1:34" ht="18" customHeight="1">
      <c r="A87" s="985" t="s">
        <v>913</v>
      </c>
      <c r="B87" s="985" t="s">
        <v>6</v>
      </c>
      <c r="C87" s="986">
        <v>0</v>
      </c>
      <c r="D87" s="985"/>
      <c r="E87" s="986">
        <v>0</v>
      </c>
      <c r="F87" s="985"/>
      <c r="G87" s="986">
        <v>0</v>
      </c>
      <c r="H87" s="985"/>
      <c r="I87" s="986">
        <v>0</v>
      </c>
      <c r="J87" s="985"/>
      <c r="K87" s="986">
        <v>0</v>
      </c>
      <c r="L87" s="985"/>
      <c r="M87" s="986">
        <v>0</v>
      </c>
      <c r="N87" s="985"/>
      <c r="O87" s="986">
        <v>0</v>
      </c>
      <c r="P87" s="985"/>
      <c r="Q87" s="986">
        <v>0</v>
      </c>
      <c r="R87" s="985"/>
      <c r="S87" s="986">
        <v>0</v>
      </c>
      <c r="T87" s="985"/>
      <c r="U87" s="986">
        <f t="shared" si="0"/>
        <v>0</v>
      </c>
      <c r="V87" s="985"/>
      <c r="W87" s="986">
        <v>77315</v>
      </c>
      <c r="X87" s="985"/>
      <c r="Y87" s="986">
        <v>64683</v>
      </c>
      <c r="Z87" s="985"/>
      <c r="AA87" s="986">
        <v>46013</v>
      </c>
      <c r="AB87" s="1034"/>
      <c r="AC87" s="986">
        <v>0</v>
      </c>
      <c r="AD87" s="985"/>
      <c r="AE87" s="995">
        <f t="shared" si="2"/>
        <v>188011</v>
      </c>
      <c r="AF87" s="985"/>
      <c r="AG87" s="1861">
        <v>193428</v>
      </c>
      <c r="AH87" s="985"/>
    </row>
    <row r="88" spans="1:34" ht="21.75" customHeight="1" thickBot="1">
      <c r="A88" s="962" t="s">
        <v>853</v>
      </c>
      <c r="B88" s="985" t="s">
        <v>6</v>
      </c>
      <c r="C88" s="1003">
        <f>ROUND(SUM(C15:C87),1)</f>
        <v>6555362</v>
      </c>
      <c r="D88" s="1004"/>
      <c r="E88" s="1003">
        <f>ROUND(SUM(E15:E87),1)</f>
        <v>4487</v>
      </c>
      <c r="F88" s="1004"/>
      <c r="G88" s="1003">
        <f>ROUND(SUM(G15:G87),1)</f>
        <v>185399</v>
      </c>
      <c r="H88" s="1004"/>
      <c r="I88" s="1003">
        <f>ROUND(SUM(I15:I87),1)</f>
        <v>5104872</v>
      </c>
      <c r="J88" s="1004"/>
      <c r="K88" s="1003">
        <f>ROUND(SUM(K15:K87),1)</f>
        <v>2493714</v>
      </c>
      <c r="L88" s="1004"/>
      <c r="M88" s="1003">
        <f>ROUND(SUM(M15:M87),1)</f>
        <v>146983</v>
      </c>
      <c r="N88" s="1004"/>
      <c r="O88" s="1003">
        <f>ROUND(SUM(O15:O87),1)</f>
        <v>3984</v>
      </c>
      <c r="P88" s="1004"/>
      <c r="Q88" s="1003">
        <f>ROUND(SUM(Q15:Q87),1)</f>
        <v>229003</v>
      </c>
      <c r="R88" s="1004"/>
      <c r="S88" s="1003">
        <f>ROUND(SUM(S15:S87),1)</f>
        <v>4736446</v>
      </c>
      <c r="T88" s="1004"/>
      <c r="U88" s="1003">
        <f>ROUND(SUM(U15:U87),1)</f>
        <v>19460250</v>
      </c>
      <c r="V88" s="1004"/>
      <c r="W88" s="1003">
        <f>ROUND(SUM(W15:W87),1)</f>
        <v>6743792</v>
      </c>
      <c r="X88" s="1004"/>
      <c r="Y88" s="1003">
        <f>ROUND(SUM(Y15:Y87),1)</f>
        <v>3710337</v>
      </c>
      <c r="Z88" s="1004"/>
      <c r="AA88" s="1003">
        <f>ROUND(SUM(AA15:AA87),1)</f>
        <v>2034547</v>
      </c>
      <c r="AB88" s="1004"/>
      <c r="AC88" s="1003">
        <f>ROUND(SUM(AC15:AC87),1)</f>
        <v>1322</v>
      </c>
      <c r="AD88" s="1004"/>
      <c r="AE88" s="1003">
        <f>ROUND(SUM(AE15:AE87),1)</f>
        <v>31950248</v>
      </c>
      <c r="AF88" s="1005"/>
      <c r="AG88" s="1003">
        <f>ROUND(SUM(AG15:AG87),1)</f>
        <v>32045988</v>
      </c>
      <c r="AH88" s="971"/>
    </row>
    <row r="89" spans="1:34" ht="7.5" customHeight="1" thickTop="1">
      <c r="A89" s="985"/>
      <c r="B89" s="985"/>
      <c r="C89" s="1870"/>
      <c r="D89" s="985"/>
      <c r="E89" s="1870"/>
      <c r="F89" s="985"/>
      <c r="G89" s="1870"/>
      <c r="H89" s="985"/>
      <c r="I89" s="1870"/>
      <c r="J89" s="985"/>
      <c r="K89" s="1870"/>
      <c r="L89" s="985"/>
      <c r="M89" s="1870"/>
      <c r="N89" s="985"/>
      <c r="O89" s="1870"/>
      <c r="P89" s="985"/>
      <c r="Q89" s="1870"/>
      <c r="R89" s="985"/>
      <c r="S89" s="1870"/>
      <c r="T89" s="985"/>
      <c r="U89" s="1863"/>
      <c r="V89" s="985"/>
      <c r="W89" s="1044"/>
      <c r="X89" s="985"/>
      <c r="Y89" s="1044"/>
      <c r="Z89" s="985"/>
      <c r="AA89" s="979"/>
      <c r="AB89" s="979"/>
      <c r="AC89" s="979"/>
      <c r="AD89" s="985"/>
      <c r="AE89" s="1871"/>
      <c r="AF89" s="979"/>
      <c r="AG89" s="1046"/>
      <c r="AH89" s="985"/>
    </row>
    <row r="90" spans="1:34" ht="12" customHeight="1">
      <c r="A90" s="985"/>
      <c r="B90" s="985"/>
      <c r="C90" s="979"/>
      <c r="D90" s="985"/>
      <c r="E90" s="985"/>
      <c r="F90" s="985"/>
      <c r="G90" s="979"/>
      <c r="H90" s="985"/>
      <c r="I90" s="979"/>
      <c r="J90" s="985"/>
      <c r="K90" s="979"/>
      <c r="L90" s="985"/>
      <c r="M90" s="979"/>
      <c r="N90" s="985"/>
      <c r="O90" s="979"/>
      <c r="P90" s="985"/>
      <c r="Q90" s="985"/>
      <c r="R90" s="985"/>
      <c r="S90" s="979"/>
      <c r="T90" s="985"/>
      <c r="U90" s="1864"/>
      <c r="V90" s="985"/>
      <c r="W90" s="1001"/>
      <c r="X90" s="985"/>
      <c r="Y90" s="1001"/>
      <c r="Z90" s="985"/>
      <c r="AA90" s="979"/>
      <c r="AB90" s="979"/>
      <c r="AC90" s="979"/>
      <c r="AD90" s="985"/>
      <c r="AE90" s="979"/>
      <c r="AF90" s="979"/>
      <c r="AG90" s="1048"/>
      <c r="AH90" s="985"/>
    </row>
    <row r="91" spans="1:34" ht="7.5" customHeight="1">
      <c r="A91" s="985"/>
      <c r="B91" s="985"/>
      <c r="C91" s="979"/>
      <c r="D91" s="985"/>
      <c r="E91" s="985"/>
      <c r="F91" s="985"/>
      <c r="G91" s="979"/>
      <c r="H91" s="985"/>
      <c r="I91" s="979"/>
      <c r="J91" s="985"/>
      <c r="K91" s="979"/>
      <c r="L91" s="985"/>
      <c r="M91" s="979"/>
      <c r="N91" s="985"/>
      <c r="O91" s="979"/>
      <c r="P91" s="985"/>
      <c r="Q91" s="985"/>
      <c r="R91" s="985"/>
      <c r="S91" s="979"/>
      <c r="T91" s="985"/>
      <c r="U91" s="1864"/>
      <c r="V91" s="985"/>
      <c r="W91" s="1001"/>
      <c r="X91" s="985"/>
      <c r="Y91" s="1001"/>
      <c r="Z91" s="985"/>
      <c r="AA91" s="979"/>
      <c r="AB91" s="979"/>
      <c r="AC91" s="979"/>
      <c r="AD91" s="985"/>
      <c r="AE91" s="979"/>
      <c r="AF91" s="979"/>
      <c r="AG91" s="1048"/>
      <c r="AH91" s="985"/>
    </row>
    <row r="92" spans="1:34">
      <c r="B92" s="1010"/>
      <c r="T92" s="1011"/>
      <c r="U92" s="1012"/>
      <c r="V92" s="1011"/>
      <c r="AC92" s="1872"/>
      <c r="AH92" s="1010"/>
    </row>
    <row r="93" spans="1:34">
      <c r="B93" s="1010"/>
      <c r="T93" s="1011"/>
      <c r="V93" s="1011"/>
      <c r="AE93" s="1008"/>
      <c r="AH93" s="1010"/>
    </row>
    <row r="94" spans="1:34">
      <c r="B94" s="1010"/>
      <c r="T94" s="1011"/>
      <c r="V94" s="1011"/>
      <c r="AH94" s="1010"/>
    </row>
    <row r="95" spans="1:34">
      <c r="B95" s="1010"/>
      <c r="T95" s="1011"/>
      <c r="V95" s="1011"/>
      <c r="AH95" s="1010"/>
    </row>
    <row r="96" spans="1:34">
      <c r="B96" s="1010"/>
      <c r="T96" s="1011"/>
      <c r="V96" s="1011"/>
      <c r="AH96" s="1010"/>
    </row>
    <row r="97" spans="2:34">
      <c r="B97" s="1010"/>
      <c r="T97" s="1011"/>
      <c r="V97" s="1011"/>
      <c r="AH97" s="1010"/>
    </row>
    <row r="98" spans="2:34">
      <c r="B98" s="1010"/>
      <c r="T98" s="1011"/>
      <c r="V98" s="1011"/>
      <c r="AH98" s="1010"/>
    </row>
    <row r="99" spans="2:34">
      <c r="B99" s="1010"/>
      <c r="T99" s="1011"/>
      <c r="V99" s="1011"/>
      <c r="AH99" s="1010"/>
    </row>
    <row r="100" spans="2:34">
      <c r="AH100" s="1010"/>
    </row>
    <row r="101" spans="2:34">
      <c r="AH101" s="1010"/>
    </row>
    <row r="102" spans="2:34">
      <c r="AH102" s="1010"/>
    </row>
    <row r="103" spans="2:34">
      <c r="AH103" s="1010"/>
    </row>
    <row r="104" spans="2:34">
      <c r="AH104" s="1010"/>
    </row>
    <row r="105" spans="2:34">
      <c r="AH105" s="1010"/>
    </row>
    <row r="106" spans="2:34">
      <c r="AH106" s="1010"/>
    </row>
    <row r="107" spans="2:34">
      <c r="AH107" s="1010"/>
    </row>
    <row r="108" spans="2:34">
      <c r="AH108" s="1010"/>
    </row>
    <row r="109" spans="2:34">
      <c r="AH109" s="1010"/>
    </row>
    <row r="110" spans="2:34">
      <c r="AH110" s="1010"/>
    </row>
    <row r="111" spans="2:34">
      <c r="AH111" s="1010"/>
    </row>
    <row r="112" spans="2:34">
      <c r="AH112" s="1010"/>
    </row>
    <row r="113" spans="34:34">
      <c r="AH113" s="1010"/>
    </row>
    <row r="114" spans="34:34">
      <c r="AH114" s="1010"/>
    </row>
    <row r="115" spans="34:34">
      <c r="AH115" s="1010"/>
    </row>
    <row r="116" spans="34:34">
      <c r="AH116" s="1010"/>
    </row>
    <row r="117" spans="34:34">
      <c r="AH117" s="1010"/>
    </row>
    <row r="118" spans="34:34">
      <c r="AH118" s="1010"/>
    </row>
    <row r="119" spans="34:34">
      <c r="AH119" s="1010"/>
    </row>
    <row r="120" spans="34:34">
      <c r="AH120" s="1010"/>
    </row>
    <row r="121" spans="34:34">
      <c r="AH121" s="1010"/>
    </row>
    <row r="122" spans="34:34">
      <c r="AH122" s="1010"/>
    </row>
    <row r="123" spans="34:34">
      <c r="AH123" s="1010"/>
    </row>
    <row r="124" spans="34:34">
      <c r="AH124" s="1010"/>
    </row>
    <row r="125" spans="34:34">
      <c r="AH125" s="1010"/>
    </row>
    <row r="126" spans="34:34">
      <c r="AH126" s="1010"/>
    </row>
    <row r="127" spans="34:34">
      <c r="AH127" s="1010"/>
    </row>
    <row r="128" spans="34:34">
      <c r="AH128" s="1010"/>
    </row>
    <row r="129" spans="34:34">
      <c r="AH129" s="1010"/>
    </row>
    <row r="130" spans="34:34">
      <c r="AH130" s="1010"/>
    </row>
    <row r="131" spans="34:34">
      <c r="AH131" s="1010"/>
    </row>
    <row r="132" spans="34:34">
      <c r="AH132" s="1010"/>
    </row>
    <row r="133" spans="34:34">
      <c r="AH133" s="1010"/>
    </row>
    <row r="134" spans="34:34">
      <c r="AH134" s="1010"/>
    </row>
  </sheetData>
  <mergeCells count="4">
    <mergeCell ref="AE5:AG5"/>
    <mergeCell ref="W9:Y9"/>
    <mergeCell ref="AE58:AG58"/>
    <mergeCell ref="W62:Y62"/>
  </mergeCells>
  <pageMargins left="0.5" right="0.5" top="0.6" bottom="0.25" header="0" footer="0.25"/>
  <pageSetup scale="51" firstPageNumber="109" fitToHeight="2" orientation="landscape" useFirstPageNumber="1"/>
  <headerFooter scaleWithDoc="0">
    <oddFooter>&amp;R&amp;8&amp;P</oddFooter>
  </headerFooter>
  <rowBreaks count="1" manualBreakCount="1">
    <brk id="55" max="32" man="1"/>
  </rowBreaks>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110"/>
  <sheetViews>
    <sheetView showGridLines="0" showOutlineSymbols="0" zoomScale="70" zoomScaleNormal="70" zoomScaleSheetLayoutView="100" zoomScalePageLayoutView="70" workbookViewId="0"/>
  </sheetViews>
  <sheetFormatPr baseColWidth="10" defaultColWidth="8.85546875" defaultRowHeight="12" x14ac:dyDescent="0"/>
  <cols>
    <col min="1" max="1" width="37" style="1747" customWidth="1"/>
    <col min="2" max="2" width="13.5703125" style="240" customWidth="1"/>
    <col min="3" max="3" width="1.7109375" style="240" customWidth="1"/>
    <col min="4" max="4" width="13.28515625" style="240" customWidth="1"/>
    <col min="5" max="5" width="1.7109375" style="240" customWidth="1"/>
    <col min="6" max="6" width="14.140625" style="240" bestFit="1" customWidth="1"/>
    <col min="7" max="7" width="1.7109375" style="240" customWidth="1"/>
    <col min="8" max="8" width="12" style="240" bestFit="1" customWidth="1"/>
    <col min="9" max="9" width="1.7109375" style="240" customWidth="1"/>
    <col min="10" max="10" width="13.85546875" style="240" customWidth="1"/>
    <col min="11" max="11" width="1.7109375" style="240" customWidth="1"/>
    <col min="12" max="12" width="15.42578125" style="240" customWidth="1"/>
    <col min="13" max="13" width="1.7109375" style="240" customWidth="1"/>
    <col min="14" max="14" width="12.5703125" style="240" customWidth="1"/>
    <col min="15" max="15" width="1.7109375" style="240" customWidth="1"/>
    <col min="16" max="16" width="13.85546875" style="240" customWidth="1"/>
    <col min="17" max="17" width="1.7109375" style="240" customWidth="1"/>
    <col min="18" max="18" width="17.7109375" style="240" customWidth="1"/>
    <col min="19" max="19" width="1.7109375" style="240" customWidth="1"/>
    <col min="20" max="20" width="13.7109375" style="240" customWidth="1"/>
    <col min="21" max="21" width="1.7109375" style="240" customWidth="1"/>
    <col min="22" max="22" width="13.7109375" style="240" customWidth="1"/>
    <col min="23" max="23" width="1.7109375" style="240" customWidth="1"/>
    <col min="24" max="24" width="11.5703125" style="1747" customWidth="1"/>
    <col min="25" max="25" width="1.7109375" style="240" customWidth="1"/>
    <col min="26" max="26" width="13.7109375" style="240" customWidth="1"/>
    <col min="27" max="27" width="1.7109375" style="240" customWidth="1"/>
    <col min="28" max="28" width="11.7109375" style="1747" customWidth="1"/>
    <col min="29" max="29" width="1.7109375" style="240" customWidth="1"/>
    <col min="30" max="30" width="13.7109375" style="240" customWidth="1"/>
    <col min="31" max="31" width="1.7109375" style="240" customWidth="1"/>
    <col min="32" max="32" width="13.7109375" style="1747" customWidth="1"/>
    <col min="33" max="16384" width="8.85546875" style="240"/>
  </cols>
  <sheetData>
    <row r="1" spans="1:59" ht="15" customHeight="1">
      <c r="A1" s="1746" t="s">
        <v>1491</v>
      </c>
    </row>
    <row r="3" spans="1:59" ht="37.5" customHeight="1">
      <c r="A3" s="1748" t="s">
        <v>0</v>
      </c>
      <c r="B3" s="1549"/>
      <c r="C3" s="1549"/>
      <c r="D3" s="1549"/>
      <c r="E3" s="1549"/>
      <c r="F3" s="1549"/>
      <c r="G3" s="1549"/>
      <c r="H3" s="1549"/>
      <c r="I3" s="1549"/>
      <c r="J3" s="1549"/>
      <c r="K3" s="1193"/>
      <c r="L3" s="1193"/>
      <c r="M3" s="1193"/>
      <c r="N3" s="1193"/>
      <c r="O3" s="1193"/>
      <c r="P3" s="1193"/>
      <c r="Q3" s="1193"/>
      <c r="R3" s="1193"/>
      <c r="S3" s="1193"/>
      <c r="T3" s="1193"/>
      <c r="U3" s="1193"/>
      <c r="V3" s="1193"/>
      <c r="W3" s="1193"/>
      <c r="X3" s="1749"/>
      <c r="Y3" s="1193"/>
      <c r="Z3" s="1193"/>
      <c r="AA3" s="1193"/>
      <c r="AB3" s="1749"/>
      <c r="AC3" s="1193"/>
      <c r="AD3" s="1750"/>
      <c r="AE3" s="1193"/>
      <c r="AF3" s="1749"/>
    </row>
    <row r="4" spans="1:59" ht="21.75" customHeight="1">
      <c r="A4" s="1751" t="s">
        <v>914</v>
      </c>
      <c r="B4" s="1549"/>
      <c r="C4" s="1549"/>
      <c r="D4" s="1549"/>
      <c r="E4" s="1549"/>
      <c r="F4" s="1549"/>
      <c r="G4" s="1549"/>
      <c r="H4" s="1549"/>
      <c r="I4" s="1549"/>
      <c r="J4" s="1549"/>
      <c r="K4" s="1193"/>
      <c r="L4" s="1193"/>
      <c r="M4" s="1193"/>
      <c r="N4" s="1193"/>
      <c r="O4" s="1193"/>
      <c r="P4" s="1193"/>
      <c r="Q4" s="1193"/>
      <c r="R4" s="1193"/>
      <c r="S4" s="1193"/>
      <c r="T4" s="1193"/>
      <c r="U4" s="1193"/>
      <c r="V4" s="1193"/>
      <c r="W4" s="1193"/>
      <c r="X4" s="1749"/>
      <c r="Y4" s="1193"/>
      <c r="Z4" s="1193"/>
      <c r="AA4" s="1193"/>
      <c r="AB4" s="1749"/>
      <c r="AC4" s="1193"/>
      <c r="AD4" s="1532"/>
      <c r="AE4" s="1752"/>
      <c r="AF4" s="1753" t="s">
        <v>2539</v>
      </c>
    </row>
    <row r="5" spans="1:59" ht="21.75" customHeight="1">
      <c r="A5" s="1751" t="s">
        <v>915</v>
      </c>
      <c r="B5" s="1549"/>
      <c r="C5" s="1549"/>
      <c r="D5" s="1549"/>
      <c r="E5" s="1549"/>
      <c r="F5" s="1549"/>
      <c r="G5" s="1549"/>
      <c r="H5" s="1549"/>
      <c r="I5" s="1549"/>
      <c r="J5" s="1549"/>
      <c r="K5" s="1193"/>
      <c r="L5" s="1193"/>
      <c r="M5" s="1193"/>
      <c r="N5" s="1193"/>
      <c r="O5" s="1193"/>
      <c r="P5" s="1193"/>
      <c r="Q5" s="1193"/>
      <c r="R5" s="1193"/>
      <c r="S5" s="1193"/>
      <c r="T5" s="1193"/>
      <c r="U5" s="1193"/>
      <c r="V5" s="1193"/>
      <c r="W5" s="1193"/>
      <c r="X5" s="1749"/>
      <c r="Y5" s="1193"/>
      <c r="Z5" s="1193"/>
      <c r="AA5" s="1193"/>
      <c r="AB5" s="1749"/>
      <c r="AC5" s="1193"/>
      <c r="AE5" s="1193"/>
      <c r="AF5" s="1754"/>
    </row>
    <row r="6" spans="1:59" ht="21.75" customHeight="1">
      <c r="A6" s="1751" t="s">
        <v>1966</v>
      </c>
      <c r="B6" s="1549"/>
      <c r="C6" s="1549"/>
      <c r="D6" s="1549"/>
      <c r="E6" s="1549"/>
      <c r="F6" s="1549"/>
      <c r="G6" s="1549"/>
      <c r="H6" s="1549"/>
      <c r="I6" s="1549"/>
      <c r="J6" s="1549"/>
      <c r="K6" s="1193"/>
      <c r="L6" s="1193"/>
      <c r="M6" s="1193"/>
      <c r="N6" s="1193"/>
      <c r="O6" s="1193"/>
      <c r="P6" s="1193"/>
      <c r="Q6" s="1193"/>
      <c r="R6" s="1193"/>
      <c r="S6" s="1193"/>
      <c r="T6" s="1193"/>
      <c r="U6" s="1193"/>
      <c r="V6" s="1193"/>
      <c r="W6" s="1193"/>
      <c r="X6" s="1749"/>
      <c r="Y6" s="1193"/>
      <c r="Z6" s="1193"/>
      <c r="AA6" s="1193"/>
      <c r="AB6" s="1749"/>
      <c r="AC6" s="1193"/>
      <c r="AD6" s="1193"/>
    </row>
    <row r="7" spans="1:59" ht="21.75" customHeight="1">
      <c r="A7" s="1751" t="s">
        <v>916</v>
      </c>
      <c r="B7" s="1549"/>
      <c r="C7" s="1549"/>
      <c r="D7" s="1549"/>
      <c r="E7" s="1549"/>
      <c r="F7" s="1549"/>
      <c r="G7" s="1549"/>
      <c r="H7" s="1549"/>
      <c r="I7" s="1549"/>
      <c r="J7" s="1549"/>
      <c r="K7" s="1193"/>
      <c r="L7" s="1193"/>
      <c r="M7" s="1193"/>
      <c r="N7" s="1193"/>
      <c r="O7" s="1193"/>
      <c r="P7" s="1193"/>
      <c r="Q7" s="1193"/>
      <c r="R7" s="1193"/>
      <c r="S7" s="1193"/>
      <c r="T7" s="1193"/>
      <c r="U7" s="1193"/>
      <c r="V7" s="1193"/>
      <c r="W7" s="1193"/>
      <c r="X7" s="1749"/>
      <c r="Y7" s="1193"/>
      <c r="Z7" s="1193"/>
      <c r="AA7" s="1193"/>
      <c r="AB7" s="1749"/>
      <c r="AC7" s="1193"/>
      <c r="AD7" s="1193"/>
    </row>
    <row r="8" spans="1:59">
      <c r="A8" s="1749"/>
      <c r="B8" s="1193"/>
      <c r="C8" s="1193"/>
      <c r="D8" s="1193"/>
      <c r="E8" s="1193"/>
      <c r="F8" s="1193"/>
      <c r="G8" s="1193"/>
      <c r="H8" s="1193"/>
      <c r="I8" s="1193"/>
      <c r="J8" s="1193"/>
      <c r="K8" s="1193"/>
      <c r="L8" s="1193"/>
      <c r="M8" s="1193"/>
      <c r="N8" s="1193"/>
      <c r="O8" s="1193"/>
      <c r="P8" s="1193"/>
      <c r="Q8" s="1193"/>
      <c r="R8" s="1193"/>
      <c r="S8" s="1193"/>
      <c r="T8" s="1193"/>
      <c r="U8" s="1193"/>
      <c r="V8" s="1193"/>
      <c r="W8" s="1193"/>
      <c r="X8" s="1749"/>
      <c r="Y8" s="1193"/>
      <c r="Z8" s="1193"/>
      <c r="AA8" s="1193"/>
      <c r="AB8" s="1749"/>
      <c r="AC8" s="1193"/>
      <c r="AD8" s="1193"/>
    </row>
    <row r="9" spans="1:59" ht="11.25" customHeight="1">
      <c r="A9" s="244" t="s">
        <v>6</v>
      </c>
      <c r="B9" s="113"/>
      <c r="C9" s="113"/>
      <c r="D9" s="113"/>
      <c r="E9" s="113"/>
      <c r="F9" s="113"/>
      <c r="G9" s="113"/>
      <c r="H9" s="113"/>
      <c r="I9" s="113"/>
      <c r="J9" s="113"/>
      <c r="K9" s="113"/>
      <c r="L9" s="113"/>
      <c r="M9" s="113"/>
      <c r="N9" s="113"/>
      <c r="O9" s="113"/>
      <c r="P9" s="113"/>
      <c r="Q9" s="113"/>
      <c r="R9" s="113"/>
      <c r="S9" s="113"/>
      <c r="T9" s="113"/>
      <c r="U9" s="113"/>
      <c r="V9" s="113"/>
      <c r="W9" s="113"/>
      <c r="X9" s="1778"/>
      <c r="Y9" s="113"/>
      <c r="Z9" s="113"/>
      <c r="AA9" s="113"/>
      <c r="AB9" s="244"/>
      <c r="AC9" s="113"/>
      <c r="AD9" s="1777"/>
      <c r="AE9" s="113"/>
      <c r="AF9" s="244"/>
      <c r="AG9" s="113"/>
      <c r="AH9" s="113"/>
      <c r="AI9" s="113"/>
      <c r="AJ9" s="113"/>
      <c r="AK9" s="113"/>
      <c r="AL9" s="113"/>
      <c r="AM9" s="113"/>
      <c r="AN9" s="113"/>
      <c r="AO9" s="113"/>
      <c r="AP9" s="113"/>
      <c r="AQ9" s="113"/>
      <c r="AR9" s="113"/>
      <c r="AS9" s="113"/>
      <c r="AT9" s="113"/>
      <c r="AU9" s="113"/>
      <c r="AV9" s="113"/>
      <c r="AW9" s="113"/>
      <c r="AX9" s="113"/>
      <c r="AY9" s="113"/>
      <c r="AZ9" s="113"/>
      <c r="BA9" s="113"/>
      <c r="BB9" s="113"/>
      <c r="BC9" s="113"/>
      <c r="BD9" s="113"/>
      <c r="BE9" s="113"/>
      <c r="BF9" s="113"/>
      <c r="BG9" s="113"/>
    </row>
    <row r="10" spans="1:59" ht="15">
      <c r="A10" s="1755" t="s">
        <v>6</v>
      </c>
      <c r="B10" s="1114"/>
      <c r="C10" s="1114"/>
      <c r="AB10" s="1755"/>
      <c r="AC10" s="1114"/>
      <c r="AD10" s="1114"/>
      <c r="AE10" s="1114"/>
      <c r="AF10" s="1755"/>
      <c r="AG10" s="113"/>
      <c r="AH10" s="113"/>
      <c r="AI10" s="113"/>
      <c r="AJ10" s="113"/>
      <c r="AK10" s="113"/>
      <c r="AL10" s="113"/>
      <c r="AM10" s="113"/>
      <c r="AN10" s="113"/>
      <c r="AO10" s="113"/>
      <c r="AP10" s="113"/>
      <c r="AQ10" s="113"/>
      <c r="AR10" s="113"/>
      <c r="AS10" s="113"/>
      <c r="AT10" s="113"/>
      <c r="AU10" s="113"/>
      <c r="AV10" s="113"/>
      <c r="AW10" s="113"/>
      <c r="AX10" s="113"/>
      <c r="AY10" s="113"/>
      <c r="AZ10" s="113"/>
      <c r="BA10" s="113"/>
      <c r="BB10" s="113"/>
      <c r="BC10" s="113"/>
      <c r="BD10" s="113"/>
      <c r="BE10" s="113"/>
      <c r="BF10" s="113"/>
      <c r="BG10" s="113"/>
    </row>
    <row r="11" spans="1:59" ht="15">
      <c r="A11" s="1755"/>
      <c r="B11" s="1114"/>
      <c r="C11" s="1114"/>
      <c r="D11" s="1756"/>
      <c r="E11" s="1756"/>
      <c r="F11" s="1756"/>
      <c r="G11" s="1756"/>
      <c r="H11" s="1756"/>
      <c r="I11" s="1756"/>
      <c r="J11" s="1756"/>
      <c r="K11" s="1756" t="s">
        <v>917</v>
      </c>
      <c r="L11" s="1756"/>
      <c r="M11" s="1756"/>
      <c r="N11" s="1756"/>
      <c r="O11" s="1756"/>
      <c r="P11" s="1756"/>
      <c r="Q11" s="1756"/>
      <c r="R11" s="1756"/>
      <c r="S11" s="1756"/>
      <c r="T11" s="1756"/>
      <c r="U11" s="1756"/>
      <c r="V11" s="1756"/>
      <c r="W11" s="1114"/>
      <c r="X11" s="1757" t="s">
        <v>767</v>
      </c>
      <c r="Y11" s="1758"/>
      <c r="Z11" s="1759"/>
      <c r="AA11" s="1114"/>
      <c r="AB11" s="1755"/>
      <c r="AC11" s="1114"/>
      <c r="AD11" s="1759" t="s">
        <v>288</v>
      </c>
      <c r="AE11" s="1759"/>
      <c r="AF11" s="1757"/>
      <c r="AG11" s="113"/>
      <c r="AH11" s="113"/>
      <c r="AI11" s="113"/>
      <c r="AJ11" s="113"/>
      <c r="AK11" s="113"/>
      <c r="AL11" s="113"/>
      <c r="AM11" s="113"/>
      <c r="AN11" s="113"/>
      <c r="AO11" s="113"/>
      <c r="AP11" s="113"/>
      <c r="AQ11" s="113"/>
      <c r="AR11" s="113"/>
      <c r="AS11" s="113"/>
      <c r="AT11" s="113"/>
      <c r="AU11" s="113"/>
      <c r="AV11" s="113"/>
      <c r="AW11" s="113"/>
      <c r="AX11" s="113"/>
      <c r="AY11" s="113"/>
      <c r="AZ11" s="113"/>
      <c r="BA11" s="113"/>
      <c r="BB11" s="113"/>
      <c r="BC11" s="113"/>
      <c r="BD11" s="113"/>
      <c r="BE11" s="113"/>
      <c r="BF11" s="113"/>
      <c r="BG11" s="113"/>
    </row>
    <row r="12" spans="1:59" ht="15">
      <c r="A12" s="1755"/>
      <c r="B12" s="1114"/>
      <c r="C12" s="1114"/>
      <c r="D12" s="1760"/>
      <c r="E12" s="1760"/>
      <c r="F12" s="1760"/>
      <c r="G12" s="1760"/>
      <c r="H12" s="1760"/>
      <c r="I12" s="1760"/>
      <c r="J12" s="1760"/>
      <c r="K12" s="1760"/>
      <c r="L12" s="1760"/>
      <c r="M12" s="1760"/>
      <c r="N12" s="1760"/>
      <c r="O12" s="1760"/>
      <c r="P12" s="1760"/>
      <c r="Q12" s="1760"/>
      <c r="R12" s="1761" t="s">
        <v>12</v>
      </c>
      <c r="S12" s="1760"/>
      <c r="T12" s="1760"/>
      <c r="U12" s="1760"/>
      <c r="V12" s="1760"/>
      <c r="W12" s="1114"/>
      <c r="X12" s="1762"/>
      <c r="Y12" s="1763"/>
      <c r="Z12" s="1764"/>
      <c r="AA12" s="1114"/>
      <c r="AB12" s="1755"/>
      <c r="AC12" s="1114"/>
      <c r="AD12" s="1764"/>
      <c r="AE12" s="1764"/>
      <c r="AF12" s="1762"/>
      <c r="AG12" s="113"/>
      <c r="AH12" s="113"/>
      <c r="AI12" s="113"/>
      <c r="AJ12" s="113"/>
      <c r="AK12" s="113"/>
      <c r="AL12" s="113"/>
      <c r="AM12" s="113"/>
      <c r="AN12" s="113"/>
      <c r="AO12" s="113"/>
      <c r="AP12" s="113"/>
      <c r="AQ12" s="113"/>
      <c r="AR12" s="113"/>
      <c r="AS12" s="113"/>
      <c r="AT12" s="113"/>
      <c r="AU12" s="113"/>
      <c r="AV12" s="113"/>
      <c r="AW12" s="113"/>
      <c r="AX12" s="113"/>
      <c r="AY12" s="113"/>
      <c r="AZ12" s="113"/>
      <c r="BA12" s="113"/>
      <c r="BB12" s="113"/>
      <c r="BC12" s="113"/>
      <c r="BD12" s="113"/>
      <c r="BE12" s="113"/>
      <c r="BF12" s="113"/>
      <c r="BG12" s="113"/>
    </row>
    <row r="13" spans="1:59" ht="15">
      <c r="A13" s="1755"/>
      <c r="B13" s="1114"/>
      <c r="C13" s="1114"/>
      <c r="D13" s="1114"/>
      <c r="E13" s="1114"/>
      <c r="F13" s="1765" t="s">
        <v>768</v>
      </c>
      <c r="G13" s="1114"/>
      <c r="H13" s="1114"/>
      <c r="I13" s="1114"/>
      <c r="J13" s="1114"/>
      <c r="K13" s="1114"/>
      <c r="L13" s="1114"/>
      <c r="M13" s="1114"/>
      <c r="N13" s="1114"/>
      <c r="O13" s="1114"/>
      <c r="P13" s="1114"/>
      <c r="Q13" s="1114"/>
      <c r="R13" s="1766" t="s">
        <v>6</v>
      </c>
      <c r="S13" s="1114"/>
      <c r="T13" s="1114"/>
      <c r="U13" s="1114"/>
      <c r="V13" s="1114"/>
      <c r="W13" s="1114"/>
      <c r="X13" s="1755"/>
      <c r="Y13" s="1114"/>
      <c r="Z13" s="1114"/>
      <c r="AA13" s="1114"/>
      <c r="AB13" s="1767" t="s">
        <v>769</v>
      </c>
      <c r="AC13" s="1114"/>
      <c r="AD13" s="1127"/>
      <c r="AE13" s="1127"/>
      <c r="AF13" s="1768"/>
      <c r="AG13" s="113"/>
      <c r="AH13" s="113"/>
      <c r="AI13" s="113"/>
      <c r="AJ13" s="113"/>
      <c r="AK13" s="113"/>
      <c r="AL13" s="113"/>
      <c r="AM13" s="113"/>
      <c r="AN13" s="113"/>
      <c r="AO13" s="113"/>
      <c r="AP13" s="113"/>
      <c r="AQ13" s="113"/>
      <c r="AR13" s="113"/>
      <c r="AS13" s="113"/>
      <c r="AT13" s="113"/>
      <c r="AU13" s="113"/>
      <c r="AV13" s="113"/>
      <c r="AW13" s="113"/>
      <c r="AX13" s="113"/>
      <c r="AY13" s="113"/>
      <c r="AZ13" s="113"/>
      <c r="BA13" s="113"/>
      <c r="BB13" s="113"/>
      <c r="BC13" s="113"/>
      <c r="BD13" s="113"/>
      <c r="BE13" s="113"/>
      <c r="BF13" s="113"/>
      <c r="BG13" s="113"/>
    </row>
    <row r="14" spans="1:59" ht="15">
      <c r="A14" s="1755"/>
      <c r="B14" s="1114"/>
      <c r="C14" s="1114"/>
      <c r="D14" s="1765" t="s">
        <v>6</v>
      </c>
      <c r="E14" s="1769"/>
      <c r="F14" s="1765" t="s">
        <v>770</v>
      </c>
      <c r="G14" s="1769"/>
      <c r="H14" s="1765" t="s">
        <v>771</v>
      </c>
      <c r="I14" s="1769"/>
      <c r="J14" s="1765" t="s">
        <v>6</v>
      </c>
      <c r="K14" s="1769"/>
      <c r="L14" s="1765" t="s">
        <v>772</v>
      </c>
      <c r="M14" s="1769"/>
      <c r="N14" s="1765" t="s">
        <v>773</v>
      </c>
      <c r="O14" s="1769"/>
      <c r="P14" s="1765" t="s">
        <v>773</v>
      </c>
      <c r="Q14" s="1769"/>
      <c r="R14" s="1765" t="s">
        <v>774</v>
      </c>
      <c r="S14" s="1769"/>
      <c r="T14" s="1765" t="s">
        <v>6</v>
      </c>
      <c r="U14" s="1114"/>
      <c r="V14" s="1766" t="s">
        <v>775</v>
      </c>
      <c r="W14" s="1114"/>
      <c r="X14" s="1767" t="s">
        <v>776</v>
      </c>
      <c r="Y14" s="1114"/>
      <c r="Z14" s="1766" t="s">
        <v>777</v>
      </c>
      <c r="AA14" s="1114"/>
      <c r="AB14" s="1767" t="s">
        <v>778</v>
      </c>
      <c r="AC14" s="1114"/>
      <c r="AD14" s="1760"/>
      <c r="AE14" s="1760"/>
      <c r="AF14" s="579"/>
      <c r="AG14" s="113"/>
      <c r="AH14" s="113"/>
      <c r="AI14" s="113"/>
      <c r="AJ14" s="113"/>
      <c r="AK14" s="113"/>
      <c r="AL14" s="113"/>
      <c r="AM14" s="113"/>
      <c r="AN14" s="113"/>
      <c r="AO14" s="113"/>
      <c r="AP14" s="113"/>
      <c r="AQ14" s="113"/>
      <c r="AR14" s="113"/>
      <c r="AS14" s="113"/>
      <c r="AT14" s="113"/>
      <c r="AU14" s="113"/>
      <c r="AV14" s="113"/>
      <c r="AW14" s="113"/>
      <c r="AX14" s="113"/>
      <c r="AY14" s="113"/>
      <c r="AZ14" s="113"/>
      <c r="BA14" s="113"/>
      <c r="BB14" s="113"/>
      <c r="BC14" s="113"/>
      <c r="BD14" s="113"/>
      <c r="BE14" s="113"/>
      <c r="BF14" s="113"/>
      <c r="BG14" s="113"/>
    </row>
    <row r="15" spans="1:59" ht="15">
      <c r="A15" s="1767" t="s">
        <v>779</v>
      </c>
      <c r="B15" s="1114"/>
      <c r="C15" s="1114"/>
      <c r="D15" s="1765" t="s">
        <v>536</v>
      </c>
      <c r="E15" s="1769"/>
      <c r="F15" s="1770" t="s">
        <v>780</v>
      </c>
      <c r="G15" s="1769"/>
      <c r="H15" s="1770" t="s">
        <v>860</v>
      </c>
      <c r="I15" s="1769"/>
      <c r="J15" s="1765" t="s">
        <v>782</v>
      </c>
      <c r="K15" s="1769"/>
      <c r="L15" s="1769" t="s">
        <v>783</v>
      </c>
      <c r="M15" s="1769"/>
      <c r="N15" s="1765" t="s">
        <v>2685</v>
      </c>
      <c r="O15" s="1769"/>
      <c r="P15" s="1765" t="s">
        <v>785</v>
      </c>
      <c r="Q15" s="1769"/>
      <c r="R15" s="1765" t="s">
        <v>2695</v>
      </c>
      <c r="S15" s="1769"/>
      <c r="T15" s="1770" t="s">
        <v>549</v>
      </c>
      <c r="U15" s="1114"/>
      <c r="V15" s="1766" t="s">
        <v>787</v>
      </c>
      <c r="W15" s="1114"/>
      <c r="X15" s="1767" t="s">
        <v>788</v>
      </c>
      <c r="Y15" s="1114"/>
      <c r="Z15" s="1766" t="s">
        <v>788</v>
      </c>
      <c r="AA15" s="1114"/>
      <c r="AB15" s="1767" t="s">
        <v>789</v>
      </c>
      <c r="AC15" s="1114"/>
      <c r="AD15" s="1766" t="s">
        <v>1977</v>
      </c>
      <c r="AE15" s="1114"/>
      <c r="AF15" s="1766" t="s">
        <v>9</v>
      </c>
      <c r="AG15" s="113"/>
      <c r="AH15" s="113"/>
      <c r="AI15" s="113"/>
      <c r="AJ15" s="113"/>
      <c r="AK15" s="113"/>
      <c r="AL15" s="113"/>
      <c r="AM15" s="113"/>
      <c r="AN15" s="113"/>
      <c r="AO15" s="113"/>
      <c r="AP15" s="113"/>
      <c r="AQ15" s="113"/>
      <c r="AR15" s="113"/>
      <c r="AS15" s="113"/>
      <c r="AT15" s="113"/>
      <c r="AU15" s="113"/>
      <c r="AV15" s="113"/>
      <c r="AW15" s="113"/>
      <c r="AX15" s="113"/>
      <c r="AY15" s="113"/>
      <c r="AZ15" s="113"/>
      <c r="BA15" s="113"/>
      <c r="BB15" s="113"/>
      <c r="BC15" s="113"/>
      <c r="BD15" s="113"/>
      <c r="BE15" s="113"/>
      <c r="BF15" s="113"/>
      <c r="BG15" s="113"/>
    </row>
    <row r="16" spans="1:59" ht="15">
      <c r="A16" s="1771"/>
      <c r="B16" s="1772"/>
      <c r="C16" s="113"/>
      <c r="D16" s="1772"/>
      <c r="E16" s="113"/>
      <c r="F16" s="113"/>
      <c r="G16" s="113"/>
      <c r="H16" s="1772"/>
      <c r="I16" s="113"/>
      <c r="J16" s="1772"/>
      <c r="K16" s="113"/>
      <c r="L16" s="1772"/>
      <c r="M16" s="113"/>
      <c r="N16" s="1772"/>
      <c r="O16" s="113"/>
      <c r="P16" s="1772"/>
      <c r="Q16" s="1773"/>
      <c r="R16" s="1772"/>
      <c r="S16" s="113"/>
      <c r="T16" s="1772"/>
      <c r="U16" s="113"/>
      <c r="V16" s="1772"/>
      <c r="W16" s="113"/>
      <c r="X16" s="1779"/>
      <c r="Y16" s="113"/>
      <c r="Z16" s="1772"/>
      <c r="AA16" s="113"/>
      <c r="AB16" s="1771"/>
      <c r="AC16" s="113"/>
      <c r="AD16" s="1783"/>
      <c r="AE16" s="113"/>
      <c r="AF16" s="1771"/>
      <c r="AG16" s="11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c r="BD16" s="113"/>
      <c r="BE16" s="113"/>
      <c r="BF16" s="113"/>
      <c r="BG16" s="113"/>
    </row>
    <row r="17" spans="1:59" ht="21" customHeight="1">
      <c r="A17" s="244" t="s">
        <v>918</v>
      </c>
      <c r="B17" s="113"/>
      <c r="C17" s="113" t="s">
        <v>6</v>
      </c>
      <c r="D17" s="91">
        <v>0</v>
      </c>
      <c r="E17" s="1055"/>
      <c r="F17" s="91">
        <v>0</v>
      </c>
      <c r="G17" s="1055"/>
      <c r="H17" s="91">
        <v>0</v>
      </c>
      <c r="I17" s="1055"/>
      <c r="J17" s="91">
        <v>0</v>
      </c>
      <c r="K17" s="1055"/>
      <c r="L17" s="91">
        <v>0</v>
      </c>
      <c r="M17" s="1055"/>
      <c r="N17" s="91">
        <v>0</v>
      </c>
      <c r="O17" s="1055"/>
      <c r="P17" s="91">
        <v>0</v>
      </c>
      <c r="Q17" s="1055"/>
      <c r="R17" s="91">
        <v>0</v>
      </c>
      <c r="S17" s="91"/>
      <c r="T17" s="91">
        <v>0</v>
      </c>
      <c r="U17" s="1055"/>
      <c r="V17" s="91">
        <f>ROUND(SUM(D17:T17),1)</f>
        <v>0</v>
      </c>
      <c r="W17" s="1055"/>
      <c r="X17" s="1780">
        <v>0</v>
      </c>
      <c r="Y17" s="1055"/>
      <c r="Z17" s="91">
        <v>140</v>
      </c>
      <c r="AA17" s="1055"/>
      <c r="AB17" s="91">
        <v>0</v>
      </c>
      <c r="AC17" s="1055"/>
      <c r="AD17" s="1780">
        <f>ROUND(SUM(V17:AB17),1)</f>
        <v>140</v>
      </c>
      <c r="AE17" s="1055"/>
      <c r="AF17" s="949">
        <v>125</v>
      </c>
      <c r="AG17" s="113"/>
      <c r="AH17" s="113"/>
      <c r="AI17" s="113"/>
      <c r="AJ17" s="113"/>
      <c r="AK17" s="113"/>
      <c r="AL17" s="113"/>
      <c r="AM17" s="113"/>
      <c r="AN17" s="113"/>
      <c r="AO17" s="113"/>
      <c r="AP17" s="113"/>
      <c r="AQ17" s="113"/>
      <c r="AR17" s="113"/>
      <c r="AS17" s="113"/>
      <c r="AT17" s="113"/>
      <c r="AU17" s="113"/>
      <c r="AV17" s="113"/>
      <c r="AW17" s="113"/>
      <c r="AX17" s="113"/>
      <c r="AY17" s="113"/>
      <c r="AZ17" s="113"/>
      <c r="BA17" s="113"/>
      <c r="BB17" s="113"/>
      <c r="BC17" s="113"/>
      <c r="BD17" s="113"/>
      <c r="BE17" s="113"/>
      <c r="BF17" s="113"/>
      <c r="BG17" s="113"/>
    </row>
    <row r="18" spans="1:59" ht="21" customHeight="1">
      <c r="A18" s="244" t="s">
        <v>919</v>
      </c>
      <c r="B18" s="113"/>
      <c r="C18" s="113" t="s">
        <v>6</v>
      </c>
      <c r="D18" s="113">
        <v>0</v>
      </c>
      <c r="E18" s="197"/>
      <c r="F18" s="113">
        <v>0</v>
      </c>
      <c r="G18" s="197"/>
      <c r="H18" s="113">
        <v>0</v>
      </c>
      <c r="I18" s="197"/>
      <c r="J18" s="113">
        <v>0</v>
      </c>
      <c r="K18" s="197"/>
      <c r="L18" s="113">
        <v>0</v>
      </c>
      <c r="M18" s="197"/>
      <c r="N18" s="113">
        <v>0</v>
      </c>
      <c r="O18" s="197"/>
      <c r="P18" s="113">
        <v>750</v>
      </c>
      <c r="Q18" s="197"/>
      <c r="R18" s="113">
        <v>0</v>
      </c>
      <c r="S18" s="197"/>
      <c r="T18" s="113">
        <v>0</v>
      </c>
      <c r="U18" s="197"/>
      <c r="V18" s="113">
        <f>ROUND(SUM(D18:T18),1)</f>
        <v>750</v>
      </c>
      <c r="W18" s="197"/>
      <c r="X18" s="1777">
        <v>3318</v>
      </c>
      <c r="Y18" s="197"/>
      <c r="Z18" s="113">
        <v>8706</v>
      </c>
      <c r="AA18" s="197"/>
      <c r="AB18" s="113">
        <v>2154</v>
      </c>
      <c r="AC18" s="197"/>
      <c r="AD18" s="1777">
        <f>ROUND(SUM(V18:AB18),1)</f>
        <v>14928</v>
      </c>
      <c r="AE18" s="197"/>
      <c r="AF18" s="244">
        <v>12498</v>
      </c>
      <c r="AG18" s="113"/>
      <c r="AH18" s="113"/>
      <c r="AI18" s="113"/>
      <c r="AJ18" s="113"/>
      <c r="AK18" s="113"/>
      <c r="AL18" s="113"/>
      <c r="AM18" s="113"/>
      <c r="AN18" s="113"/>
      <c r="AO18" s="113"/>
      <c r="AP18" s="113"/>
      <c r="AQ18" s="113"/>
      <c r="AR18" s="113"/>
      <c r="AS18" s="113"/>
      <c r="AT18" s="113"/>
      <c r="AU18" s="113"/>
      <c r="AV18" s="113"/>
      <c r="AW18" s="113"/>
      <c r="AX18" s="113"/>
      <c r="AY18" s="113"/>
      <c r="AZ18" s="113"/>
      <c r="BA18" s="113"/>
      <c r="BB18" s="113"/>
      <c r="BC18" s="113"/>
      <c r="BD18" s="113"/>
      <c r="BE18" s="113"/>
      <c r="BF18" s="113"/>
      <c r="BG18" s="113"/>
    </row>
    <row r="19" spans="1:59" ht="21" customHeight="1">
      <c r="A19" s="244" t="s">
        <v>920</v>
      </c>
      <c r="B19" s="113"/>
      <c r="C19" s="113" t="s">
        <v>6</v>
      </c>
      <c r="D19" s="113">
        <v>0</v>
      </c>
      <c r="E19" s="113"/>
      <c r="F19" s="113">
        <v>0</v>
      </c>
      <c r="G19" s="113"/>
      <c r="H19" s="113">
        <v>306</v>
      </c>
      <c r="I19" s="113"/>
      <c r="J19" s="113">
        <v>0</v>
      </c>
      <c r="K19" s="113"/>
      <c r="L19" s="113">
        <v>0</v>
      </c>
      <c r="M19" s="113"/>
      <c r="N19" s="113">
        <v>0</v>
      </c>
      <c r="O19" s="113"/>
      <c r="P19" s="113">
        <v>0</v>
      </c>
      <c r="Q19" s="113"/>
      <c r="R19" s="113">
        <v>0</v>
      </c>
      <c r="S19" s="113"/>
      <c r="T19" s="113">
        <v>0</v>
      </c>
      <c r="U19" s="113"/>
      <c r="V19" s="113">
        <f t="shared" ref="V19:V60" si="0">ROUND(SUM(D19:T19),1)</f>
        <v>306</v>
      </c>
      <c r="W19" s="113"/>
      <c r="X19" s="1777">
        <v>0</v>
      </c>
      <c r="Y19" s="113"/>
      <c r="Z19" s="113">
        <v>3412</v>
      </c>
      <c r="AA19" s="113"/>
      <c r="AB19" s="113">
        <v>0</v>
      </c>
      <c r="AC19" s="113"/>
      <c r="AD19" s="1777">
        <f t="shared" ref="AD19:AD60" si="1">ROUND(SUM(V19:AB19),1)</f>
        <v>3718</v>
      </c>
      <c r="AE19" s="113"/>
      <c r="AF19" s="244">
        <v>5454</v>
      </c>
      <c r="AG19" s="113"/>
      <c r="AH19" s="113"/>
      <c r="AI19" s="113"/>
      <c r="AJ19" s="113"/>
      <c r="AK19" s="113"/>
      <c r="AL19" s="113"/>
      <c r="AM19" s="113"/>
      <c r="AN19" s="113"/>
      <c r="AO19" s="113"/>
      <c r="AP19" s="113"/>
      <c r="AQ19" s="113"/>
      <c r="AR19" s="113"/>
      <c r="AS19" s="113"/>
      <c r="AT19" s="113"/>
      <c r="AU19" s="113"/>
      <c r="AV19" s="113"/>
      <c r="AW19" s="113"/>
      <c r="AX19" s="113"/>
      <c r="AY19" s="113"/>
      <c r="AZ19" s="113"/>
      <c r="BA19" s="113"/>
      <c r="BB19" s="113"/>
      <c r="BC19" s="113"/>
      <c r="BD19" s="113"/>
      <c r="BE19" s="113"/>
      <c r="BF19" s="113"/>
      <c r="BG19" s="113"/>
    </row>
    <row r="20" spans="1:59" s="1747" customFormat="1" ht="21" customHeight="1">
      <c r="A20" s="244" t="s">
        <v>921</v>
      </c>
      <c r="B20" s="113"/>
      <c r="C20" s="113" t="s">
        <v>6</v>
      </c>
      <c r="D20" s="113">
        <v>0</v>
      </c>
      <c r="E20" s="113"/>
      <c r="F20" s="113">
        <v>0</v>
      </c>
      <c r="G20" s="113"/>
      <c r="H20" s="113">
        <v>0</v>
      </c>
      <c r="I20" s="113"/>
      <c r="J20" s="113">
        <v>0</v>
      </c>
      <c r="K20" s="113"/>
      <c r="L20" s="113">
        <v>0</v>
      </c>
      <c r="M20" s="113"/>
      <c r="N20" s="113">
        <v>0</v>
      </c>
      <c r="O20" s="113"/>
      <c r="P20" s="113">
        <v>0</v>
      </c>
      <c r="Q20" s="197"/>
      <c r="R20" s="113">
        <v>0</v>
      </c>
      <c r="S20" s="113"/>
      <c r="T20" s="113">
        <v>0</v>
      </c>
      <c r="U20" s="113"/>
      <c r="V20" s="113">
        <f t="shared" si="0"/>
        <v>0</v>
      </c>
      <c r="W20" s="113"/>
      <c r="X20" s="1777">
        <v>0</v>
      </c>
      <c r="Y20" s="113"/>
      <c r="Z20" s="113">
        <v>6731</v>
      </c>
      <c r="AA20" s="113"/>
      <c r="AB20" s="113">
        <v>0</v>
      </c>
      <c r="AC20" s="113"/>
      <c r="AD20" s="1777">
        <f t="shared" si="1"/>
        <v>6731</v>
      </c>
      <c r="AE20" s="113"/>
      <c r="AF20" s="563">
        <v>3356</v>
      </c>
      <c r="AG20" s="113"/>
      <c r="AH20" s="244"/>
      <c r="AI20" s="244"/>
      <c r="AJ20" s="244"/>
      <c r="AK20" s="244"/>
      <c r="AL20" s="244"/>
      <c r="AM20" s="244"/>
      <c r="AN20" s="244"/>
      <c r="AO20" s="244"/>
      <c r="AP20" s="244"/>
      <c r="AQ20" s="244"/>
      <c r="AR20" s="244"/>
      <c r="AS20" s="244"/>
      <c r="AT20" s="244"/>
      <c r="AU20" s="244"/>
      <c r="AV20" s="244"/>
      <c r="AW20" s="244"/>
      <c r="AX20" s="244"/>
      <c r="AY20" s="244"/>
      <c r="AZ20" s="244"/>
      <c r="BA20" s="244"/>
      <c r="BB20" s="244"/>
      <c r="BC20" s="244"/>
      <c r="BD20" s="244"/>
      <c r="BE20" s="244"/>
      <c r="BF20" s="244"/>
      <c r="BG20" s="244"/>
    </row>
    <row r="21" spans="1:59" ht="21" customHeight="1">
      <c r="A21" s="1778" t="s">
        <v>1496</v>
      </c>
      <c r="B21" s="1777"/>
      <c r="C21" s="1777" t="s">
        <v>6</v>
      </c>
      <c r="D21" s="1777">
        <v>0</v>
      </c>
      <c r="E21" s="1777"/>
      <c r="F21" s="1777">
        <v>0</v>
      </c>
      <c r="G21" s="1777"/>
      <c r="H21" s="1777">
        <v>0</v>
      </c>
      <c r="I21" s="1777"/>
      <c r="J21" s="1777">
        <v>0</v>
      </c>
      <c r="K21" s="1777"/>
      <c r="L21" s="1777">
        <v>0</v>
      </c>
      <c r="M21" s="1777"/>
      <c r="N21" s="1777">
        <v>0</v>
      </c>
      <c r="O21" s="1777"/>
      <c r="P21" s="1777">
        <v>0</v>
      </c>
      <c r="Q21" s="1854"/>
      <c r="R21" s="1777">
        <v>0</v>
      </c>
      <c r="S21" s="1777"/>
      <c r="T21" s="1777">
        <v>0</v>
      </c>
      <c r="U21" s="1777"/>
      <c r="V21" s="1777">
        <f t="shared" si="0"/>
        <v>0</v>
      </c>
      <c r="W21" s="1777"/>
      <c r="X21" s="1777">
        <v>0</v>
      </c>
      <c r="Y21" s="1777"/>
      <c r="Z21" s="1777">
        <v>0</v>
      </c>
      <c r="AA21" s="1777"/>
      <c r="AB21" s="1777">
        <v>0</v>
      </c>
      <c r="AC21" s="1777"/>
      <c r="AD21" s="1777">
        <f t="shared" si="1"/>
        <v>0</v>
      </c>
      <c r="AE21" s="1777"/>
      <c r="AF21" s="1778">
        <v>2379</v>
      </c>
      <c r="AG21" s="1777"/>
      <c r="AH21" s="1777"/>
      <c r="AI21" s="1777"/>
      <c r="AJ21" s="1777"/>
      <c r="AK21" s="1777"/>
      <c r="AL21" s="1777"/>
      <c r="AM21" s="1777"/>
      <c r="AN21" s="1777"/>
      <c r="AO21" s="1777"/>
      <c r="AP21" s="1777"/>
      <c r="AQ21" s="1777"/>
      <c r="AR21" s="1777"/>
      <c r="AS21" s="1777"/>
      <c r="AT21" s="1777"/>
      <c r="AU21" s="1777"/>
      <c r="AV21" s="1777"/>
      <c r="AW21" s="1777"/>
      <c r="AX21" s="1777"/>
      <c r="AY21" s="1777"/>
      <c r="AZ21" s="1777"/>
      <c r="BA21" s="1777"/>
      <c r="BB21" s="1777"/>
      <c r="BC21" s="1777"/>
      <c r="BD21" s="1777"/>
      <c r="BE21" s="1777"/>
      <c r="BF21" s="1777"/>
      <c r="BG21" s="1777"/>
    </row>
    <row r="22" spans="1:59" ht="21" customHeight="1">
      <c r="A22" s="244" t="s">
        <v>922</v>
      </c>
      <c r="B22" s="113"/>
      <c r="C22" s="113" t="s">
        <v>6</v>
      </c>
      <c r="D22" s="113">
        <v>965</v>
      </c>
      <c r="E22" s="113"/>
      <c r="F22" s="113">
        <v>0</v>
      </c>
      <c r="G22" s="113"/>
      <c r="H22" s="113">
        <v>0</v>
      </c>
      <c r="I22" s="113"/>
      <c r="J22" s="113">
        <v>0</v>
      </c>
      <c r="K22" s="113"/>
      <c r="L22" s="113">
        <v>0</v>
      </c>
      <c r="M22" s="113"/>
      <c r="N22" s="113">
        <v>0</v>
      </c>
      <c r="O22" s="113"/>
      <c r="P22" s="113">
        <v>0</v>
      </c>
      <c r="Q22" s="197"/>
      <c r="R22" s="113">
        <v>0</v>
      </c>
      <c r="S22" s="113"/>
      <c r="T22" s="113">
        <v>0</v>
      </c>
      <c r="U22" s="113"/>
      <c r="V22" s="113">
        <f t="shared" si="0"/>
        <v>965</v>
      </c>
      <c r="W22" s="113"/>
      <c r="X22" s="1777">
        <v>0</v>
      </c>
      <c r="Y22" s="113"/>
      <c r="Z22" s="113">
        <v>0</v>
      </c>
      <c r="AA22" s="113"/>
      <c r="AB22" s="113">
        <v>0</v>
      </c>
      <c r="AC22" s="113"/>
      <c r="AD22" s="1777">
        <f t="shared" si="1"/>
        <v>965</v>
      </c>
      <c r="AE22" s="113"/>
      <c r="AF22" s="113">
        <v>608</v>
      </c>
      <c r="AG22" s="113"/>
      <c r="AH22" s="113"/>
      <c r="AI22" s="113"/>
      <c r="AJ22" s="113"/>
      <c r="AK22" s="113"/>
      <c r="AL22" s="113"/>
      <c r="AM22" s="113"/>
      <c r="AN22" s="113"/>
      <c r="AO22" s="113"/>
      <c r="AP22" s="113"/>
      <c r="AQ22" s="113"/>
      <c r="AR22" s="113"/>
      <c r="AS22" s="113"/>
      <c r="AT22" s="113"/>
      <c r="AU22" s="113"/>
      <c r="AV22" s="113"/>
      <c r="AW22" s="113"/>
      <c r="AX22" s="113"/>
      <c r="AY22" s="113"/>
      <c r="AZ22" s="113"/>
      <c r="BA22" s="113"/>
      <c r="BB22" s="113"/>
      <c r="BC22" s="113"/>
      <c r="BD22" s="113"/>
      <c r="BE22" s="113"/>
      <c r="BF22" s="113"/>
      <c r="BG22" s="113"/>
    </row>
    <row r="23" spans="1:59" ht="21" customHeight="1">
      <c r="A23" s="244" t="s">
        <v>923</v>
      </c>
      <c r="B23" s="113"/>
      <c r="C23" s="113" t="s">
        <v>6</v>
      </c>
      <c r="D23" s="113">
        <v>0</v>
      </c>
      <c r="E23" s="113"/>
      <c r="F23" s="113">
        <v>0</v>
      </c>
      <c r="G23" s="113"/>
      <c r="H23" s="113">
        <v>0</v>
      </c>
      <c r="I23" s="113"/>
      <c r="J23" s="113">
        <v>0</v>
      </c>
      <c r="K23" s="113"/>
      <c r="L23" s="113">
        <v>0</v>
      </c>
      <c r="M23" s="113"/>
      <c r="N23" s="113">
        <v>0</v>
      </c>
      <c r="O23" s="113"/>
      <c r="P23" s="113">
        <v>0</v>
      </c>
      <c r="Q23" s="197"/>
      <c r="R23" s="113">
        <v>0</v>
      </c>
      <c r="S23" s="113"/>
      <c r="T23" s="113">
        <v>0</v>
      </c>
      <c r="U23" s="113"/>
      <c r="V23" s="113">
        <f t="shared" si="0"/>
        <v>0</v>
      </c>
      <c r="W23" s="113"/>
      <c r="X23" s="1777">
        <v>1878</v>
      </c>
      <c r="Y23" s="113"/>
      <c r="Z23" s="113">
        <v>1206</v>
      </c>
      <c r="AA23" s="113"/>
      <c r="AB23" s="113">
        <v>850</v>
      </c>
      <c r="AC23" s="113"/>
      <c r="AD23" s="1777">
        <f t="shared" si="1"/>
        <v>3934</v>
      </c>
      <c r="AE23" s="113"/>
      <c r="AF23" s="244">
        <v>18631</v>
      </c>
      <c r="AG23" s="113"/>
      <c r="AH23" s="113"/>
      <c r="AI23" s="113"/>
      <c r="AJ23" s="113"/>
      <c r="AK23" s="113"/>
      <c r="AL23" s="113"/>
      <c r="AM23" s="113"/>
      <c r="AN23" s="113"/>
      <c r="AO23" s="113"/>
      <c r="AP23" s="113"/>
      <c r="AQ23" s="113"/>
      <c r="AR23" s="113"/>
      <c r="AS23" s="113"/>
      <c r="AT23" s="113"/>
      <c r="AU23" s="113"/>
      <c r="AV23" s="113"/>
      <c r="AW23" s="113"/>
      <c r="AX23" s="113"/>
      <c r="AY23" s="113"/>
      <c r="AZ23" s="113"/>
      <c r="BA23" s="113"/>
      <c r="BB23" s="113"/>
      <c r="BC23" s="113"/>
      <c r="BD23" s="113"/>
      <c r="BE23" s="113"/>
      <c r="BF23" s="113"/>
      <c r="BG23" s="113"/>
    </row>
    <row r="24" spans="1:59" ht="21" customHeight="1">
      <c r="A24" s="244" t="s">
        <v>924</v>
      </c>
      <c r="B24" s="113"/>
      <c r="C24" s="113" t="s">
        <v>6</v>
      </c>
      <c r="D24" s="113">
        <v>0</v>
      </c>
      <c r="E24" s="113"/>
      <c r="F24" s="113">
        <v>0</v>
      </c>
      <c r="G24" s="113"/>
      <c r="H24" s="113">
        <v>0</v>
      </c>
      <c r="I24" s="113"/>
      <c r="J24" s="113">
        <v>0</v>
      </c>
      <c r="K24" s="113"/>
      <c r="L24" s="113">
        <v>0</v>
      </c>
      <c r="M24" s="113"/>
      <c r="N24" s="113">
        <v>0</v>
      </c>
      <c r="O24" s="113"/>
      <c r="P24" s="113">
        <v>0</v>
      </c>
      <c r="Q24" s="197"/>
      <c r="R24" s="113">
        <v>6079</v>
      </c>
      <c r="S24" s="113"/>
      <c r="T24" s="113">
        <v>0</v>
      </c>
      <c r="U24" s="113"/>
      <c r="V24" s="113">
        <f t="shared" si="0"/>
        <v>6079</v>
      </c>
      <c r="W24" s="113"/>
      <c r="X24" s="1777">
        <v>0</v>
      </c>
      <c r="Y24" s="113"/>
      <c r="Z24" s="113">
        <v>88</v>
      </c>
      <c r="AA24" s="113"/>
      <c r="AB24" s="113">
        <v>0</v>
      </c>
      <c r="AC24" s="113"/>
      <c r="AD24" s="1777">
        <f t="shared" si="1"/>
        <v>6167</v>
      </c>
      <c r="AE24" s="113"/>
      <c r="AF24" s="113">
        <v>7288</v>
      </c>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c r="BD24" s="113"/>
      <c r="BE24" s="113"/>
      <c r="BF24" s="113"/>
      <c r="BG24" s="113"/>
    </row>
    <row r="25" spans="1:59" ht="21" customHeight="1">
      <c r="A25" s="244" t="s">
        <v>925</v>
      </c>
      <c r="B25" s="113"/>
      <c r="C25" s="113" t="s">
        <v>6</v>
      </c>
      <c r="D25" s="113">
        <v>0</v>
      </c>
      <c r="E25" s="113"/>
      <c r="F25" s="113">
        <v>0</v>
      </c>
      <c r="G25" s="113"/>
      <c r="H25" s="113">
        <v>0</v>
      </c>
      <c r="I25" s="113"/>
      <c r="J25" s="113">
        <v>0</v>
      </c>
      <c r="K25" s="113"/>
      <c r="L25" s="113">
        <v>0</v>
      </c>
      <c r="M25" s="113"/>
      <c r="N25" s="113">
        <v>0</v>
      </c>
      <c r="O25" s="113"/>
      <c r="P25" s="113">
        <v>0</v>
      </c>
      <c r="Q25" s="197"/>
      <c r="R25" s="113">
        <v>0</v>
      </c>
      <c r="S25" s="113"/>
      <c r="T25" s="113">
        <v>0</v>
      </c>
      <c r="U25" s="113"/>
      <c r="V25" s="113">
        <f t="shared" si="0"/>
        <v>0</v>
      </c>
      <c r="W25" s="113"/>
      <c r="X25" s="1777">
        <v>27264</v>
      </c>
      <c r="Y25" s="113"/>
      <c r="Z25" s="113">
        <v>14277</v>
      </c>
      <c r="AA25" s="113"/>
      <c r="AB25" s="113">
        <v>14179</v>
      </c>
      <c r="AC25" s="113"/>
      <c r="AD25" s="1777">
        <f t="shared" si="1"/>
        <v>55720</v>
      </c>
      <c r="AE25" s="113"/>
      <c r="AF25" s="244">
        <v>59276</v>
      </c>
      <c r="AG25" s="113"/>
      <c r="AH25" s="113"/>
      <c r="AI25" s="113"/>
      <c r="AJ25" s="113"/>
      <c r="AK25" s="113"/>
      <c r="AL25" s="113"/>
      <c r="AM25" s="113"/>
      <c r="AN25" s="113"/>
      <c r="AO25" s="113"/>
      <c r="AP25" s="113"/>
      <c r="AQ25" s="113"/>
      <c r="AR25" s="113"/>
      <c r="AS25" s="113"/>
      <c r="AT25" s="113"/>
      <c r="AU25" s="113"/>
      <c r="AV25" s="113"/>
      <c r="AW25" s="113"/>
      <c r="AX25" s="113"/>
      <c r="AY25" s="113"/>
      <c r="AZ25" s="113"/>
      <c r="BA25" s="113"/>
      <c r="BB25" s="113"/>
      <c r="BC25" s="113"/>
      <c r="BD25" s="113"/>
      <c r="BE25" s="113"/>
      <c r="BF25" s="113"/>
      <c r="BG25" s="113"/>
    </row>
    <row r="26" spans="1:59" ht="21" customHeight="1">
      <c r="A26" s="244" t="s">
        <v>926</v>
      </c>
      <c r="B26" s="113"/>
      <c r="C26" s="113" t="s">
        <v>6</v>
      </c>
      <c r="D26" s="113">
        <v>0</v>
      </c>
      <c r="E26" s="113"/>
      <c r="F26" s="113">
        <v>0</v>
      </c>
      <c r="G26" s="113"/>
      <c r="H26" s="113">
        <v>0</v>
      </c>
      <c r="I26" s="113"/>
      <c r="J26" s="113">
        <v>0</v>
      </c>
      <c r="K26" s="113"/>
      <c r="L26" s="113">
        <v>0</v>
      </c>
      <c r="M26" s="113"/>
      <c r="N26" s="113">
        <v>0</v>
      </c>
      <c r="O26" s="113"/>
      <c r="P26" s="113">
        <v>0</v>
      </c>
      <c r="Q26" s="197"/>
      <c r="R26" s="113">
        <v>0</v>
      </c>
      <c r="S26" s="113"/>
      <c r="T26" s="113">
        <v>0</v>
      </c>
      <c r="U26" s="113"/>
      <c r="V26" s="113">
        <f t="shared" si="0"/>
        <v>0</v>
      </c>
      <c r="W26" s="113"/>
      <c r="X26" s="1777">
        <v>589</v>
      </c>
      <c r="Y26" s="113"/>
      <c r="Z26" s="113">
        <v>1449</v>
      </c>
      <c r="AA26" s="113"/>
      <c r="AB26" s="113">
        <v>679</v>
      </c>
      <c r="AC26" s="113"/>
      <c r="AD26" s="1777">
        <f t="shared" si="1"/>
        <v>2717</v>
      </c>
      <c r="AE26" s="113"/>
      <c r="AF26" s="244">
        <v>2072</v>
      </c>
      <c r="AG26" s="113"/>
      <c r="AH26" s="113"/>
      <c r="AI26" s="113"/>
      <c r="AJ26" s="113"/>
      <c r="AK26" s="113"/>
      <c r="AL26" s="113"/>
      <c r="AM26" s="113"/>
      <c r="AN26" s="113"/>
      <c r="AO26" s="113"/>
      <c r="AP26" s="113"/>
      <c r="AQ26" s="113"/>
      <c r="AR26" s="113"/>
      <c r="AS26" s="113"/>
      <c r="AT26" s="113"/>
      <c r="AU26" s="113"/>
      <c r="AV26" s="113"/>
      <c r="AW26" s="113"/>
      <c r="AX26" s="113"/>
      <c r="AY26" s="113"/>
      <c r="AZ26" s="113"/>
      <c r="BA26" s="113"/>
      <c r="BB26" s="113"/>
      <c r="BC26" s="113"/>
      <c r="BD26" s="113"/>
      <c r="BE26" s="113"/>
      <c r="BF26" s="113"/>
      <c r="BG26" s="113"/>
    </row>
    <row r="27" spans="1:59" s="1747" customFormat="1" ht="21" customHeight="1">
      <c r="A27" s="244" t="s">
        <v>927</v>
      </c>
      <c r="B27" s="244"/>
      <c r="C27" s="244" t="s">
        <v>6</v>
      </c>
      <c r="D27" s="244">
        <v>0</v>
      </c>
      <c r="E27" s="244"/>
      <c r="F27" s="244">
        <v>0</v>
      </c>
      <c r="G27" s="244"/>
      <c r="H27" s="244">
        <v>0</v>
      </c>
      <c r="I27" s="244"/>
      <c r="J27" s="244">
        <v>29153140</v>
      </c>
      <c r="K27" s="244"/>
      <c r="L27" s="244">
        <v>1413948</v>
      </c>
      <c r="M27" s="244"/>
      <c r="N27" s="244">
        <v>0</v>
      </c>
      <c r="O27" s="244"/>
      <c r="P27" s="244">
        <v>8660</v>
      </c>
      <c r="Q27" s="622"/>
      <c r="R27" s="244">
        <v>0</v>
      </c>
      <c r="S27" s="244"/>
      <c r="T27" s="244">
        <v>0</v>
      </c>
      <c r="U27" s="244"/>
      <c r="V27" s="113">
        <f t="shared" si="0"/>
        <v>30575748</v>
      </c>
      <c r="W27" s="244"/>
      <c r="X27" s="1778">
        <v>72922</v>
      </c>
      <c r="Y27" s="563"/>
      <c r="Z27" s="244">
        <v>516296</v>
      </c>
      <c r="AA27" s="563"/>
      <c r="AB27" s="244">
        <v>33670</v>
      </c>
      <c r="AC27" s="244"/>
      <c r="AD27" s="1777">
        <f t="shared" si="1"/>
        <v>31198636</v>
      </c>
      <c r="AE27" s="244"/>
      <c r="AF27" s="244">
        <v>26250286</v>
      </c>
      <c r="AG27" s="244"/>
      <c r="AH27" s="244"/>
      <c r="AI27" s="244"/>
      <c r="AJ27" s="244"/>
      <c r="AK27" s="244"/>
      <c r="AL27" s="244"/>
      <c r="AM27" s="244"/>
      <c r="AN27" s="244"/>
      <c r="AO27" s="244"/>
      <c r="AP27" s="244"/>
      <c r="AQ27" s="244"/>
      <c r="AR27" s="244"/>
      <c r="AS27" s="244"/>
      <c r="AT27" s="244"/>
      <c r="AU27" s="244"/>
      <c r="AV27" s="244"/>
      <c r="AW27" s="244"/>
      <c r="AX27" s="244"/>
      <c r="AY27" s="244"/>
      <c r="AZ27" s="244"/>
      <c r="BA27" s="244"/>
      <c r="BB27" s="244"/>
      <c r="BC27" s="244"/>
      <c r="BD27" s="244"/>
      <c r="BE27" s="244"/>
      <c r="BF27" s="244"/>
      <c r="BG27" s="244"/>
    </row>
    <row r="28" spans="1:59" ht="21" customHeight="1">
      <c r="A28" s="244" t="s">
        <v>928</v>
      </c>
      <c r="B28" s="113"/>
      <c r="C28" s="113" t="s">
        <v>6</v>
      </c>
      <c r="D28" s="113">
        <v>0</v>
      </c>
      <c r="E28" s="113"/>
      <c r="F28" s="113">
        <v>0</v>
      </c>
      <c r="G28" s="113"/>
      <c r="H28" s="113">
        <v>0</v>
      </c>
      <c r="I28" s="113"/>
      <c r="J28" s="113">
        <v>0</v>
      </c>
      <c r="K28" s="113"/>
      <c r="L28" s="113">
        <v>0</v>
      </c>
      <c r="M28" s="113"/>
      <c r="N28" s="113">
        <v>0</v>
      </c>
      <c r="O28" s="113"/>
      <c r="P28" s="113">
        <v>147161</v>
      </c>
      <c r="Q28" s="197"/>
      <c r="R28" s="113">
        <v>0</v>
      </c>
      <c r="S28" s="113"/>
      <c r="T28" s="113">
        <v>0</v>
      </c>
      <c r="U28" s="113"/>
      <c r="V28" s="113">
        <f t="shared" si="0"/>
        <v>147161</v>
      </c>
      <c r="W28" s="113"/>
      <c r="X28" s="1777">
        <v>184683</v>
      </c>
      <c r="Y28" s="1484"/>
      <c r="Z28" s="113">
        <v>111303</v>
      </c>
      <c r="AA28" s="1484"/>
      <c r="AB28" s="113">
        <v>104474</v>
      </c>
      <c r="AC28" s="113"/>
      <c r="AD28" s="1777">
        <f t="shared" si="1"/>
        <v>547621</v>
      </c>
      <c r="AE28" s="113"/>
      <c r="AF28" s="563">
        <v>597925</v>
      </c>
      <c r="AG28" s="113"/>
      <c r="AH28" s="113"/>
      <c r="AI28" s="113"/>
      <c r="AJ28" s="113"/>
      <c r="AK28" s="113"/>
      <c r="AL28" s="113"/>
      <c r="AM28" s="113"/>
      <c r="AN28" s="113"/>
      <c r="AO28" s="113"/>
      <c r="AP28" s="113"/>
      <c r="AQ28" s="113"/>
      <c r="AR28" s="113"/>
      <c r="AS28" s="113"/>
      <c r="AT28" s="113"/>
      <c r="AU28" s="113"/>
      <c r="AV28" s="113"/>
      <c r="AW28" s="113"/>
      <c r="AX28" s="113"/>
      <c r="AY28" s="113"/>
      <c r="AZ28" s="113"/>
      <c r="BA28" s="113"/>
      <c r="BB28" s="113"/>
      <c r="BC28" s="113"/>
      <c r="BD28" s="113"/>
      <c r="BE28" s="113"/>
      <c r="BF28" s="113"/>
      <c r="BG28" s="113"/>
    </row>
    <row r="29" spans="1:59" ht="21" customHeight="1">
      <c r="A29" s="1778" t="s">
        <v>929</v>
      </c>
      <c r="B29" s="113"/>
      <c r="C29" s="113" t="s">
        <v>6</v>
      </c>
      <c r="D29" s="113">
        <v>0</v>
      </c>
      <c r="E29" s="113"/>
      <c r="F29" s="113">
        <v>0</v>
      </c>
      <c r="G29" s="113"/>
      <c r="H29" s="113">
        <v>0</v>
      </c>
      <c r="I29" s="113"/>
      <c r="J29" s="113">
        <v>0</v>
      </c>
      <c r="K29" s="113"/>
      <c r="L29" s="113">
        <v>0</v>
      </c>
      <c r="M29" s="113"/>
      <c r="N29" s="113">
        <v>0</v>
      </c>
      <c r="O29" s="113"/>
      <c r="P29" s="113">
        <v>0</v>
      </c>
      <c r="Q29" s="197"/>
      <c r="R29" s="113">
        <v>0</v>
      </c>
      <c r="S29" s="113"/>
      <c r="T29" s="113">
        <v>0</v>
      </c>
      <c r="U29" s="113"/>
      <c r="V29" s="113">
        <f t="shared" si="0"/>
        <v>0</v>
      </c>
      <c r="W29" s="113"/>
      <c r="X29" s="1777">
        <v>17385</v>
      </c>
      <c r="Y29" s="1484"/>
      <c r="Z29" s="113">
        <v>7378</v>
      </c>
      <c r="AA29" s="1484"/>
      <c r="AB29" s="113">
        <v>6933</v>
      </c>
      <c r="AC29" s="113"/>
      <c r="AD29" s="1777">
        <f t="shared" si="1"/>
        <v>31696</v>
      </c>
      <c r="AE29" s="113"/>
      <c r="AF29" s="244">
        <v>35245</v>
      </c>
      <c r="AG29" s="113"/>
      <c r="AH29" s="113"/>
      <c r="AI29" s="113"/>
      <c r="AJ29" s="113"/>
      <c r="AK29" s="113"/>
      <c r="AL29" s="113"/>
      <c r="AM29" s="113"/>
      <c r="AN29" s="113"/>
      <c r="AO29" s="113"/>
      <c r="AP29" s="113"/>
      <c r="AQ29" s="113"/>
      <c r="AR29" s="113"/>
      <c r="AS29" s="113"/>
      <c r="AT29" s="113"/>
      <c r="AU29" s="113"/>
      <c r="AV29" s="113"/>
      <c r="AW29" s="113"/>
      <c r="AX29" s="113"/>
      <c r="AY29" s="113"/>
      <c r="AZ29" s="113"/>
      <c r="BA29" s="113"/>
      <c r="BB29" s="113"/>
      <c r="BC29" s="113"/>
      <c r="BD29" s="113"/>
      <c r="BE29" s="113"/>
      <c r="BF29" s="113"/>
      <c r="BG29" s="113"/>
    </row>
    <row r="30" spans="1:59" ht="21" customHeight="1">
      <c r="A30" s="244" t="s">
        <v>930</v>
      </c>
      <c r="B30" s="113"/>
      <c r="C30" s="113" t="s">
        <v>6</v>
      </c>
      <c r="D30" s="113">
        <v>0</v>
      </c>
      <c r="E30" s="113"/>
      <c r="F30" s="113">
        <v>0</v>
      </c>
      <c r="G30" s="113"/>
      <c r="H30" s="113">
        <v>0</v>
      </c>
      <c r="I30" s="113"/>
      <c r="J30" s="113">
        <v>0</v>
      </c>
      <c r="K30" s="113"/>
      <c r="L30" s="113">
        <v>0</v>
      </c>
      <c r="M30" s="113"/>
      <c r="N30" s="113">
        <v>0</v>
      </c>
      <c r="O30" s="113"/>
      <c r="P30" s="113">
        <v>0</v>
      </c>
      <c r="Q30" s="197"/>
      <c r="R30" s="113">
        <v>0</v>
      </c>
      <c r="S30" s="113"/>
      <c r="T30" s="113">
        <v>14536</v>
      </c>
      <c r="U30" s="113"/>
      <c r="V30" s="113">
        <f t="shared" si="0"/>
        <v>14536</v>
      </c>
      <c r="W30" s="113"/>
      <c r="X30" s="1777">
        <v>1161</v>
      </c>
      <c r="Y30" s="113"/>
      <c r="Z30" s="113">
        <v>1014</v>
      </c>
      <c r="AA30" s="113"/>
      <c r="AB30" s="113">
        <v>765</v>
      </c>
      <c r="AC30" s="113"/>
      <c r="AD30" s="1777">
        <f t="shared" si="1"/>
        <v>17476</v>
      </c>
      <c r="AE30" s="113"/>
      <c r="AF30" s="244">
        <v>16033</v>
      </c>
      <c r="AG30" s="113"/>
      <c r="AH30" s="113"/>
      <c r="AI30" s="113"/>
      <c r="AJ30" s="113"/>
      <c r="AK30" s="113"/>
      <c r="AL30" s="113"/>
      <c r="AM30" s="113"/>
      <c r="AN30" s="113"/>
      <c r="AO30" s="113"/>
      <c r="AP30" s="113"/>
      <c r="AQ30" s="113"/>
      <c r="AR30" s="113"/>
      <c r="AS30" s="113"/>
      <c r="AT30" s="113"/>
      <c r="AU30" s="113"/>
      <c r="AV30" s="113"/>
      <c r="AW30" s="113"/>
      <c r="AX30" s="113"/>
      <c r="AY30" s="113"/>
      <c r="AZ30" s="113"/>
      <c r="BA30" s="113"/>
      <c r="BB30" s="113"/>
      <c r="BC30" s="113"/>
      <c r="BD30" s="113"/>
      <c r="BE30" s="113"/>
      <c r="BF30" s="113"/>
      <c r="BG30" s="113"/>
    </row>
    <row r="31" spans="1:59" ht="21" customHeight="1">
      <c r="A31" s="244" t="s">
        <v>931</v>
      </c>
      <c r="B31" s="113"/>
      <c r="C31" s="113" t="s">
        <v>6</v>
      </c>
      <c r="D31" s="113">
        <v>0</v>
      </c>
      <c r="E31" s="113"/>
      <c r="F31" s="113">
        <v>0</v>
      </c>
      <c r="G31" s="113"/>
      <c r="H31" s="113">
        <v>0</v>
      </c>
      <c r="I31" s="113"/>
      <c r="J31" s="113">
        <v>0</v>
      </c>
      <c r="K31" s="113"/>
      <c r="L31" s="113">
        <v>0</v>
      </c>
      <c r="M31" s="113"/>
      <c r="N31" s="113">
        <v>0</v>
      </c>
      <c r="O31" s="113"/>
      <c r="P31" s="113">
        <v>0</v>
      </c>
      <c r="Q31" s="197"/>
      <c r="R31" s="113">
        <v>0</v>
      </c>
      <c r="S31" s="113"/>
      <c r="T31" s="113">
        <v>0</v>
      </c>
      <c r="U31" s="113"/>
      <c r="V31" s="113">
        <f t="shared" si="0"/>
        <v>0</v>
      </c>
      <c r="W31" s="113"/>
      <c r="X31" s="1777">
        <v>1486</v>
      </c>
      <c r="Y31" s="113"/>
      <c r="Z31" s="113">
        <v>179</v>
      </c>
      <c r="AA31" s="113"/>
      <c r="AB31" s="113">
        <v>1061</v>
      </c>
      <c r="AC31" s="113"/>
      <c r="AD31" s="1777">
        <f t="shared" si="1"/>
        <v>2726</v>
      </c>
      <c r="AE31" s="113"/>
      <c r="AF31" s="244">
        <v>2184</v>
      </c>
      <c r="AG31" s="113"/>
      <c r="AH31" s="113"/>
      <c r="AI31" s="113"/>
      <c r="AJ31" s="113"/>
      <c r="AK31" s="113"/>
      <c r="AL31" s="113"/>
      <c r="AM31" s="113"/>
      <c r="AN31" s="113"/>
      <c r="AO31" s="113"/>
      <c r="AP31" s="113"/>
      <c r="AQ31" s="113"/>
      <c r="AR31" s="113"/>
      <c r="AS31" s="113"/>
      <c r="AT31" s="113"/>
      <c r="AU31" s="113"/>
      <c r="AV31" s="113"/>
      <c r="AW31" s="113"/>
      <c r="AX31" s="113"/>
      <c r="AY31" s="113"/>
      <c r="AZ31" s="113"/>
      <c r="BA31" s="113"/>
      <c r="BB31" s="113"/>
      <c r="BC31" s="113"/>
      <c r="BD31" s="113"/>
      <c r="BE31" s="113"/>
      <c r="BF31" s="113"/>
      <c r="BG31" s="113"/>
    </row>
    <row r="32" spans="1:59" ht="21" customHeight="1">
      <c r="A32" s="244" t="s">
        <v>932</v>
      </c>
      <c r="B32" s="113"/>
      <c r="C32" s="113" t="s">
        <v>6</v>
      </c>
      <c r="D32" s="113">
        <v>0</v>
      </c>
      <c r="E32" s="113"/>
      <c r="F32" s="113">
        <v>0</v>
      </c>
      <c r="G32" s="113"/>
      <c r="H32" s="113">
        <v>57298</v>
      </c>
      <c r="I32" s="113"/>
      <c r="J32" s="113">
        <v>0</v>
      </c>
      <c r="K32" s="113"/>
      <c r="L32" s="113">
        <v>0</v>
      </c>
      <c r="M32" s="113"/>
      <c r="N32" s="113">
        <v>0</v>
      </c>
      <c r="O32" s="113"/>
      <c r="P32" s="113">
        <v>0</v>
      </c>
      <c r="Q32" s="197"/>
      <c r="R32" s="113">
        <v>0</v>
      </c>
      <c r="S32" s="113"/>
      <c r="T32" s="113">
        <v>0</v>
      </c>
      <c r="U32" s="113"/>
      <c r="V32" s="113">
        <f t="shared" si="0"/>
        <v>57298</v>
      </c>
      <c r="W32" s="113"/>
      <c r="X32" s="1777">
        <v>2041</v>
      </c>
      <c r="Y32" s="113"/>
      <c r="Z32" s="113">
        <v>761</v>
      </c>
      <c r="AA32" s="113"/>
      <c r="AB32" s="113">
        <v>1149</v>
      </c>
      <c r="AC32" s="113"/>
      <c r="AD32" s="1777">
        <f t="shared" si="1"/>
        <v>61249</v>
      </c>
      <c r="AE32" s="113"/>
      <c r="AF32" s="244">
        <v>78754</v>
      </c>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3"/>
      <c r="BC32" s="113"/>
      <c r="BD32" s="113"/>
      <c r="BE32" s="113"/>
      <c r="BF32" s="113"/>
      <c r="BG32" s="113"/>
    </row>
    <row r="33" spans="1:59" ht="21" customHeight="1">
      <c r="A33" s="244" t="s">
        <v>933</v>
      </c>
      <c r="B33" s="113"/>
      <c r="C33" s="113" t="s">
        <v>6</v>
      </c>
      <c r="D33" s="113">
        <v>0</v>
      </c>
      <c r="E33" s="113"/>
      <c r="F33" s="113">
        <v>0</v>
      </c>
      <c r="G33" s="113"/>
      <c r="H33" s="113">
        <v>0</v>
      </c>
      <c r="I33" s="113"/>
      <c r="J33" s="113">
        <v>0</v>
      </c>
      <c r="K33" s="113"/>
      <c r="L33" s="113">
        <v>0</v>
      </c>
      <c r="M33" s="113"/>
      <c r="N33" s="113">
        <v>0</v>
      </c>
      <c r="O33" s="113"/>
      <c r="P33" s="113">
        <v>0</v>
      </c>
      <c r="Q33" s="197"/>
      <c r="R33" s="113">
        <v>0</v>
      </c>
      <c r="S33" s="113"/>
      <c r="T33" s="113">
        <v>0</v>
      </c>
      <c r="U33" s="113"/>
      <c r="V33" s="113">
        <f t="shared" si="0"/>
        <v>0</v>
      </c>
      <c r="W33" s="113"/>
      <c r="X33" s="1777">
        <v>0</v>
      </c>
      <c r="Y33" s="113"/>
      <c r="Z33" s="113">
        <v>874</v>
      </c>
      <c r="AA33" s="113"/>
      <c r="AB33" s="113">
        <v>0</v>
      </c>
      <c r="AC33" s="113"/>
      <c r="AD33" s="1777">
        <f t="shared" si="1"/>
        <v>874</v>
      </c>
      <c r="AE33" s="113"/>
      <c r="AF33" s="563">
        <v>472</v>
      </c>
      <c r="AG33" s="113"/>
      <c r="AH33" s="113"/>
      <c r="AI33" s="113"/>
      <c r="AJ33" s="113"/>
      <c r="AK33" s="113"/>
      <c r="AL33" s="113"/>
      <c r="AM33" s="113"/>
      <c r="AN33" s="113"/>
      <c r="AO33" s="113"/>
      <c r="AP33" s="113"/>
      <c r="AQ33" s="113"/>
      <c r="AR33" s="113"/>
      <c r="AS33" s="113"/>
      <c r="AT33" s="113"/>
      <c r="AU33" s="113"/>
      <c r="AV33" s="113"/>
      <c r="AW33" s="113"/>
      <c r="AX33" s="113"/>
      <c r="AY33" s="113"/>
      <c r="AZ33" s="113"/>
      <c r="BA33" s="113"/>
      <c r="BB33" s="113"/>
      <c r="BC33" s="113"/>
      <c r="BD33" s="113"/>
      <c r="BE33" s="113"/>
      <c r="BF33" s="113"/>
      <c r="BG33" s="113"/>
    </row>
    <row r="34" spans="1:59" ht="21" customHeight="1">
      <c r="A34" s="244" t="s">
        <v>934</v>
      </c>
      <c r="B34" s="113"/>
      <c r="C34" s="113" t="s">
        <v>6</v>
      </c>
      <c r="D34" s="113">
        <v>0</v>
      </c>
      <c r="E34" s="113"/>
      <c r="F34" s="113">
        <v>0</v>
      </c>
      <c r="G34" s="113"/>
      <c r="H34" s="113">
        <v>0</v>
      </c>
      <c r="I34" s="113"/>
      <c r="J34" s="113">
        <v>0</v>
      </c>
      <c r="K34" s="113"/>
      <c r="L34" s="113">
        <v>0</v>
      </c>
      <c r="M34" s="113"/>
      <c r="N34" s="113">
        <v>0</v>
      </c>
      <c r="O34" s="113"/>
      <c r="P34" s="113">
        <v>313</v>
      </c>
      <c r="Q34" s="197"/>
      <c r="R34" s="113">
        <v>0</v>
      </c>
      <c r="S34" s="113"/>
      <c r="T34" s="113">
        <v>45354</v>
      </c>
      <c r="U34" s="113"/>
      <c r="V34" s="113">
        <f t="shared" si="0"/>
        <v>45667</v>
      </c>
      <c r="W34" s="113"/>
      <c r="X34" s="1777">
        <v>3903</v>
      </c>
      <c r="Y34" s="113"/>
      <c r="Z34" s="113">
        <v>1969</v>
      </c>
      <c r="AA34" s="113"/>
      <c r="AB34" s="113">
        <v>2417</v>
      </c>
      <c r="AC34" s="113"/>
      <c r="AD34" s="1777">
        <f t="shared" si="1"/>
        <v>53956</v>
      </c>
      <c r="AE34" s="113"/>
      <c r="AF34" s="244">
        <v>40312</v>
      </c>
      <c r="AG34" s="113"/>
      <c r="AH34" s="113"/>
      <c r="AI34" s="113"/>
      <c r="AJ34" s="113"/>
      <c r="AK34" s="113"/>
      <c r="AL34" s="113"/>
      <c r="AM34" s="113"/>
      <c r="AN34" s="113"/>
      <c r="AO34" s="113"/>
      <c r="AP34" s="113"/>
      <c r="AQ34" s="113"/>
      <c r="AR34" s="113"/>
      <c r="AS34" s="113"/>
      <c r="AT34" s="113"/>
      <c r="AU34" s="113"/>
      <c r="AV34" s="113"/>
      <c r="AW34" s="113"/>
      <c r="AX34" s="113"/>
      <c r="AY34" s="113"/>
      <c r="AZ34" s="113"/>
      <c r="BA34" s="113"/>
      <c r="BB34" s="113"/>
      <c r="BC34" s="113"/>
      <c r="BD34" s="113"/>
      <c r="BE34" s="113"/>
      <c r="BF34" s="113"/>
      <c r="BG34" s="113"/>
    </row>
    <row r="35" spans="1:59" ht="21" customHeight="1">
      <c r="A35" s="244" t="s">
        <v>935</v>
      </c>
      <c r="B35" s="113"/>
      <c r="C35" s="113" t="s">
        <v>6</v>
      </c>
      <c r="D35" s="113">
        <v>0</v>
      </c>
      <c r="E35" s="113"/>
      <c r="F35" s="113">
        <v>0</v>
      </c>
      <c r="G35" s="113"/>
      <c r="H35" s="113">
        <v>0</v>
      </c>
      <c r="I35" s="113"/>
      <c r="J35" s="113">
        <v>0</v>
      </c>
      <c r="K35" s="113"/>
      <c r="L35" s="113">
        <v>0</v>
      </c>
      <c r="M35" s="113"/>
      <c r="N35" s="113">
        <v>13819</v>
      </c>
      <c r="O35" s="113"/>
      <c r="P35" s="113">
        <v>0</v>
      </c>
      <c r="Q35" s="1484"/>
      <c r="R35" s="113">
        <v>0</v>
      </c>
      <c r="S35" s="113"/>
      <c r="T35" s="113">
        <v>2263</v>
      </c>
      <c r="U35" s="113"/>
      <c r="V35" s="113">
        <f t="shared" si="0"/>
        <v>16082</v>
      </c>
      <c r="W35" s="113"/>
      <c r="X35" s="1777">
        <v>2741</v>
      </c>
      <c r="Y35" s="113"/>
      <c r="Z35" s="113">
        <v>3542</v>
      </c>
      <c r="AA35" s="113"/>
      <c r="AB35" s="113">
        <v>225</v>
      </c>
      <c r="AC35" s="113"/>
      <c r="AD35" s="1777">
        <f t="shared" si="1"/>
        <v>22590</v>
      </c>
      <c r="AE35" s="113"/>
      <c r="AF35" s="244">
        <v>33062</v>
      </c>
      <c r="AG35" s="113"/>
      <c r="AH35" s="113"/>
      <c r="AI35" s="113"/>
      <c r="AJ35" s="113"/>
      <c r="AK35" s="113"/>
      <c r="AL35" s="113"/>
      <c r="AM35" s="113"/>
      <c r="AN35" s="113"/>
      <c r="AO35" s="113"/>
      <c r="AP35" s="113"/>
      <c r="AQ35" s="113"/>
      <c r="AR35" s="113"/>
      <c r="AS35" s="113"/>
      <c r="AT35" s="113"/>
      <c r="AU35" s="113"/>
      <c r="AV35" s="113"/>
      <c r="AW35" s="113"/>
      <c r="AX35" s="113"/>
      <c r="AY35" s="113"/>
      <c r="AZ35" s="113"/>
      <c r="BA35" s="113"/>
      <c r="BB35" s="113"/>
      <c r="BC35" s="113"/>
      <c r="BD35" s="113"/>
      <c r="BE35" s="113"/>
      <c r="BF35" s="113"/>
      <c r="BG35" s="113"/>
    </row>
    <row r="36" spans="1:59" ht="21" customHeight="1">
      <c r="A36" s="244" t="s">
        <v>936</v>
      </c>
      <c r="B36" s="113"/>
      <c r="C36" s="113" t="s">
        <v>6</v>
      </c>
      <c r="D36" s="113">
        <v>0</v>
      </c>
      <c r="E36" s="113"/>
      <c r="F36" s="113">
        <v>0</v>
      </c>
      <c r="G36" s="113"/>
      <c r="H36" s="113">
        <v>0</v>
      </c>
      <c r="I36" s="113"/>
      <c r="J36" s="113">
        <v>0</v>
      </c>
      <c r="K36" s="113"/>
      <c r="L36" s="113">
        <v>0</v>
      </c>
      <c r="M36" s="113"/>
      <c r="N36" s="113">
        <v>2228504</v>
      </c>
      <c r="O36" s="113"/>
      <c r="P36" s="113">
        <v>0</v>
      </c>
      <c r="Q36" s="197"/>
      <c r="R36" s="113">
        <v>0</v>
      </c>
      <c r="S36" s="113"/>
      <c r="T36" s="113">
        <v>0</v>
      </c>
      <c r="U36" s="197"/>
      <c r="V36" s="113">
        <f t="shared" si="0"/>
        <v>2228504</v>
      </c>
      <c r="W36" s="113"/>
      <c r="X36" s="1777">
        <v>21309</v>
      </c>
      <c r="Y36" s="197"/>
      <c r="Z36" s="113">
        <v>80200</v>
      </c>
      <c r="AA36" s="1484"/>
      <c r="AB36" s="113">
        <v>8579</v>
      </c>
      <c r="AC36" s="113"/>
      <c r="AD36" s="1777">
        <f t="shared" si="1"/>
        <v>2338592</v>
      </c>
      <c r="AE36" s="197"/>
      <c r="AF36" s="563">
        <v>1901715</v>
      </c>
      <c r="AG36" s="113"/>
      <c r="AH36" s="113"/>
      <c r="AI36" s="113"/>
      <c r="AJ36" s="113"/>
      <c r="AK36" s="113"/>
      <c r="AL36" s="113"/>
      <c r="AM36" s="113"/>
      <c r="AN36" s="113"/>
      <c r="AO36" s="113"/>
      <c r="AP36" s="113"/>
      <c r="AQ36" s="113"/>
      <c r="AR36" s="113"/>
      <c r="AS36" s="113"/>
      <c r="AT36" s="113"/>
      <c r="AU36" s="113"/>
      <c r="AV36" s="113"/>
      <c r="AW36" s="113"/>
      <c r="AX36" s="113"/>
      <c r="AY36" s="113"/>
      <c r="AZ36" s="113"/>
      <c r="BA36" s="113"/>
      <c r="BB36" s="113"/>
      <c r="BC36" s="113"/>
      <c r="BD36" s="113"/>
      <c r="BE36" s="113"/>
      <c r="BF36" s="113"/>
      <c r="BG36" s="113"/>
    </row>
    <row r="37" spans="1:59" ht="21" customHeight="1">
      <c r="A37" s="244" t="s">
        <v>937</v>
      </c>
      <c r="B37" s="113"/>
      <c r="C37" s="113" t="s">
        <v>6</v>
      </c>
      <c r="D37" s="113">
        <v>0</v>
      </c>
      <c r="E37" s="113"/>
      <c r="F37" s="113">
        <v>0</v>
      </c>
      <c r="G37" s="113"/>
      <c r="H37" s="113">
        <v>0</v>
      </c>
      <c r="I37" s="113"/>
      <c r="J37" s="113">
        <v>0</v>
      </c>
      <c r="K37" s="113"/>
      <c r="L37" s="113">
        <v>0</v>
      </c>
      <c r="M37" s="113"/>
      <c r="N37" s="113">
        <v>0</v>
      </c>
      <c r="O37" s="113"/>
      <c r="P37" s="113">
        <v>48983</v>
      </c>
      <c r="Q37" s="197"/>
      <c r="R37" s="113">
        <v>0</v>
      </c>
      <c r="S37" s="113"/>
      <c r="T37" s="113">
        <v>0</v>
      </c>
      <c r="U37" s="113"/>
      <c r="V37" s="113">
        <f t="shared" si="0"/>
        <v>48983</v>
      </c>
      <c r="W37" s="113"/>
      <c r="X37" s="1777">
        <v>6870</v>
      </c>
      <c r="Y37" s="1484"/>
      <c r="Z37" s="113">
        <v>2383</v>
      </c>
      <c r="AA37" s="1484"/>
      <c r="AB37" s="113">
        <v>3875</v>
      </c>
      <c r="AC37" s="113"/>
      <c r="AD37" s="1777">
        <f t="shared" si="1"/>
        <v>62111</v>
      </c>
      <c r="AE37" s="113"/>
      <c r="AF37" s="244">
        <v>74784</v>
      </c>
      <c r="AG37" s="113"/>
      <c r="AH37" s="113"/>
      <c r="AI37" s="113"/>
      <c r="AJ37" s="113"/>
      <c r="AK37" s="113"/>
      <c r="AL37" s="113"/>
      <c r="AM37" s="113"/>
      <c r="AN37" s="113"/>
      <c r="AO37" s="113"/>
      <c r="AP37" s="113"/>
      <c r="AQ37" s="113"/>
      <c r="AR37" s="113"/>
      <c r="AS37" s="113"/>
      <c r="AT37" s="113"/>
      <c r="AU37" s="113"/>
      <c r="AV37" s="113"/>
      <c r="AW37" s="113"/>
      <c r="AX37" s="113"/>
      <c r="AY37" s="113"/>
      <c r="AZ37" s="113"/>
      <c r="BA37" s="113"/>
      <c r="BB37" s="113"/>
      <c r="BC37" s="113"/>
      <c r="BD37" s="113"/>
      <c r="BE37" s="113"/>
      <c r="BF37" s="113"/>
      <c r="BG37" s="113"/>
    </row>
    <row r="38" spans="1:59" ht="21" customHeight="1">
      <c r="A38" s="244" t="s">
        <v>938</v>
      </c>
      <c r="B38" s="113"/>
      <c r="C38" s="113" t="s">
        <v>6</v>
      </c>
      <c r="D38" s="113">
        <v>0</v>
      </c>
      <c r="E38" s="113"/>
      <c r="F38" s="113">
        <v>0</v>
      </c>
      <c r="G38" s="113"/>
      <c r="H38" s="113">
        <v>0</v>
      </c>
      <c r="I38" s="113"/>
      <c r="J38" s="113">
        <v>0</v>
      </c>
      <c r="K38" s="113"/>
      <c r="L38" s="113">
        <v>0</v>
      </c>
      <c r="M38" s="113"/>
      <c r="N38" s="113">
        <v>0</v>
      </c>
      <c r="O38" s="113"/>
      <c r="P38" s="113">
        <v>0</v>
      </c>
      <c r="Q38" s="197"/>
      <c r="R38" s="113">
        <v>0</v>
      </c>
      <c r="S38" s="113"/>
      <c r="T38" s="113">
        <v>0</v>
      </c>
      <c r="U38" s="197"/>
      <c r="V38" s="113">
        <f t="shared" si="0"/>
        <v>0</v>
      </c>
      <c r="W38" s="113"/>
      <c r="X38" s="1777">
        <v>2655</v>
      </c>
      <c r="Y38" s="197"/>
      <c r="Z38" s="113">
        <v>985</v>
      </c>
      <c r="AA38" s="1484"/>
      <c r="AB38" s="113">
        <v>61</v>
      </c>
      <c r="AC38" s="113"/>
      <c r="AD38" s="1777">
        <f t="shared" si="1"/>
        <v>3701</v>
      </c>
      <c r="AE38" s="113"/>
      <c r="AF38" s="244">
        <v>4221</v>
      </c>
      <c r="AG38" s="113"/>
      <c r="AH38" s="113"/>
      <c r="AI38" s="113"/>
      <c r="AJ38" s="113"/>
      <c r="AK38" s="113"/>
      <c r="AL38" s="113"/>
      <c r="AM38" s="113"/>
      <c r="AN38" s="113"/>
      <c r="AO38" s="113"/>
      <c r="AP38" s="113"/>
      <c r="AQ38" s="113"/>
      <c r="AR38" s="113"/>
      <c r="AS38" s="113"/>
      <c r="AT38" s="113"/>
      <c r="AU38" s="113"/>
      <c r="AV38" s="113"/>
      <c r="AW38" s="113"/>
      <c r="AX38" s="113"/>
      <c r="AY38" s="113"/>
      <c r="AZ38" s="113"/>
      <c r="BA38" s="113"/>
      <c r="BB38" s="113"/>
      <c r="BC38" s="113"/>
      <c r="BD38" s="113"/>
      <c r="BE38" s="113"/>
      <c r="BF38" s="113"/>
      <c r="BG38" s="113"/>
    </row>
    <row r="39" spans="1:59" ht="21" customHeight="1">
      <c r="A39" s="244" t="s">
        <v>939</v>
      </c>
      <c r="B39" s="113"/>
      <c r="C39" s="113" t="s">
        <v>6</v>
      </c>
      <c r="D39" s="113">
        <v>0</v>
      </c>
      <c r="E39" s="113"/>
      <c r="F39" s="113">
        <v>0</v>
      </c>
      <c r="G39" s="113"/>
      <c r="H39" s="113">
        <v>0</v>
      </c>
      <c r="I39" s="113"/>
      <c r="J39" s="113">
        <v>0</v>
      </c>
      <c r="K39" s="113"/>
      <c r="L39" s="113">
        <v>0</v>
      </c>
      <c r="M39" s="113"/>
      <c r="N39" s="113">
        <v>0</v>
      </c>
      <c r="O39" s="113"/>
      <c r="P39" s="113">
        <v>0</v>
      </c>
      <c r="Q39" s="197"/>
      <c r="R39" s="113">
        <v>0</v>
      </c>
      <c r="S39" s="113"/>
      <c r="T39" s="113">
        <v>0</v>
      </c>
      <c r="U39" s="113"/>
      <c r="V39" s="113">
        <f t="shared" si="0"/>
        <v>0</v>
      </c>
      <c r="W39" s="113"/>
      <c r="X39" s="1777">
        <v>27171</v>
      </c>
      <c r="Y39" s="113"/>
      <c r="Z39" s="113">
        <v>14058</v>
      </c>
      <c r="AA39" s="113"/>
      <c r="AB39" s="113">
        <v>16266</v>
      </c>
      <c r="AC39" s="113"/>
      <c r="AD39" s="1777">
        <f t="shared" si="1"/>
        <v>57495</v>
      </c>
      <c r="AE39" s="113"/>
      <c r="AF39" s="244">
        <v>37348</v>
      </c>
      <c r="AG39" s="113"/>
      <c r="AH39" s="113"/>
      <c r="AI39" s="113"/>
      <c r="AJ39" s="113"/>
      <c r="AK39" s="113"/>
      <c r="AL39" s="113"/>
      <c r="AM39" s="113"/>
      <c r="AN39" s="113"/>
      <c r="AO39" s="113"/>
      <c r="AP39" s="113"/>
      <c r="AQ39" s="113"/>
      <c r="AR39" s="113"/>
      <c r="AS39" s="113"/>
      <c r="AT39" s="113"/>
      <c r="AU39" s="113"/>
      <c r="AV39" s="113"/>
      <c r="AW39" s="113"/>
      <c r="AX39" s="113"/>
      <c r="AY39" s="113"/>
      <c r="AZ39" s="113"/>
      <c r="BA39" s="113"/>
      <c r="BB39" s="113"/>
      <c r="BC39" s="113"/>
      <c r="BD39" s="113"/>
      <c r="BE39" s="113"/>
      <c r="BF39" s="113"/>
      <c r="BG39" s="113"/>
    </row>
    <row r="40" spans="1:59" ht="21" customHeight="1">
      <c r="A40" s="244" t="s">
        <v>940</v>
      </c>
      <c r="B40" s="113"/>
      <c r="C40" s="113" t="s">
        <v>6</v>
      </c>
      <c r="D40" s="113">
        <v>0</v>
      </c>
      <c r="E40" s="113"/>
      <c r="F40" s="113">
        <v>0</v>
      </c>
      <c r="G40" s="113"/>
      <c r="H40" s="113">
        <v>0</v>
      </c>
      <c r="I40" s="113"/>
      <c r="J40" s="113">
        <v>0</v>
      </c>
      <c r="K40" s="113"/>
      <c r="L40" s="113">
        <v>0</v>
      </c>
      <c r="M40" s="113"/>
      <c r="N40" s="113">
        <v>0</v>
      </c>
      <c r="O40" s="113"/>
      <c r="P40" s="113">
        <v>0</v>
      </c>
      <c r="Q40" s="197"/>
      <c r="R40" s="113">
        <v>0</v>
      </c>
      <c r="S40" s="113"/>
      <c r="T40" s="113">
        <v>0</v>
      </c>
      <c r="U40" s="113"/>
      <c r="V40" s="113">
        <f t="shared" si="0"/>
        <v>0</v>
      </c>
      <c r="W40" s="113"/>
      <c r="X40" s="1777">
        <v>10566</v>
      </c>
      <c r="Y40" s="113"/>
      <c r="Z40" s="113">
        <v>9017</v>
      </c>
      <c r="AA40" s="113"/>
      <c r="AB40" s="113">
        <v>975</v>
      </c>
      <c r="AC40" s="113"/>
      <c r="AD40" s="1777">
        <f t="shared" si="1"/>
        <v>20558</v>
      </c>
      <c r="AE40" s="113"/>
      <c r="AF40" s="244">
        <v>22319</v>
      </c>
      <c r="AG40" s="113"/>
      <c r="AH40" s="113"/>
      <c r="AI40" s="113"/>
      <c r="AJ40" s="113"/>
      <c r="AK40" s="113"/>
      <c r="AL40" s="113"/>
      <c r="AM40" s="113"/>
      <c r="AN40" s="113"/>
      <c r="AO40" s="113"/>
      <c r="AP40" s="113"/>
      <c r="AQ40" s="113"/>
      <c r="AR40" s="113"/>
      <c r="AS40" s="113"/>
      <c r="AT40" s="113"/>
      <c r="AU40" s="113"/>
      <c r="AV40" s="113"/>
      <c r="AW40" s="113"/>
      <c r="AX40" s="113"/>
      <c r="AY40" s="113"/>
      <c r="AZ40" s="113"/>
      <c r="BA40" s="113"/>
      <c r="BB40" s="113"/>
      <c r="BC40" s="113"/>
      <c r="BD40" s="113"/>
      <c r="BE40" s="113"/>
      <c r="BF40" s="113"/>
      <c r="BG40" s="113"/>
    </row>
    <row r="41" spans="1:59" ht="21" customHeight="1">
      <c r="A41" s="244" t="s">
        <v>941</v>
      </c>
      <c r="B41" s="113"/>
      <c r="C41" s="113" t="s">
        <v>6</v>
      </c>
      <c r="D41" s="113">
        <v>0</v>
      </c>
      <c r="E41" s="113"/>
      <c r="F41" s="113">
        <v>0</v>
      </c>
      <c r="G41" s="113"/>
      <c r="H41" s="113">
        <v>0</v>
      </c>
      <c r="I41" s="113"/>
      <c r="J41" s="113">
        <v>0</v>
      </c>
      <c r="K41" s="113"/>
      <c r="L41" s="113">
        <v>0</v>
      </c>
      <c r="M41" s="113"/>
      <c r="N41" s="113">
        <v>0</v>
      </c>
      <c r="O41" s="113"/>
      <c r="P41" s="113">
        <v>0</v>
      </c>
      <c r="Q41" s="197"/>
      <c r="R41" s="113">
        <v>0</v>
      </c>
      <c r="S41" s="113"/>
      <c r="T41" s="113">
        <v>0</v>
      </c>
      <c r="U41" s="113"/>
      <c r="V41" s="113">
        <f t="shared" si="0"/>
        <v>0</v>
      </c>
      <c r="W41" s="113"/>
      <c r="X41" s="1777">
        <v>375</v>
      </c>
      <c r="Y41" s="1484"/>
      <c r="Z41" s="113">
        <v>108</v>
      </c>
      <c r="AA41" s="1484"/>
      <c r="AB41" s="113">
        <v>205</v>
      </c>
      <c r="AC41" s="113"/>
      <c r="AD41" s="1777">
        <f t="shared" si="1"/>
        <v>688</v>
      </c>
      <c r="AE41" s="113"/>
      <c r="AF41" s="563">
        <v>727</v>
      </c>
      <c r="AG41" s="113"/>
      <c r="AH41" s="113"/>
      <c r="AI41" s="113"/>
      <c r="AJ41" s="113"/>
      <c r="AK41" s="113"/>
      <c r="AL41" s="113"/>
      <c r="AM41" s="113"/>
      <c r="AN41" s="113"/>
      <c r="AO41" s="113"/>
      <c r="AP41" s="113"/>
      <c r="AQ41" s="113"/>
      <c r="AR41" s="113"/>
      <c r="AS41" s="113"/>
      <c r="AT41" s="113"/>
      <c r="AU41" s="113"/>
      <c r="AV41" s="113"/>
      <c r="AW41" s="113"/>
      <c r="AX41" s="113"/>
      <c r="AY41" s="113"/>
      <c r="AZ41" s="113"/>
      <c r="BA41" s="113"/>
      <c r="BB41" s="113"/>
      <c r="BC41" s="113"/>
      <c r="BD41" s="113"/>
      <c r="BE41" s="113"/>
      <c r="BF41" s="113"/>
      <c r="BG41" s="113"/>
    </row>
    <row r="42" spans="1:59" s="1747" customFormat="1" ht="21" customHeight="1">
      <c r="A42" s="244" t="s">
        <v>942</v>
      </c>
      <c r="B42" s="113"/>
      <c r="C42" s="113" t="s">
        <v>6</v>
      </c>
      <c r="D42" s="113">
        <v>0</v>
      </c>
      <c r="E42" s="113"/>
      <c r="F42" s="113">
        <v>0</v>
      </c>
      <c r="G42" s="113"/>
      <c r="H42" s="113">
        <v>0</v>
      </c>
      <c r="I42" s="113"/>
      <c r="J42" s="113">
        <v>0</v>
      </c>
      <c r="K42" s="113"/>
      <c r="L42" s="113">
        <v>269</v>
      </c>
      <c r="M42" s="113"/>
      <c r="N42" s="113">
        <v>83</v>
      </c>
      <c r="O42" s="113"/>
      <c r="P42" s="113">
        <v>0</v>
      </c>
      <c r="Q42" s="197"/>
      <c r="R42" s="113">
        <v>0</v>
      </c>
      <c r="S42" s="113"/>
      <c r="T42" s="113">
        <v>0</v>
      </c>
      <c r="U42" s="113"/>
      <c r="V42" s="1777">
        <f t="shared" si="0"/>
        <v>352</v>
      </c>
      <c r="W42" s="113"/>
      <c r="X42" s="1777">
        <v>246</v>
      </c>
      <c r="Y42" s="1484"/>
      <c r="Z42" s="1777">
        <v>5408</v>
      </c>
      <c r="AA42" s="1484"/>
      <c r="AB42" s="113">
        <v>3</v>
      </c>
      <c r="AC42" s="113"/>
      <c r="AD42" s="1777">
        <f>ROUND(SUM(V42:AB42),1)</f>
        <v>6009</v>
      </c>
      <c r="AE42" s="113"/>
      <c r="AF42" s="244">
        <v>5056</v>
      </c>
      <c r="AG42" s="113"/>
      <c r="AH42" s="244"/>
      <c r="AI42" s="244"/>
      <c r="AJ42" s="244"/>
      <c r="AK42" s="244"/>
      <c r="AL42" s="244"/>
      <c r="AM42" s="244"/>
      <c r="AN42" s="244"/>
      <c r="AO42" s="244"/>
      <c r="AP42" s="244"/>
      <c r="AQ42" s="244"/>
      <c r="AR42" s="244"/>
      <c r="AS42" s="244"/>
      <c r="AT42" s="244"/>
      <c r="AU42" s="244"/>
      <c r="AV42" s="244"/>
      <c r="AW42" s="244"/>
      <c r="AX42" s="244"/>
      <c r="AY42" s="244"/>
      <c r="AZ42" s="244"/>
      <c r="BA42" s="244"/>
      <c r="BB42" s="244"/>
      <c r="BC42" s="244"/>
      <c r="BD42" s="244"/>
      <c r="BE42" s="244"/>
      <c r="BF42" s="244"/>
      <c r="BG42" s="244"/>
    </row>
    <row r="43" spans="1:59" s="1747" customFormat="1" ht="21" customHeight="1">
      <c r="A43" s="1855" t="s">
        <v>2652</v>
      </c>
      <c r="B43" s="1777"/>
      <c r="C43" s="2349" t="s">
        <v>6</v>
      </c>
      <c r="D43" s="1777">
        <v>0</v>
      </c>
      <c r="E43" s="1777">
        <v>0</v>
      </c>
      <c r="F43" s="1777">
        <v>0</v>
      </c>
      <c r="G43" s="1777">
        <v>0</v>
      </c>
      <c r="H43" s="1777">
        <v>0</v>
      </c>
      <c r="I43" s="1777">
        <v>0</v>
      </c>
      <c r="J43" s="1777">
        <v>0</v>
      </c>
      <c r="K43" s="1777">
        <v>0</v>
      </c>
      <c r="L43" s="1777">
        <v>0</v>
      </c>
      <c r="M43" s="1777">
        <v>0</v>
      </c>
      <c r="N43" s="1777">
        <v>0</v>
      </c>
      <c r="O43" s="1777">
        <v>0</v>
      </c>
      <c r="P43" s="1777">
        <v>0</v>
      </c>
      <c r="Q43" s="1777">
        <v>0</v>
      </c>
      <c r="R43" s="1777">
        <v>0</v>
      </c>
      <c r="S43" s="1777">
        <v>0</v>
      </c>
      <c r="T43" s="1777">
        <v>0</v>
      </c>
      <c r="U43" s="1777">
        <v>0</v>
      </c>
      <c r="V43" s="1777">
        <v>0</v>
      </c>
      <c r="W43" s="1777"/>
      <c r="X43" s="1777">
        <v>31</v>
      </c>
      <c r="Y43" s="1856"/>
      <c r="Z43" s="1777">
        <v>937</v>
      </c>
      <c r="AA43" s="1856"/>
      <c r="AB43" s="1777">
        <v>32</v>
      </c>
      <c r="AC43" s="1777"/>
      <c r="AD43" s="1777">
        <f>ROUND(SUM(V43:AB43),1)</f>
        <v>1000</v>
      </c>
      <c r="AE43" s="1777"/>
      <c r="AF43" s="1778">
        <v>0</v>
      </c>
      <c r="AG43" s="1777"/>
      <c r="AH43" s="1778"/>
      <c r="AI43" s="1778"/>
      <c r="AJ43" s="1778"/>
      <c r="AK43" s="1778"/>
      <c r="AL43" s="1778"/>
      <c r="AM43" s="1778"/>
      <c r="AN43" s="1778"/>
      <c r="AO43" s="1778"/>
      <c r="AP43" s="1778"/>
      <c r="AQ43" s="1778"/>
      <c r="AR43" s="1778"/>
      <c r="AS43" s="1778"/>
      <c r="AT43" s="1778"/>
      <c r="AU43" s="1778"/>
      <c r="AV43" s="1778"/>
      <c r="AW43" s="1778"/>
      <c r="AX43" s="1778"/>
      <c r="AY43" s="1778"/>
      <c r="AZ43" s="1778"/>
      <c r="BA43" s="1778"/>
      <c r="BB43" s="1778"/>
      <c r="BC43" s="1778"/>
      <c r="BD43" s="1778"/>
      <c r="BE43" s="1778"/>
      <c r="BF43" s="1778"/>
      <c r="BG43" s="1778"/>
    </row>
    <row r="44" spans="1:59" s="1747" customFormat="1" ht="21" customHeight="1">
      <c r="A44" s="1778" t="s">
        <v>943</v>
      </c>
      <c r="B44" s="1778"/>
      <c r="C44" s="1778" t="s">
        <v>6</v>
      </c>
      <c r="D44" s="1778">
        <v>0</v>
      </c>
      <c r="E44" s="1778"/>
      <c r="F44" s="1778">
        <v>0</v>
      </c>
      <c r="G44" s="1778"/>
      <c r="H44" s="1778">
        <v>0</v>
      </c>
      <c r="I44" s="1778"/>
      <c r="J44" s="1778">
        <v>70</v>
      </c>
      <c r="K44" s="1778"/>
      <c r="L44" s="1778">
        <v>0</v>
      </c>
      <c r="M44" s="1778"/>
      <c r="N44" s="1778">
        <v>0</v>
      </c>
      <c r="O44" s="1778"/>
      <c r="P44" s="1778">
        <v>0</v>
      </c>
      <c r="Q44" s="1857"/>
      <c r="R44" s="1778">
        <v>0</v>
      </c>
      <c r="S44" s="1778"/>
      <c r="T44" s="1778">
        <v>0</v>
      </c>
      <c r="U44" s="1778"/>
      <c r="V44" s="1777">
        <f t="shared" si="0"/>
        <v>70</v>
      </c>
      <c r="W44" s="1778"/>
      <c r="X44" s="1778">
        <v>990</v>
      </c>
      <c r="Y44" s="1778"/>
      <c r="Z44" s="1778">
        <v>2884</v>
      </c>
      <c r="AA44" s="1778"/>
      <c r="AB44" s="1778">
        <v>561</v>
      </c>
      <c r="AC44" s="1778"/>
      <c r="AD44" s="1777">
        <f t="shared" si="1"/>
        <v>4505</v>
      </c>
      <c r="AE44" s="1778"/>
      <c r="AF44" s="1778">
        <v>9490</v>
      </c>
      <c r="AG44" s="1778"/>
      <c r="AH44" s="1778"/>
      <c r="AI44" s="1778"/>
      <c r="AJ44" s="1778"/>
      <c r="AK44" s="1778"/>
      <c r="AL44" s="1778"/>
      <c r="AM44" s="1778"/>
      <c r="AN44" s="1778"/>
      <c r="AO44" s="1778"/>
      <c r="AP44" s="1778"/>
      <c r="AQ44" s="1778"/>
      <c r="AR44" s="1778"/>
      <c r="AS44" s="1778"/>
      <c r="AT44" s="1778"/>
      <c r="AU44" s="1778"/>
      <c r="AV44" s="1778"/>
      <c r="AW44" s="1778"/>
      <c r="AX44" s="1778"/>
      <c r="AY44" s="1778"/>
      <c r="AZ44" s="1778"/>
      <c r="BA44" s="1778"/>
      <c r="BB44" s="1778"/>
      <c r="BC44" s="1778"/>
      <c r="BD44" s="1778"/>
      <c r="BE44" s="1778"/>
      <c r="BF44" s="1778"/>
      <c r="BG44" s="1778"/>
    </row>
    <row r="45" spans="1:59" s="1747" customFormat="1" ht="21" customHeight="1">
      <c r="A45" s="244" t="s">
        <v>944</v>
      </c>
      <c r="B45" s="547"/>
      <c r="C45" s="244" t="s">
        <v>6</v>
      </c>
      <c r="D45" s="244">
        <v>0</v>
      </c>
      <c r="E45" s="244"/>
      <c r="F45" s="244">
        <v>0</v>
      </c>
      <c r="G45" s="244"/>
      <c r="H45" s="244">
        <v>0</v>
      </c>
      <c r="I45" s="244"/>
      <c r="J45" s="244">
        <v>0</v>
      </c>
      <c r="K45" s="244"/>
      <c r="L45" s="244">
        <v>111100</v>
      </c>
      <c r="M45" s="244"/>
      <c r="N45" s="244">
        <v>0</v>
      </c>
      <c r="O45" s="244"/>
      <c r="P45" s="244">
        <v>0</v>
      </c>
      <c r="Q45" s="622"/>
      <c r="R45" s="244">
        <v>0</v>
      </c>
      <c r="S45" s="244"/>
      <c r="T45" s="244">
        <v>0</v>
      </c>
      <c r="U45" s="244"/>
      <c r="V45" s="113">
        <f t="shared" si="0"/>
        <v>111100</v>
      </c>
      <c r="W45" s="244"/>
      <c r="X45" s="1778">
        <v>4424</v>
      </c>
      <c r="Y45" s="244"/>
      <c r="Z45" s="244">
        <v>1146</v>
      </c>
      <c r="AA45" s="244"/>
      <c r="AB45" s="244">
        <v>0</v>
      </c>
      <c r="AC45" s="244"/>
      <c r="AD45" s="1777">
        <f t="shared" si="1"/>
        <v>116670</v>
      </c>
      <c r="AE45" s="244"/>
      <c r="AF45" s="244">
        <v>111019</v>
      </c>
      <c r="AG45" s="244"/>
      <c r="AH45" s="244"/>
      <c r="AI45" s="244"/>
      <c r="AJ45" s="244"/>
      <c r="AK45" s="244"/>
      <c r="AL45" s="244"/>
      <c r="AM45" s="244"/>
      <c r="AN45" s="244"/>
      <c r="AO45" s="244"/>
      <c r="AP45" s="244"/>
      <c r="AQ45" s="244"/>
      <c r="AR45" s="244"/>
      <c r="AS45" s="244"/>
      <c r="AT45" s="244"/>
      <c r="AU45" s="244"/>
      <c r="AV45" s="244"/>
      <c r="AW45" s="244"/>
      <c r="AX45" s="244"/>
      <c r="AY45" s="244"/>
      <c r="AZ45" s="244"/>
      <c r="BA45" s="244"/>
      <c r="BB45" s="244"/>
      <c r="BC45" s="244"/>
      <c r="BD45" s="244"/>
      <c r="BE45" s="244"/>
      <c r="BF45" s="244"/>
      <c r="BG45" s="244"/>
    </row>
    <row r="46" spans="1:59" s="1747" customFormat="1" ht="21" customHeight="1">
      <c r="A46" s="244" t="s">
        <v>945</v>
      </c>
      <c r="B46" s="244"/>
      <c r="C46" s="244" t="s">
        <v>6</v>
      </c>
      <c r="D46" s="244">
        <v>0</v>
      </c>
      <c r="E46" s="244"/>
      <c r="F46" s="244">
        <v>0</v>
      </c>
      <c r="G46" s="244"/>
      <c r="H46" s="244">
        <v>0</v>
      </c>
      <c r="I46" s="244"/>
      <c r="J46" s="244">
        <v>0</v>
      </c>
      <c r="K46" s="244"/>
      <c r="L46" s="244">
        <v>1872</v>
      </c>
      <c r="M46" s="244"/>
      <c r="N46" s="244">
        <v>85963</v>
      </c>
      <c r="O46" s="244"/>
      <c r="P46" s="244">
        <v>988509</v>
      </c>
      <c r="Q46" s="622"/>
      <c r="R46" s="244">
        <v>0</v>
      </c>
      <c r="S46" s="244"/>
      <c r="T46" s="244">
        <v>0</v>
      </c>
      <c r="U46" s="244"/>
      <c r="V46" s="113">
        <f t="shared" si="0"/>
        <v>1076344</v>
      </c>
      <c r="W46" s="244"/>
      <c r="X46" s="1778">
        <v>25232</v>
      </c>
      <c r="Y46" s="563"/>
      <c r="Z46" s="244">
        <v>53151</v>
      </c>
      <c r="AA46" s="563"/>
      <c r="AB46" s="244">
        <v>8068</v>
      </c>
      <c r="AC46" s="244"/>
      <c r="AD46" s="1777">
        <f t="shared" si="1"/>
        <v>1162795</v>
      </c>
      <c r="AE46" s="244"/>
      <c r="AF46" s="563">
        <v>806134</v>
      </c>
      <c r="AG46" s="244"/>
      <c r="AH46" s="244"/>
      <c r="AI46" s="244"/>
      <c r="AJ46" s="244"/>
      <c r="AK46" s="244"/>
      <c r="AL46" s="244"/>
      <c r="AM46" s="244"/>
      <c r="AN46" s="244"/>
      <c r="AO46" s="244"/>
      <c r="AP46" s="244"/>
      <c r="AQ46" s="244"/>
      <c r="AR46" s="244"/>
      <c r="AS46" s="244"/>
      <c r="AT46" s="244"/>
      <c r="AU46" s="244"/>
      <c r="AV46" s="244"/>
      <c r="AW46" s="244"/>
      <c r="AX46" s="244"/>
      <c r="AY46" s="244"/>
      <c r="AZ46" s="244"/>
      <c r="BA46" s="244"/>
      <c r="BB46" s="244"/>
      <c r="BC46" s="244"/>
      <c r="BD46" s="244"/>
      <c r="BE46" s="244"/>
      <c r="BF46" s="244"/>
      <c r="BG46" s="244"/>
    </row>
    <row r="47" spans="1:59" s="1747" customFormat="1" ht="21" customHeight="1">
      <c r="A47" s="1855" t="s">
        <v>2653</v>
      </c>
      <c r="B47" s="1777"/>
      <c r="C47" s="2349" t="s">
        <v>6</v>
      </c>
      <c r="D47" s="1777">
        <v>0</v>
      </c>
      <c r="E47" s="1777">
        <v>0</v>
      </c>
      <c r="F47" s="1777">
        <v>0</v>
      </c>
      <c r="G47" s="1777">
        <v>0</v>
      </c>
      <c r="H47" s="1777">
        <v>0</v>
      </c>
      <c r="I47" s="1777">
        <v>0</v>
      </c>
      <c r="J47" s="1777">
        <v>0</v>
      </c>
      <c r="K47" s="1777">
        <v>0</v>
      </c>
      <c r="L47" s="1777">
        <v>0</v>
      </c>
      <c r="M47" s="1777">
        <v>0</v>
      </c>
      <c r="N47" s="1777">
        <v>0</v>
      </c>
      <c r="O47" s="1777">
        <v>0</v>
      </c>
      <c r="P47" s="1777">
        <v>0</v>
      </c>
      <c r="Q47" s="1777">
        <v>0</v>
      </c>
      <c r="R47" s="1777">
        <v>0</v>
      </c>
      <c r="S47" s="1777">
        <v>0</v>
      </c>
      <c r="T47" s="1777">
        <v>0</v>
      </c>
      <c r="U47" s="1777">
        <v>0</v>
      </c>
      <c r="V47" s="1777">
        <v>0</v>
      </c>
      <c r="W47" s="1777"/>
      <c r="X47" s="1777">
        <v>0</v>
      </c>
      <c r="Y47" s="1856"/>
      <c r="Z47" s="1777">
        <v>1287</v>
      </c>
      <c r="AA47" s="1856"/>
      <c r="AB47" s="1777">
        <v>0</v>
      </c>
      <c r="AC47" s="1777"/>
      <c r="AD47" s="1777">
        <f>ROUND(SUM(V47:AB47),1)</f>
        <v>1287</v>
      </c>
      <c r="AE47" s="1777"/>
      <c r="AF47" s="1778">
        <v>0</v>
      </c>
      <c r="AG47" s="1777"/>
      <c r="AH47" s="1778"/>
      <c r="AI47" s="1778"/>
      <c r="AJ47" s="1778"/>
      <c r="AK47" s="1778"/>
      <c r="AL47" s="1778"/>
      <c r="AM47" s="1778"/>
      <c r="AN47" s="1778"/>
      <c r="AO47" s="1778"/>
      <c r="AP47" s="1778"/>
      <c r="AQ47" s="1778"/>
      <c r="AR47" s="1778"/>
      <c r="AS47" s="1778"/>
      <c r="AT47" s="1778"/>
      <c r="AU47" s="1778"/>
      <c r="AV47" s="1778"/>
      <c r="AW47" s="1778"/>
      <c r="AX47" s="1778"/>
      <c r="AY47" s="1778"/>
      <c r="AZ47" s="1778"/>
      <c r="BA47" s="1778"/>
      <c r="BB47" s="1778"/>
      <c r="BC47" s="1778"/>
      <c r="BD47" s="1778"/>
      <c r="BE47" s="1778"/>
      <c r="BF47" s="1778"/>
      <c r="BG47" s="1778"/>
    </row>
    <row r="48" spans="1:59" ht="21" customHeight="1">
      <c r="A48" s="244" t="s">
        <v>946</v>
      </c>
      <c r="B48" s="113"/>
      <c r="C48" s="113" t="s">
        <v>6</v>
      </c>
      <c r="D48" s="113">
        <v>0</v>
      </c>
      <c r="E48" s="113"/>
      <c r="F48" s="113">
        <v>0</v>
      </c>
      <c r="G48" s="113"/>
      <c r="H48" s="113">
        <v>0</v>
      </c>
      <c r="I48" s="113"/>
      <c r="J48" s="113">
        <v>0</v>
      </c>
      <c r="K48" s="113"/>
      <c r="L48" s="113">
        <v>0</v>
      </c>
      <c r="M48" s="113"/>
      <c r="N48" s="113">
        <v>0</v>
      </c>
      <c r="O48" s="113"/>
      <c r="P48" s="113">
        <v>0</v>
      </c>
      <c r="Q48" s="197"/>
      <c r="R48" s="113">
        <v>0</v>
      </c>
      <c r="S48" s="113"/>
      <c r="T48" s="113">
        <v>0</v>
      </c>
      <c r="U48" s="113"/>
      <c r="V48" s="113">
        <f t="shared" si="0"/>
        <v>0</v>
      </c>
      <c r="W48" s="113"/>
      <c r="X48" s="1777">
        <v>0</v>
      </c>
      <c r="Y48" s="113"/>
      <c r="Z48" s="113">
        <v>5962</v>
      </c>
      <c r="AA48" s="113"/>
      <c r="AB48" s="113">
        <v>0</v>
      </c>
      <c r="AC48" s="113"/>
      <c r="AD48" s="1777">
        <f t="shared" si="1"/>
        <v>5962</v>
      </c>
      <c r="AE48" s="113"/>
      <c r="AF48" s="244">
        <v>6319</v>
      </c>
      <c r="AG48" s="113"/>
      <c r="AH48" s="113"/>
      <c r="AI48" s="113"/>
      <c r="AJ48" s="113"/>
      <c r="AK48" s="113"/>
      <c r="AL48" s="113"/>
      <c r="AM48" s="113"/>
      <c r="AN48" s="113"/>
      <c r="AO48" s="113"/>
      <c r="AP48" s="113"/>
      <c r="AQ48" s="113"/>
      <c r="AR48" s="113"/>
      <c r="AS48" s="113"/>
      <c r="AT48" s="113"/>
      <c r="AU48" s="113"/>
      <c r="AV48" s="113"/>
      <c r="AW48" s="113"/>
      <c r="AX48" s="113"/>
      <c r="AY48" s="113"/>
      <c r="AZ48" s="113"/>
      <c r="BA48" s="113"/>
      <c r="BB48" s="113"/>
      <c r="BC48" s="113"/>
      <c r="BD48" s="113"/>
      <c r="BE48" s="113"/>
      <c r="BF48" s="113"/>
      <c r="BG48" s="113"/>
    </row>
    <row r="49" spans="1:59" ht="21" customHeight="1">
      <c r="A49" s="1855" t="s">
        <v>947</v>
      </c>
      <c r="B49" s="113"/>
      <c r="C49" s="113" t="s">
        <v>6</v>
      </c>
      <c r="D49" s="113">
        <v>0</v>
      </c>
      <c r="E49" s="113"/>
      <c r="F49" s="113">
        <v>0</v>
      </c>
      <c r="G49" s="197"/>
      <c r="H49" s="113">
        <v>0</v>
      </c>
      <c r="I49" s="113"/>
      <c r="J49" s="113">
        <v>0</v>
      </c>
      <c r="K49" s="113"/>
      <c r="L49" s="113">
        <v>0</v>
      </c>
      <c r="M49" s="113"/>
      <c r="N49" s="113">
        <v>0</v>
      </c>
      <c r="O49" s="113"/>
      <c r="P49" s="113">
        <v>0</v>
      </c>
      <c r="Q49" s="197"/>
      <c r="R49" s="113">
        <v>0</v>
      </c>
      <c r="S49" s="113"/>
      <c r="T49" s="113">
        <v>0</v>
      </c>
      <c r="U49" s="113"/>
      <c r="V49" s="113">
        <f t="shared" si="0"/>
        <v>0</v>
      </c>
      <c r="W49" s="113"/>
      <c r="X49" s="1777">
        <v>16626</v>
      </c>
      <c r="Y49" s="1484"/>
      <c r="Z49" s="113">
        <v>6361</v>
      </c>
      <c r="AA49" s="1484"/>
      <c r="AB49" s="113">
        <v>9164</v>
      </c>
      <c r="AC49" s="113"/>
      <c r="AD49" s="1777">
        <f t="shared" si="1"/>
        <v>32151</v>
      </c>
      <c r="AE49" s="113"/>
      <c r="AF49" s="563">
        <v>33239</v>
      </c>
      <c r="AG49" s="113"/>
      <c r="AH49" s="113"/>
      <c r="AI49" s="113"/>
      <c r="AJ49" s="113"/>
      <c r="AK49" s="113"/>
      <c r="AL49" s="113"/>
      <c r="AM49" s="113"/>
      <c r="AN49" s="113"/>
      <c r="AO49" s="113"/>
      <c r="AP49" s="113"/>
      <c r="AQ49" s="113"/>
      <c r="AR49" s="113"/>
      <c r="AS49" s="113"/>
      <c r="AT49" s="113"/>
      <c r="AU49" s="113"/>
      <c r="AV49" s="113"/>
      <c r="AW49" s="113"/>
      <c r="AX49" s="113"/>
      <c r="AY49" s="113"/>
      <c r="AZ49" s="113"/>
      <c r="BA49" s="113"/>
      <c r="BB49" s="113"/>
      <c r="BC49" s="113"/>
      <c r="BD49" s="113"/>
      <c r="BE49" s="113"/>
      <c r="BF49" s="113"/>
      <c r="BG49" s="113"/>
    </row>
    <row r="50" spans="1:59" ht="21" customHeight="1">
      <c r="A50" s="244" t="s">
        <v>948</v>
      </c>
      <c r="B50" s="113"/>
      <c r="C50" s="113" t="s">
        <v>6</v>
      </c>
      <c r="D50" s="113">
        <v>0</v>
      </c>
      <c r="E50" s="113"/>
      <c r="F50" s="113">
        <v>0</v>
      </c>
      <c r="G50" s="113"/>
      <c r="H50" s="113">
        <v>0</v>
      </c>
      <c r="I50" s="113"/>
      <c r="J50" s="113">
        <v>17393</v>
      </c>
      <c r="K50" s="113"/>
      <c r="L50" s="113">
        <v>33780</v>
      </c>
      <c r="M50" s="113"/>
      <c r="N50" s="113">
        <v>0</v>
      </c>
      <c r="O50" s="113"/>
      <c r="P50" s="113">
        <v>0</v>
      </c>
      <c r="Q50" s="197"/>
      <c r="R50" s="113">
        <v>0</v>
      </c>
      <c r="S50" s="113"/>
      <c r="T50" s="113">
        <v>0</v>
      </c>
      <c r="U50" s="113"/>
      <c r="V50" s="113">
        <f t="shared" si="0"/>
        <v>51173</v>
      </c>
      <c r="W50" s="113"/>
      <c r="X50" s="1777">
        <v>943</v>
      </c>
      <c r="Y50" s="113"/>
      <c r="Z50" s="113">
        <v>699</v>
      </c>
      <c r="AA50" s="113"/>
      <c r="AB50" s="113">
        <v>548</v>
      </c>
      <c r="AC50" s="113"/>
      <c r="AD50" s="1777">
        <f t="shared" si="1"/>
        <v>53363</v>
      </c>
      <c r="AE50" s="113"/>
      <c r="AF50" s="563">
        <v>47446</v>
      </c>
      <c r="AG50" s="113"/>
      <c r="AH50" s="113"/>
      <c r="AI50" s="113"/>
      <c r="AJ50" s="113"/>
      <c r="AK50" s="113"/>
      <c r="AL50" s="113"/>
      <c r="AM50" s="113"/>
      <c r="AN50" s="113"/>
      <c r="AO50" s="113"/>
      <c r="AP50" s="113"/>
      <c r="AQ50" s="113"/>
      <c r="AR50" s="113"/>
      <c r="AS50" s="113"/>
      <c r="AT50" s="113"/>
      <c r="AU50" s="113"/>
      <c r="AV50" s="113"/>
      <c r="AW50" s="113"/>
      <c r="AX50" s="113"/>
      <c r="AY50" s="113"/>
      <c r="AZ50" s="113"/>
      <c r="BA50" s="113"/>
      <c r="BB50" s="113"/>
      <c r="BC50" s="113"/>
      <c r="BD50" s="113"/>
      <c r="BE50" s="113"/>
      <c r="BF50" s="113"/>
      <c r="BG50" s="113"/>
    </row>
    <row r="51" spans="1:59" ht="21" customHeight="1">
      <c r="A51" s="244" t="s">
        <v>949</v>
      </c>
      <c r="B51" s="244"/>
      <c r="C51" s="244" t="s">
        <v>6</v>
      </c>
      <c r="D51" s="113">
        <v>0</v>
      </c>
      <c r="E51" s="244"/>
      <c r="F51" s="113">
        <v>1303</v>
      </c>
      <c r="G51" s="244"/>
      <c r="H51" s="113">
        <v>0</v>
      </c>
      <c r="I51" s="244"/>
      <c r="J51" s="113">
        <v>0</v>
      </c>
      <c r="K51" s="244"/>
      <c r="L51" s="113">
        <v>0</v>
      </c>
      <c r="M51" s="244"/>
      <c r="N51" s="113">
        <v>0</v>
      </c>
      <c r="O51" s="244"/>
      <c r="P51" s="113">
        <v>0</v>
      </c>
      <c r="Q51" s="622"/>
      <c r="R51" s="113">
        <v>0</v>
      </c>
      <c r="S51" s="244"/>
      <c r="T51" s="113">
        <v>0</v>
      </c>
      <c r="U51" s="244"/>
      <c r="V51" s="113">
        <f t="shared" si="0"/>
        <v>1303</v>
      </c>
      <c r="W51" s="244"/>
      <c r="X51" s="1777">
        <v>2098</v>
      </c>
      <c r="Y51" s="244"/>
      <c r="Z51" s="113">
        <v>2234</v>
      </c>
      <c r="AA51" s="244"/>
      <c r="AB51" s="113">
        <v>25</v>
      </c>
      <c r="AC51" s="244"/>
      <c r="AD51" s="1777">
        <f t="shared" si="1"/>
        <v>5660</v>
      </c>
      <c r="AE51" s="244"/>
      <c r="AF51" s="244">
        <v>5873</v>
      </c>
      <c r="AG51" s="244"/>
      <c r="AH51" s="113"/>
      <c r="AI51" s="113"/>
      <c r="AJ51" s="113"/>
      <c r="AK51" s="113"/>
      <c r="AL51" s="113"/>
      <c r="AM51" s="113"/>
      <c r="AN51" s="113"/>
      <c r="AO51" s="113"/>
      <c r="AP51" s="113"/>
      <c r="AQ51" s="113"/>
      <c r="AR51" s="113"/>
      <c r="AS51" s="113"/>
      <c r="AT51" s="113"/>
      <c r="AU51" s="113"/>
      <c r="AV51" s="113"/>
      <c r="AW51" s="113"/>
      <c r="AX51" s="113"/>
      <c r="AY51" s="113"/>
      <c r="AZ51" s="113"/>
      <c r="BA51" s="113"/>
      <c r="BB51" s="113"/>
      <c r="BC51" s="113"/>
      <c r="BD51" s="113"/>
      <c r="BE51" s="113"/>
      <c r="BF51" s="113"/>
      <c r="BG51" s="113"/>
    </row>
    <row r="52" spans="1:59" ht="21" customHeight="1">
      <c r="A52" s="244" t="s">
        <v>950</v>
      </c>
      <c r="B52" s="113"/>
      <c r="C52" s="113" t="s">
        <v>6</v>
      </c>
      <c r="D52" s="113">
        <v>0</v>
      </c>
      <c r="E52" s="113"/>
      <c r="F52" s="113">
        <v>0</v>
      </c>
      <c r="G52" s="113"/>
      <c r="H52" s="113">
        <v>0</v>
      </c>
      <c r="I52" s="113"/>
      <c r="J52" s="113">
        <v>0</v>
      </c>
      <c r="K52" s="113"/>
      <c r="L52" s="113">
        <v>0</v>
      </c>
      <c r="M52" s="113"/>
      <c r="N52" s="113">
        <v>0</v>
      </c>
      <c r="O52" s="113"/>
      <c r="P52" s="113">
        <v>0</v>
      </c>
      <c r="Q52" s="197"/>
      <c r="R52" s="113">
        <v>0</v>
      </c>
      <c r="S52" s="113"/>
      <c r="T52" s="113">
        <v>0</v>
      </c>
      <c r="U52" s="197"/>
      <c r="V52" s="113">
        <f t="shared" si="0"/>
        <v>0</v>
      </c>
      <c r="W52" s="113"/>
      <c r="X52" s="1777">
        <v>47</v>
      </c>
      <c r="Y52" s="113"/>
      <c r="Z52" s="113">
        <v>12</v>
      </c>
      <c r="AA52" s="113"/>
      <c r="AB52" s="113">
        <v>0</v>
      </c>
      <c r="AC52" s="113"/>
      <c r="AD52" s="1777">
        <f t="shared" si="1"/>
        <v>59</v>
      </c>
      <c r="AE52" s="113"/>
      <c r="AF52" s="244">
        <v>59</v>
      </c>
      <c r="AG52" s="113"/>
      <c r="AH52" s="113"/>
      <c r="AI52" s="113"/>
      <c r="AJ52" s="113"/>
      <c r="AK52" s="113"/>
      <c r="AL52" s="113"/>
      <c r="AM52" s="113"/>
      <c r="AN52" s="113"/>
      <c r="AO52" s="113"/>
      <c r="AP52" s="113"/>
      <c r="AQ52" s="113"/>
      <c r="AR52" s="113"/>
      <c r="AS52" s="113"/>
      <c r="AT52" s="113"/>
      <c r="AU52" s="113"/>
      <c r="AV52" s="113"/>
      <c r="AW52" s="113"/>
      <c r="AX52" s="113"/>
      <c r="AY52" s="113"/>
      <c r="AZ52" s="113"/>
      <c r="BA52" s="113"/>
      <c r="BB52" s="113"/>
      <c r="BC52" s="113"/>
      <c r="BD52" s="113"/>
      <c r="BE52" s="113"/>
      <c r="BF52" s="113"/>
      <c r="BG52" s="113"/>
    </row>
    <row r="53" spans="1:59" ht="21" customHeight="1">
      <c r="A53" s="244" t="s">
        <v>951</v>
      </c>
      <c r="B53" s="113"/>
      <c r="C53" s="113" t="s">
        <v>6</v>
      </c>
      <c r="D53" s="113">
        <v>0</v>
      </c>
      <c r="E53" s="113"/>
      <c r="F53" s="113">
        <v>0</v>
      </c>
      <c r="G53" s="113"/>
      <c r="H53" s="113">
        <v>0</v>
      </c>
      <c r="I53" s="1484"/>
      <c r="J53" s="113">
        <v>452931</v>
      </c>
      <c r="K53" s="113"/>
      <c r="L53" s="113">
        <v>4700</v>
      </c>
      <c r="M53" s="113"/>
      <c r="N53" s="113">
        <v>0</v>
      </c>
      <c r="O53" s="113"/>
      <c r="P53" s="113">
        <v>3456765</v>
      </c>
      <c r="Q53" s="197"/>
      <c r="R53" s="113">
        <v>0</v>
      </c>
      <c r="S53" s="113"/>
      <c r="T53" s="113">
        <v>0</v>
      </c>
      <c r="U53" s="113"/>
      <c r="V53" s="1777">
        <f t="shared" si="0"/>
        <v>3914396</v>
      </c>
      <c r="W53" s="113"/>
      <c r="X53" s="1777">
        <v>74037</v>
      </c>
      <c r="Y53" s="113"/>
      <c r="Z53" s="113">
        <v>67200</v>
      </c>
      <c r="AA53" s="113"/>
      <c r="AB53" s="113">
        <v>39575</v>
      </c>
      <c r="AC53" s="113"/>
      <c r="AD53" s="1777">
        <f t="shared" si="1"/>
        <v>4095208</v>
      </c>
      <c r="AE53" s="113"/>
      <c r="AF53" s="563">
        <v>4503709</v>
      </c>
      <c r="AG53" s="113"/>
      <c r="AH53" s="113"/>
      <c r="AI53" s="113"/>
      <c r="AJ53" s="113"/>
      <c r="AK53" s="113"/>
      <c r="AL53" s="113"/>
      <c r="AM53" s="113"/>
      <c r="AN53" s="113"/>
      <c r="AO53" s="113"/>
      <c r="AP53" s="113"/>
      <c r="AQ53" s="113"/>
      <c r="AR53" s="113"/>
      <c r="AS53" s="113"/>
      <c r="AT53" s="113"/>
      <c r="AU53" s="113"/>
      <c r="AV53" s="113"/>
      <c r="AW53" s="113"/>
      <c r="AX53" s="113"/>
      <c r="AY53" s="113"/>
      <c r="AZ53" s="113"/>
      <c r="BA53" s="113"/>
      <c r="BB53" s="113"/>
      <c r="BC53" s="113"/>
      <c r="BD53" s="113"/>
      <c r="BE53" s="113"/>
      <c r="BF53" s="113"/>
      <c r="BG53" s="113"/>
    </row>
    <row r="54" spans="1:59" ht="21" customHeight="1">
      <c r="A54" s="244" t="s">
        <v>952</v>
      </c>
      <c r="B54" s="244"/>
      <c r="C54" s="244" t="s">
        <v>6</v>
      </c>
      <c r="D54" s="113">
        <v>0</v>
      </c>
      <c r="E54" s="244"/>
      <c r="F54" s="113">
        <v>0</v>
      </c>
      <c r="G54" s="244"/>
      <c r="H54" s="113">
        <v>0</v>
      </c>
      <c r="I54" s="244"/>
      <c r="J54" s="113">
        <v>0</v>
      </c>
      <c r="K54" s="244"/>
      <c r="L54" s="113">
        <v>0</v>
      </c>
      <c r="M54" s="244"/>
      <c r="N54" s="113">
        <v>29925</v>
      </c>
      <c r="O54" s="244"/>
      <c r="P54" s="240">
        <v>0</v>
      </c>
      <c r="Q54" s="622"/>
      <c r="R54" s="113">
        <v>0</v>
      </c>
      <c r="S54" s="244"/>
      <c r="T54" s="113">
        <v>0</v>
      </c>
      <c r="U54" s="244"/>
      <c r="V54" s="113">
        <f t="shared" si="0"/>
        <v>29925</v>
      </c>
      <c r="W54" s="244"/>
      <c r="X54" s="1777">
        <v>1009</v>
      </c>
      <c r="Y54" s="563"/>
      <c r="Z54" s="113">
        <v>192</v>
      </c>
      <c r="AA54" s="563"/>
      <c r="AB54" s="113">
        <v>16</v>
      </c>
      <c r="AC54" s="244"/>
      <c r="AD54" s="1777">
        <f t="shared" si="1"/>
        <v>31142</v>
      </c>
      <c r="AE54" s="244"/>
      <c r="AF54" s="244">
        <v>34351</v>
      </c>
      <c r="AG54" s="113"/>
      <c r="AH54" s="113"/>
      <c r="AI54" s="113"/>
      <c r="AJ54" s="113"/>
      <c r="AK54" s="113"/>
      <c r="AL54" s="113"/>
      <c r="AM54" s="113"/>
      <c r="AN54" s="113"/>
      <c r="AO54" s="113"/>
      <c r="AP54" s="113"/>
      <c r="AQ54" s="113"/>
      <c r="AR54" s="113"/>
      <c r="AS54" s="113"/>
      <c r="AT54" s="113"/>
      <c r="AU54" s="113"/>
      <c r="AV54" s="113"/>
      <c r="AW54" s="113"/>
      <c r="AX54" s="113"/>
      <c r="AY54" s="113"/>
      <c r="AZ54" s="113"/>
      <c r="BA54" s="113"/>
      <c r="BB54" s="113"/>
      <c r="BC54" s="113"/>
      <c r="BD54" s="113"/>
      <c r="BE54" s="113"/>
      <c r="BF54" s="113"/>
      <c r="BG54" s="113"/>
    </row>
    <row r="55" spans="1:59" ht="21" customHeight="1">
      <c r="A55" s="244" t="s">
        <v>953</v>
      </c>
      <c r="B55" s="113"/>
      <c r="C55" s="113" t="s">
        <v>6</v>
      </c>
      <c r="D55" s="113">
        <v>3198875</v>
      </c>
      <c r="E55" s="113"/>
      <c r="F55" s="113">
        <v>0</v>
      </c>
      <c r="G55" s="113"/>
      <c r="H55" s="113">
        <v>0</v>
      </c>
      <c r="I55" s="113"/>
      <c r="J55" s="113">
        <v>0</v>
      </c>
      <c r="K55" s="113"/>
      <c r="L55" s="113">
        <v>0</v>
      </c>
      <c r="M55" s="113"/>
      <c r="N55" s="113">
        <v>0</v>
      </c>
      <c r="O55" s="113"/>
      <c r="P55" s="113">
        <v>0</v>
      </c>
      <c r="Q55" s="197"/>
      <c r="R55" s="113">
        <v>0</v>
      </c>
      <c r="S55" s="113"/>
      <c r="T55" s="113">
        <v>0</v>
      </c>
      <c r="U55" s="113"/>
      <c r="V55" s="113">
        <f t="shared" si="0"/>
        <v>3198875</v>
      </c>
      <c r="W55" s="113"/>
      <c r="X55" s="1777">
        <v>83101</v>
      </c>
      <c r="Y55" s="113"/>
      <c r="Z55" s="113">
        <v>103980</v>
      </c>
      <c r="AA55" s="113"/>
      <c r="AB55" s="113">
        <v>46997</v>
      </c>
      <c r="AC55" s="113"/>
      <c r="AD55" s="1777">
        <f t="shared" si="1"/>
        <v>3432953</v>
      </c>
      <c r="AE55" s="113"/>
      <c r="AF55" s="244">
        <v>3926944</v>
      </c>
      <c r="AG55" s="113"/>
      <c r="AH55" s="113"/>
      <c r="AI55" s="113"/>
      <c r="AJ55" s="113"/>
      <c r="AK55" s="113"/>
      <c r="AL55" s="113"/>
      <c r="AM55" s="113"/>
      <c r="AN55" s="113"/>
      <c r="AO55" s="113"/>
      <c r="AP55" s="113"/>
      <c r="AQ55" s="113"/>
      <c r="AR55" s="113"/>
      <c r="AS55" s="113"/>
      <c r="AT55" s="113"/>
      <c r="AU55" s="113"/>
      <c r="AV55" s="113"/>
      <c r="AW55" s="113"/>
      <c r="AX55" s="113"/>
      <c r="AY55" s="113"/>
      <c r="AZ55" s="113"/>
      <c r="BA55" s="113"/>
      <c r="BB55" s="113"/>
      <c r="BC55" s="113"/>
      <c r="BD55" s="113"/>
      <c r="BE55" s="113"/>
      <c r="BF55" s="113"/>
      <c r="BG55" s="113"/>
    </row>
    <row r="56" spans="1:59" ht="21" customHeight="1">
      <c r="A56" s="244" t="s">
        <v>954</v>
      </c>
      <c r="B56" s="113"/>
      <c r="C56" s="113" t="s">
        <v>6</v>
      </c>
      <c r="D56" s="113">
        <v>0</v>
      </c>
      <c r="E56" s="113"/>
      <c r="F56" s="113">
        <v>0</v>
      </c>
      <c r="G56" s="113"/>
      <c r="H56" s="113">
        <v>0</v>
      </c>
      <c r="I56" s="113"/>
      <c r="J56" s="113">
        <v>0</v>
      </c>
      <c r="K56" s="113"/>
      <c r="L56" s="113">
        <v>101648</v>
      </c>
      <c r="M56" s="113"/>
      <c r="N56" s="113">
        <v>0</v>
      </c>
      <c r="O56" s="113"/>
      <c r="P56" s="113">
        <v>200</v>
      </c>
      <c r="Q56" s="197"/>
      <c r="R56" s="113">
        <v>0</v>
      </c>
      <c r="S56" s="113"/>
      <c r="T56" s="113">
        <v>0</v>
      </c>
      <c r="U56" s="113"/>
      <c r="V56" s="113">
        <f t="shared" si="0"/>
        <v>101848</v>
      </c>
      <c r="W56" s="113"/>
      <c r="X56" s="1777">
        <v>5392</v>
      </c>
      <c r="Y56" s="113"/>
      <c r="Z56" s="113">
        <v>1571</v>
      </c>
      <c r="AA56" s="113"/>
      <c r="AB56" s="113">
        <v>0</v>
      </c>
      <c r="AC56" s="113"/>
      <c r="AD56" s="1777">
        <f t="shared" si="1"/>
        <v>108811</v>
      </c>
      <c r="AE56" s="113"/>
      <c r="AF56" s="244">
        <v>104235</v>
      </c>
      <c r="AG56" s="113"/>
      <c r="AH56" s="113"/>
      <c r="AI56" s="113"/>
      <c r="AJ56" s="113"/>
      <c r="AK56" s="113"/>
      <c r="AL56" s="113"/>
      <c r="AM56" s="113"/>
      <c r="AN56" s="113"/>
      <c r="AO56" s="113"/>
      <c r="AP56" s="113"/>
      <c r="AQ56" s="113"/>
      <c r="AR56" s="113"/>
      <c r="AS56" s="113"/>
      <c r="AT56" s="113"/>
      <c r="AU56" s="113"/>
      <c r="AV56" s="113"/>
      <c r="AW56" s="113"/>
      <c r="AX56" s="113"/>
      <c r="AY56" s="113"/>
      <c r="AZ56" s="113"/>
      <c r="BA56" s="113"/>
      <c r="BB56" s="113"/>
      <c r="BC56" s="113"/>
      <c r="BD56" s="113"/>
      <c r="BE56" s="113"/>
      <c r="BF56" s="113"/>
      <c r="BG56" s="113"/>
    </row>
    <row r="57" spans="1:59" ht="21" customHeight="1">
      <c r="A57" s="244" t="s">
        <v>955</v>
      </c>
      <c r="B57" s="113"/>
      <c r="C57" s="113" t="s">
        <v>6</v>
      </c>
      <c r="D57" s="113">
        <v>0</v>
      </c>
      <c r="E57" s="113"/>
      <c r="F57" s="113">
        <v>0</v>
      </c>
      <c r="G57" s="113"/>
      <c r="H57" s="113">
        <v>0</v>
      </c>
      <c r="I57" s="113"/>
      <c r="J57" s="113">
        <v>0</v>
      </c>
      <c r="K57" s="113"/>
      <c r="L57" s="113">
        <v>0</v>
      </c>
      <c r="M57" s="113"/>
      <c r="N57" s="113">
        <v>0</v>
      </c>
      <c r="O57" s="113"/>
      <c r="P57" s="113">
        <v>1749</v>
      </c>
      <c r="Q57" s="197"/>
      <c r="R57" s="113">
        <v>0</v>
      </c>
      <c r="S57" s="113"/>
      <c r="T57" s="113">
        <v>0</v>
      </c>
      <c r="U57" s="113"/>
      <c r="V57" s="113">
        <f t="shared" si="0"/>
        <v>1749</v>
      </c>
      <c r="W57" s="113"/>
      <c r="X57" s="1777">
        <v>8602</v>
      </c>
      <c r="Y57" s="113"/>
      <c r="Z57" s="113">
        <v>304856</v>
      </c>
      <c r="AA57" s="113"/>
      <c r="AB57" s="113">
        <v>132</v>
      </c>
      <c r="AC57" s="113"/>
      <c r="AD57" s="1777">
        <f t="shared" si="1"/>
        <v>315339</v>
      </c>
      <c r="AE57" s="113"/>
      <c r="AF57" s="244">
        <v>307903</v>
      </c>
      <c r="AG57" s="113"/>
      <c r="AH57" s="113"/>
      <c r="AI57" s="113"/>
      <c r="AJ57" s="113"/>
      <c r="AK57" s="113"/>
      <c r="AL57" s="113"/>
      <c r="AM57" s="113"/>
      <c r="AN57" s="113"/>
      <c r="AO57" s="113"/>
      <c r="AP57" s="113"/>
      <c r="AQ57" s="113"/>
      <c r="AR57" s="113"/>
      <c r="AS57" s="113"/>
      <c r="AT57" s="113"/>
      <c r="AU57" s="113"/>
      <c r="AV57" s="113"/>
      <c r="AW57" s="113"/>
      <c r="AX57" s="113"/>
      <c r="AY57" s="113"/>
      <c r="AZ57" s="113"/>
      <c r="BA57" s="113"/>
      <c r="BB57" s="113"/>
      <c r="BC57" s="113"/>
      <c r="BD57" s="113"/>
      <c r="BE57" s="113"/>
      <c r="BF57" s="113"/>
      <c r="BG57" s="113"/>
    </row>
    <row r="58" spans="1:59" ht="21" customHeight="1">
      <c r="A58" s="244" t="s">
        <v>956</v>
      </c>
      <c r="B58" s="113"/>
      <c r="C58" s="113" t="s">
        <v>6</v>
      </c>
      <c r="D58" s="113">
        <v>0</v>
      </c>
      <c r="E58" s="113"/>
      <c r="F58" s="113">
        <v>0</v>
      </c>
      <c r="G58" s="113"/>
      <c r="H58" s="113">
        <v>0</v>
      </c>
      <c r="I58" s="113"/>
      <c r="J58" s="113">
        <v>0</v>
      </c>
      <c r="K58" s="113"/>
      <c r="L58" s="113">
        <v>0</v>
      </c>
      <c r="M58" s="113"/>
      <c r="N58" s="113">
        <v>0</v>
      </c>
      <c r="O58" s="113"/>
      <c r="P58" s="113">
        <v>0</v>
      </c>
      <c r="Q58" s="197"/>
      <c r="R58" s="113">
        <v>0</v>
      </c>
      <c r="S58" s="113"/>
      <c r="T58" s="113">
        <v>0</v>
      </c>
      <c r="U58" s="113"/>
      <c r="V58" s="113">
        <f t="shared" si="0"/>
        <v>0</v>
      </c>
      <c r="W58" s="113"/>
      <c r="X58" s="1777">
        <v>1851</v>
      </c>
      <c r="Y58" s="113"/>
      <c r="Z58" s="113">
        <v>3261</v>
      </c>
      <c r="AA58" s="113"/>
      <c r="AB58" s="113">
        <v>237</v>
      </c>
      <c r="AC58" s="113"/>
      <c r="AD58" s="1777">
        <f t="shared" si="1"/>
        <v>5349</v>
      </c>
      <c r="AE58" s="113"/>
      <c r="AF58" s="244">
        <v>5751</v>
      </c>
      <c r="AG58" s="113"/>
      <c r="AH58" s="113"/>
      <c r="AI58" s="113"/>
      <c r="AJ58" s="113"/>
      <c r="AK58" s="113"/>
      <c r="AL58" s="113"/>
      <c r="AM58" s="113"/>
      <c r="AN58" s="113"/>
      <c r="AO58" s="113"/>
      <c r="AP58" s="113"/>
      <c r="AQ58" s="113"/>
      <c r="AR58" s="113"/>
      <c r="AS58" s="113"/>
      <c r="AT58" s="113"/>
      <c r="AU58" s="113"/>
      <c r="AV58" s="113"/>
      <c r="AW58" s="113"/>
      <c r="AX58" s="113"/>
      <c r="AY58" s="113"/>
      <c r="AZ58" s="113"/>
      <c r="BA58" s="113"/>
      <c r="BB58" s="113"/>
      <c r="BC58" s="113"/>
      <c r="BD58" s="113"/>
      <c r="BE58" s="113"/>
      <c r="BF58" s="113"/>
      <c r="BG58" s="113"/>
    </row>
    <row r="59" spans="1:59" ht="21" customHeight="1">
      <c r="A59" s="244" t="s">
        <v>957</v>
      </c>
      <c r="B59" s="113"/>
      <c r="C59" s="113" t="s">
        <v>6</v>
      </c>
      <c r="D59" s="113">
        <v>0</v>
      </c>
      <c r="E59" s="113"/>
      <c r="F59" s="113">
        <v>0</v>
      </c>
      <c r="G59" s="113"/>
      <c r="H59" s="113">
        <v>0</v>
      </c>
      <c r="I59" s="113"/>
      <c r="J59" s="113">
        <v>0</v>
      </c>
      <c r="K59" s="113"/>
      <c r="L59" s="113">
        <v>0</v>
      </c>
      <c r="M59" s="113"/>
      <c r="N59" s="113">
        <v>0</v>
      </c>
      <c r="O59" s="113"/>
      <c r="P59" s="113">
        <v>0</v>
      </c>
      <c r="Q59" s="197"/>
      <c r="R59" s="113">
        <v>0</v>
      </c>
      <c r="S59" s="113"/>
      <c r="T59" s="113">
        <v>0</v>
      </c>
      <c r="U59" s="113"/>
      <c r="V59" s="113">
        <f t="shared" si="0"/>
        <v>0</v>
      </c>
      <c r="W59" s="113"/>
      <c r="X59" s="1777">
        <v>0</v>
      </c>
      <c r="Y59" s="1484"/>
      <c r="Z59" s="113">
        <v>6216</v>
      </c>
      <c r="AA59" s="1484"/>
      <c r="AB59" s="113">
        <v>0</v>
      </c>
      <c r="AC59" s="113"/>
      <c r="AD59" s="1777">
        <f t="shared" si="1"/>
        <v>6216</v>
      </c>
      <c r="AE59" s="113"/>
      <c r="AF59" s="563">
        <v>7553</v>
      </c>
      <c r="AG59" s="113"/>
      <c r="AH59" s="113"/>
      <c r="AI59" s="113"/>
      <c r="AJ59" s="113"/>
      <c r="AK59" s="113"/>
      <c r="AL59" s="113"/>
      <c r="AM59" s="113"/>
      <c r="AN59" s="113"/>
      <c r="AO59" s="113"/>
      <c r="AP59" s="113"/>
      <c r="AQ59" s="113"/>
      <c r="AR59" s="113"/>
      <c r="AS59" s="113"/>
      <c r="AT59" s="113"/>
      <c r="AU59" s="113"/>
      <c r="AV59" s="113"/>
      <c r="AW59" s="113"/>
      <c r="AX59" s="113"/>
      <c r="AY59" s="113"/>
      <c r="AZ59" s="113"/>
      <c r="BA59" s="113"/>
      <c r="BB59" s="113"/>
      <c r="BC59" s="113"/>
      <c r="BD59" s="113"/>
      <c r="BE59" s="113"/>
      <c r="BF59" s="113"/>
      <c r="BG59" s="113"/>
    </row>
    <row r="60" spans="1:59" ht="21" customHeight="1">
      <c r="A60" s="1855" t="s">
        <v>2690</v>
      </c>
      <c r="B60" s="113"/>
      <c r="C60" s="113" t="s">
        <v>6</v>
      </c>
      <c r="D60" s="113">
        <v>0</v>
      </c>
      <c r="E60" s="113" t="s">
        <v>6</v>
      </c>
      <c r="F60" s="113">
        <v>0</v>
      </c>
      <c r="G60" s="113" t="s">
        <v>6</v>
      </c>
      <c r="H60" s="113">
        <v>0</v>
      </c>
      <c r="I60" s="113" t="s">
        <v>6</v>
      </c>
      <c r="J60" s="113">
        <v>0</v>
      </c>
      <c r="K60" s="113"/>
      <c r="L60" s="113">
        <v>0</v>
      </c>
      <c r="M60" s="113"/>
      <c r="N60" s="113">
        <v>0</v>
      </c>
      <c r="O60" s="113"/>
      <c r="P60" s="113">
        <v>0</v>
      </c>
      <c r="Q60" s="1774"/>
      <c r="R60" s="113">
        <v>0</v>
      </c>
      <c r="S60" s="113"/>
      <c r="T60" s="113">
        <v>0</v>
      </c>
      <c r="U60" s="113"/>
      <c r="V60" s="113">
        <f t="shared" si="0"/>
        <v>0</v>
      </c>
      <c r="W60" s="113"/>
      <c r="X60" s="1777">
        <v>309</v>
      </c>
      <c r="Y60" s="113"/>
      <c r="Z60" s="113">
        <v>16690</v>
      </c>
      <c r="AA60" s="113"/>
      <c r="AB60" s="113">
        <v>0</v>
      </c>
      <c r="AC60" s="113"/>
      <c r="AD60" s="1777">
        <f t="shared" si="1"/>
        <v>16999</v>
      </c>
      <c r="AE60" s="113"/>
      <c r="AF60" s="563">
        <v>22251</v>
      </c>
      <c r="AG60" s="113"/>
      <c r="AH60" s="113"/>
      <c r="AI60" s="113"/>
      <c r="AJ60" s="113"/>
      <c r="AK60" s="113"/>
      <c r="AL60" s="113"/>
      <c r="AM60" s="113"/>
      <c r="AN60" s="113"/>
      <c r="AO60" s="113"/>
      <c r="AP60" s="113"/>
      <c r="AQ60" s="113"/>
      <c r="AR60" s="113"/>
      <c r="AS60" s="113"/>
      <c r="AT60" s="113"/>
      <c r="AU60" s="113"/>
      <c r="AV60" s="113"/>
      <c r="AW60" s="113"/>
      <c r="AX60" s="113"/>
      <c r="AY60" s="113"/>
      <c r="AZ60" s="113"/>
      <c r="BA60" s="113"/>
      <c r="BB60" s="113"/>
      <c r="BC60" s="113"/>
      <c r="BD60" s="113"/>
      <c r="BE60" s="113"/>
      <c r="BF60" s="113"/>
      <c r="BG60" s="113"/>
    </row>
    <row r="61" spans="1:59" ht="25" customHeight="1" thickBot="1">
      <c r="A61" s="1755" t="s">
        <v>958</v>
      </c>
      <c r="B61" s="1114"/>
      <c r="C61" s="113" t="s">
        <v>6</v>
      </c>
      <c r="D61" s="1057">
        <f>ROUND(SUM(D17:D60),1)</f>
        <v>3199840</v>
      </c>
      <c r="E61" s="1058" t="s">
        <v>6</v>
      </c>
      <c r="F61" s="1057">
        <f>ROUND(SUM(F17:F60),1)</f>
        <v>1303</v>
      </c>
      <c r="G61" s="1058" t="s">
        <v>6</v>
      </c>
      <c r="H61" s="1057">
        <f>ROUND(SUM(H17:H60),1)</f>
        <v>57604</v>
      </c>
      <c r="I61" s="1058" t="s">
        <v>6</v>
      </c>
      <c r="J61" s="1057">
        <f>ROUND(SUM(J17:J60),1)</f>
        <v>29623534</v>
      </c>
      <c r="K61" s="1058" t="s">
        <v>6</v>
      </c>
      <c r="L61" s="1057">
        <f>ROUND(SUM(L17:L60),1)</f>
        <v>1667317</v>
      </c>
      <c r="M61" s="117"/>
      <c r="N61" s="1057">
        <f>ROUND(SUM(N17:N60),1)</f>
        <v>2358294</v>
      </c>
      <c r="O61" s="117"/>
      <c r="P61" s="1057">
        <f>ROUND(SUM(P17:P60),1)</f>
        <v>4653090</v>
      </c>
      <c r="Q61" s="117"/>
      <c r="R61" s="1057">
        <f>ROUND(SUM(R17:R60),1)</f>
        <v>6079</v>
      </c>
      <c r="S61" s="117"/>
      <c r="T61" s="1057">
        <f>ROUND(SUM(T17:T60),1)</f>
        <v>62153</v>
      </c>
      <c r="U61" s="117"/>
      <c r="V61" s="1057">
        <f>ROUND(SUM(V17:V60),1)</f>
        <v>41629214</v>
      </c>
      <c r="W61" s="117"/>
      <c r="X61" s="1057">
        <f>ROUND(SUM(X17:X60),1)</f>
        <v>613255</v>
      </c>
      <c r="Y61" s="117"/>
      <c r="Z61" s="1057">
        <f>ROUND(SUM(Z17:Z60),1)</f>
        <v>1370123</v>
      </c>
      <c r="AA61" s="117"/>
      <c r="AB61" s="1057">
        <f>ROUND(SUM(AB17:AB60),1)</f>
        <v>303875</v>
      </c>
      <c r="AC61" s="117"/>
      <c r="AD61" s="1057">
        <f>ROUND(SUM(AD17:AD60),1)</f>
        <v>43916467</v>
      </c>
      <c r="AE61" s="117"/>
      <c r="AF61" s="1057">
        <f>ROUND(SUM(AF17:AF60),1)</f>
        <v>39144406</v>
      </c>
      <c r="AG61" s="1114"/>
      <c r="AH61" s="1114"/>
      <c r="AI61" s="1114"/>
      <c r="AJ61" s="1114"/>
      <c r="AK61" s="1114"/>
      <c r="AL61" s="1114"/>
      <c r="AM61" s="113"/>
      <c r="AN61" s="113"/>
      <c r="AO61" s="113"/>
      <c r="AP61" s="113"/>
      <c r="AQ61" s="113"/>
      <c r="AR61" s="113"/>
      <c r="AS61" s="113"/>
      <c r="AT61" s="113"/>
      <c r="AU61" s="113"/>
      <c r="AV61" s="113"/>
      <c r="AW61" s="113"/>
      <c r="AX61" s="113"/>
      <c r="AY61" s="113"/>
      <c r="AZ61" s="113"/>
      <c r="BA61" s="113"/>
      <c r="BB61" s="113"/>
      <c r="BC61" s="113"/>
      <c r="BD61" s="113"/>
      <c r="BE61" s="113"/>
      <c r="BF61" s="113"/>
      <c r="BG61" s="113"/>
    </row>
    <row r="62" spans="1:59" ht="17" customHeight="1" thickTop="1">
      <c r="A62" s="244"/>
      <c r="B62" s="113"/>
      <c r="C62" s="113"/>
      <c r="D62" s="1775"/>
      <c r="E62" s="113"/>
      <c r="F62" s="1775"/>
      <c r="G62" s="113"/>
      <c r="H62" s="1775"/>
      <c r="I62" s="113"/>
      <c r="J62" s="1775"/>
      <c r="K62" s="113"/>
      <c r="L62" s="1775"/>
      <c r="M62" s="113"/>
      <c r="N62" s="1775"/>
      <c r="O62" s="113"/>
      <c r="P62" s="1775"/>
      <c r="Q62" s="1773"/>
      <c r="R62" s="1775"/>
      <c r="S62" s="113"/>
      <c r="T62" s="1775"/>
      <c r="U62" s="113"/>
      <c r="V62" s="1775"/>
      <c r="W62" s="113"/>
      <c r="X62" s="1781"/>
      <c r="Y62" s="113"/>
      <c r="Z62" s="1775"/>
      <c r="AA62" s="113"/>
      <c r="AB62" s="1776"/>
      <c r="AC62" s="113"/>
      <c r="AD62" s="1784"/>
      <c r="AE62" s="113"/>
      <c r="AF62" s="1776"/>
      <c r="AG62" s="113"/>
      <c r="AH62" s="113"/>
      <c r="AI62" s="113"/>
      <c r="AJ62" s="113"/>
      <c r="AK62" s="113"/>
      <c r="AL62" s="113"/>
      <c r="AM62" s="113"/>
      <c r="AN62" s="113"/>
      <c r="AO62" s="113"/>
      <c r="AP62" s="113"/>
      <c r="AQ62" s="113"/>
      <c r="AR62" s="113"/>
      <c r="AS62" s="113"/>
      <c r="AT62" s="113"/>
      <c r="AU62" s="113"/>
      <c r="AV62" s="113"/>
      <c r="AW62" s="113"/>
      <c r="AX62" s="113"/>
      <c r="AY62" s="113"/>
      <c r="AZ62" s="113"/>
      <c r="BA62" s="113"/>
      <c r="BB62" s="113"/>
      <c r="BC62" s="113"/>
      <c r="BD62" s="113"/>
      <c r="BE62" s="113"/>
      <c r="BF62" s="113"/>
      <c r="BG62" s="113"/>
    </row>
    <row r="63" spans="1:59" ht="17" customHeight="1">
      <c r="A63" s="244"/>
      <c r="B63" s="113"/>
      <c r="C63" s="113"/>
      <c r="D63" s="1773"/>
      <c r="E63" s="113"/>
      <c r="F63" s="113"/>
      <c r="G63" s="113"/>
      <c r="H63" s="1773"/>
      <c r="I63" s="113"/>
      <c r="J63" s="1773"/>
      <c r="K63" s="113"/>
      <c r="L63" s="1773"/>
      <c r="M63" s="113"/>
      <c r="N63" s="1773"/>
      <c r="O63" s="113"/>
      <c r="P63" s="1773"/>
      <c r="Q63" s="1773"/>
      <c r="R63" s="1773"/>
      <c r="S63" s="113"/>
      <c r="T63" s="1773"/>
      <c r="U63" s="113"/>
      <c r="V63" s="1773"/>
      <c r="W63" s="113"/>
      <c r="X63" s="1782"/>
      <c r="Y63" s="113"/>
      <c r="Z63" s="1773"/>
      <c r="AA63" s="113"/>
      <c r="AB63" s="544"/>
      <c r="AC63" s="113"/>
      <c r="AD63" s="1785"/>
      <c r="AE63" s="113"/>
      <c r="AF63" s="544"/>
      <c r="AG63" s="113"/>
      <c r="AH63" s="113"/>
      <c r="AI63" s="113"/>
      <c r="AJ63" s="113"/>
      <c r="AK63" s="113"/>
      <c r="AL63" s="113"/>
      <c r="AM63" s="113"/>
      <c r="AN63" s="113"/>
      <c r="AO63" s="113"/>
      <c r="AP63" s="113"/>
      <c r="AQ63" s="113"/>
      <c r="AR63" s="113"/>
      <c r="AS63" s="113"/>
      <c r="AT63" s="113"/>
      <c r="AU63" s="113"/>
      <c r="AV63" s="113"/>
      <c r="AW63" s="113"/>
      <c r="AX63" s="113"/>
      <c r="AY63" s="113"/>
      <c r="AZ63" s="113"/>
      <c r="BA63" s="113"/>
      <c r="BB63" s="113"/>
      <c r="BC63" s="113"/>
      <c r="BD63" s="113"/>
      <c r="BE63" s="113"/>
      <c r="BF63" s="113"/>
      <c r="BG63" s="113"/>
    </row>
    <row r="64" spans="1:59" ht="17" customHeight="1">
      <c r="A64" s="244" t="s">
        <v>959</v>
      </c>
      <c r="B64" s="113"/>
      <c r="C64" s="113"/>
      <c r="D64" s="1773"/>
      <c r="E64" s="113"/>
      <c r="F64" s="113"/>
      <c r="G64" s="113"/>
      <c r="H64" s="1773"/>
      <c r="I64" s="113"/>
      <c r="J64" s="1773"/>
      <c r="K64" s="113"/>
      <c r="L64" s="1773"/>
      <c r="M64" s="113"/>
      <c r="N64" s="1773"/>
      <c r="O64" s="113"/>
      <c r="P64" s="1773"/>
      <c r="Q64" s="1773"/>
      <c r="R64" s="1773"/>
      <c r="S64" s="113"/>
      <c r="T64" s="1773"/>
      <c r="U64" s="113"/>
      <c r="V64" s="1773"/>
      <c r="W64" s="113"/>
      <c r="X64" s="1782"/>
      <c r="Y64" s="113"/>
      <c r="Z64" s="1773"/>
      <c r="AA64" s="113"/>
      <c r="AB64" s="544"/>
      <c r="AC64" s="113"/>
      <c r="AD64" s="1785"/>
      <c r="AE64" s="113"/>
      <c r="AF64" s="544"/>
      <c r="AG64" s="113"/>
      <c r="AH64" s="113"/>
      <c r="AI64" s="113"/>
      <c r="AJ64" s="113"/>
      <c r="AK64" s="113"/>
      <c r="AL64" s="113"/>
      <c r="AM64" s="113"/>
      <c r="AN64" s="113"/>
      <c r="AO64" s="113"/>
      <c r="AP64" s="113"/>
      <c r="AQ64" s="113"/>
      <c r="AR64" s="113"/>
      <c r="AS64" s="113"/>
      <c r="AT64" s="113"/>
      <c r="AU64" s="113"/>
      <c r="AV64" s="113"/>
      <c r="AW64" s="113"/>
      <c r="AX64" s="113"/>
      <c r="AY64" s="113"/>
      <c r="AZ64" s="113"/>
      <c r="BA64" s="113"/>
      <c r="BB64" s="113"/>
      <c r="BC64" s="113"/>
      <c r="BD64" s="113"/>
      <c r="BE64" s="113"/>
      <c r="BF64" s="113"/>
      <c r="BG64" s="113"/>
    </row>
    <row r="65" spans="1:59" ht="17" customHeight="1">
      <c r="A65" s="244"/>
      <c r="B65" s="113"/>
      <c r="C65" s="113"/>
      <c r="D65" s="1773"/>
      <c r="E65" s="113"/>
      <c r="F65" s="113"/>
      <c r="G65" s="113"/>
      <c r="H65" s="1773"/>
      <c r="I65" s="113"/>
      <c r="J65" s="1773"/>
      <c r="K65" s="113"/>
      <c r="L65" s="1773"/>
      <c r="M65" s="113"/>
      <c r="N65" s="1773"/>
      <c r="O65" s="113"/>
      <c r="P65" s="1773"/>
      <c r="Q65" s="1773"/>
      <c r="R65" s="1773"/>
      <c r="S65" s="113"/>
      <c r="T65" s="1773"/>
      <c r="U65" s="113"/>
      <c r="V65" s="1773"/>
      <c r="W65" s="113"/>
      <c r="X65" s="1782"/>
      <c r="Y65" s="113"/>
      <c r="Z65" s="1773"/>
      <c r="AA65" s="113"/>
      <c r="AB65" s="544"/>
      <c r="AC65" s="113"/>
      <c r="AD65" s="1785"/>
      <c r="AE65" s="113"/>
      <c r="AF65" s="544"/>
      <c r="AG65" s="113"/>
      <c r="AH65" s="113"/>
      <c r="AI65" s="113"/>
      <c r="AJ65" s="113"/>
      <c r="AK65" s="113"/>
      <c r="AL65" s="113"/>
      <c r="AM65" s="113"/>
      <c r="AN65" s="113"/>
      <c r="AO65" s="113"/>
      <c r="AP65" s="113"/>
      <c r="AQ65" s="113"/>
      <c r="AR65" s="113"/>
      <c r="AS65" s="113"/>
      <c r="AT65" s="113"/>
      <c r="AU65" s="113"/>
      <c r="AV65" s="113"/>
      <c r="AW65" s="113"/>
      <c r="AX65" s="113"/>
      <c r="AY65" s="113"/>
      <c r="AZ65" s="113"/>
      <c r="BA65" s="113"/>
      <c r="BB65" s="113"/>
      <c r="BC65" s="113"/>
      <c r="BD65" s="113"/>
      <c r="BE65" s="113"/>
      <c r="BF65" s="113"/>
      <c r="BG65" s="113"/>
    </row>
    <row r="66" spans="1:59" ht="17" customHeight="1">
      <c r="A66" s="2428"/>
      <c r="B66" s="2429"/>
      <c r="C66" s="2429"/>
      <c r="D66" s="2429"/>
      <c r="E66" s="2429"/>
      <c r="F66" s="2429"/>
      <c r="G66" s="2429"/>
      <c r="H66" s="2429"/>
      <c r="I66" s="2429"/>
      <c r="J66" s="2429"/>
      <c r="K66" s="2429"/>
      <c r="L66" s="2429"/>
      <c r="M66" s="2429"/>
      <c r="N66" s="2429"/>
      <c r="O66" s="2429"/>
      <c r="P66" s="2429"/>
      <c r="Q66" s="2429"/>
      <c r="R66" s="2429"/>
      <c r="S66" s="2429"/>
      <c r="T66" s="2429"/>
      <c r="U66" s="2429"/>
      <c r="V66" s="2429"/>
      <c r="W66" s="113"/>
      <c r="X66" s="1782"/>
      <c r="Y66" s="113"/>
      <c r="Z66" s="1773"/>
      <c r="AA66" s="113"/>
      <c r="AB66" s="544"/>
      <c r="AC66" s="113"/>
      <c r="AD66" s="1785"/>
      <c r="AE66" s="113"/>
      <c r="AF66" s="544"/>
      <c r="AG66" s="113"/>
      <c r="AH66" s="113"/>
      <c r="AI66" s="113"/>
      <c r="AJ66" s="113"/>
      <c r="AK66" s="113"/>
      <c r="AL66" s="113"/>
      <c r="AM66" s="113"/>
      <c r="AN66" s="113"/>
      <c r="AO66" s="113"/>
      <c r="AP66" s="113"/>
      <c r="AQ66" s="113"/>
      <c r="AR66" s="113"/>
      <c r="AS66" s="113"/>
      <c r="AT66" s="113"/>
      <c r="AU66" s="113"/>
      <c r="AV66" s="113"/>
      <c r="AW66" s="113"/>
      <c r="AX66" s="113"/>
      <c r="AY66" s="113"/>
      <c r="AZ66" s="113"/>
      <c r="BA66" s="113"/>
      <c r="BB66" s="113"/>
      <c r="BC66" s="113"/>
      <c r="BD66" s="113"/>
      <c r="BE66" s="113"/>
      <c r="BF66" s="113"/>
      <c r="BG66" s="113"/>
    </row>
    <row r="67" spans="1:59" ht="17" customHeight="1">
      <c r="A67" s="2428" t="s">
        <v>6</v>
      </c>
      <c r="B67" s="2429"/>
      <c r="C67" s="2429"/>
      <c r="D67" s="2429"/>
      <c r="E67" s="2429"/>
      <c r="F67" s="2429"/>
      <c r="G67" s="2429"/>
      <c r="H67" s="2429"/>
      <c r="I67" s="2429"/>
      <c r="J67" s="2429"/>
      <c r="K67" s="2429"/>
      <c r="L67" s="2429"/>
      <c r="M67" s="2429"/>
      <c r="N67" s="2429"/>
      <c r="O67" s="2429"/>
      <c r="P67" s="2429"/>
      <c r="Q67" s="2429"/>
      <c r="R67" s="2429"/>
      <c r="S67" s="2429"/>
      <c r="T67" s="2429"/>
      <c r="U67" s="113"/>
      <c r="V67" s="1773"/>
      <c r="W67" s="113"/>
      <c r="X67" s="1782"/>
      <c r="Y67" s="113"/>
      <c r="Z67" s="1773"/>
      <c r="AA67" s="113"/>
      <c r="AB67" s="544"/>
      <c r="AC67" s="113"/>
      <c r="AD67" s="1785"/>
      <c r="AE67" s="113"/>
      <c r="AF67" s="544"/>
      <c r="AG67" s="113"/>
      <c r="AH67" s="113"/>
      <c r="AI67" s="113"/>
      <c r="AJ67" s="113"/>
      <c r="AK67" s="113"/>
      <c r="AL67" s="113"/>
      <c r="AM67" s="113"/>
      <c r="AN67" s="113"/>
      <c r="AO67" s="113"/>
      <c r="AP67" s="113"/>
      <c r="AQ67" s="113"/>
      <c r="AR67" s="113"/>
      <c r="AS67" s="113"/>
      <c r="AT67" s="113"/>
      <c r="AU67" s="113"/>
      <c r="AV67" s="113"/>
      <c r="AW67" s="113"/>
      <c r="AX67" s="113"/>
      <c r="AY67" s="113"/>
      <c r="AZ67" s="113"/>
      <c r="BA67" s="113"/>
      <c r="BB67" s="113"/>
      <c r="BC67" s="113"/>
      <c r="BD67" s="113"/>
      <c r="BE67" s="113"/>
      <c r="BF67" s="113"/>
      <c r="BG67" s="113"/>
    </row>
    <row r="68" spans="1:59" ht="17" customHeight="1">
      <c r="A68" s="244"/>
      <c r="B68" s="113"/>
      <c r="C68" s="113"/>
      <c r="D68" s="1773"/>
      <c r="E68" s="113"/>
      <c r="F68" s="113"/>
      <c r="G68" s="113"/>
      <c r="H68" s="1773"/>
      <c r="I68" s="113"/>
      <c r="J68" s="1773"/>
      <c r="K68" s="113"/>
      <c r="L68" s="1773"/>
      <c r="M68" s="113"/>
      <c r="N68" s="1773"/>
      <c r="O68" s="113"/>
      <c r="P68" s="1773"/>
      <c r="Q68" s="1773"/>
      <c r="R68" s="1773"/>
      <c r="S68" s="113"/>
      <c r="T68" s="1773"/>
      <c r="U68" s="113"/>
      <c r="V68" s="1773"/>
      <c r="W68" s="113"/>
      <c r="X68" s="1782"/>
      <c r="Y68" s="113"/>
      <c r="Z68" s="1773"/>
      <c r="AA68" s="113"/>
      <c r="AB68" s="544"/>
      <c r="AC68" s="113"/>
      <c r="AD68" s="1785"/>
      <c r="AE68" s="113"/>
      <c r="AF68" s="544"/>
      <c r="AG68" s="113"/>
      <c r="AH68" s="113"/>
      <c r="AI68" s="113"/>
      <c r="AJ68" s="113"/>
      <c r="AK68" s="113"/>
      <c r="AL68" s="113"/>
      <c r="AM68" s="113"/>
      <c r="AN68" s="113"/>
      <c r="AO68" s="113"/>
      <c r="AP68" s="113"/>
      <c r="AQ68" s="113"/>
      <c r="AR68" s="113"/>
      <c r="AS68" s="113"/>
      <c r="AT68" s="113"/>
      <c r="AU68" s="113"/>
      <c r="AV68" s="113"/>
      <c r="AW68" s="113"/>
      <c r="AX68" s="113"/>
      <c r="AY68" s="113"/>
      <c r="AZ68" s="113"/>
      <c r="BA68" s="113"/>
      <c r="BB68" s="113"/>
      <c r="BC68" s="113"/>
      <c r="BD68" s="113"/>
      <c r="BE68" s="113"/>
      <c r="BF68" s="113"/>
      <c r="BG68" s="113"/>
    </row>
    <row r="69" spans="1:59" ht="15">
      <c r="A69" s="244"/>
      <c r="B69" s="113"/>
      <c r="C69" s="113"/>
      <c r="D69" s="113"/>
      <c r="E69" s="113"/>
      <c r="F69" s="113"/>
      <c r="G69" s="113"/>
      <c r="H69" s="113"/>
      <c r="I69" s="113"/>
      <c r="J69" s="113"/>
      <c r="K69" s="113"/>
      <c r="L69" s="113"/>
      <c r="M69" s="113"/>
      <c r="N69" s="113"/>
      <c r="O69" s="113"/>
      <c r="P69" s="113"/>
      <c r="Q69" s="113"/>
      <c r="R69" s="113"/>
      <c r="S69" s="113"/>
      <c r="T69" s="113"/>
      <c r="U69" s="113"/>
      <c r="V69" s="113"/>
      <c r="W69" s="113"/>
      <c r="X69" s="1778"/>
      <c r="Y69" s="113"/>
      <c r="Z69" s="113"/>
      <c r="AA69" s="113"/>
      <c r="AB69" s="244"/>
      <c r="AC69" s="113"/>
      <c r="AD69" s="1777"/>
      <c r="AE69" s="113"/>
      <c r="AF69" s="244"/>
      <c r="AG69" s="113"/>
      <c r="AH69" s="113"/>
      <c r="AI69" s="113"/>
      <c r="AJ69" s="113"/>
      <c r="AK69" s="113"/>
      <c r="AL69" s="113"/>
      <c r="AM69" s="113"/>
      <c r="AN69" s="113"/>
      <c r="AO69" s="113"/>
      <c r="AP69" s="113"/>
      <c r="AQ69" s="113"/>
      <c r="AR69" s="113"/>
      <c r="AS69" s="113"/>
      <c r="AT69" s="113"/>
      <c r="AU69" s="113"/>
      <c r="AV69" s="113"/>
      <c r="AW69" s="113"/>
      <c r="AX69" s="113"/>
      <c r="AY69" s="113"/>
      <c r="AZ69" s="113"/>
      <c r="BA69" s="113"/>
      <c r="BB69" s="113"/>
      <c r="BC69" s="113"/>
      <c r="BD69" s="113"/>
      <c r="BE69" s="113"/>
      <c r="BF69" s="113"/>
      <c r="BG69" s="113"/>
    </row>
    <row r="70" spans="1:59" ht="15">
      <c r="A70" s="563"/>
      <c r="B70" s="113"/>
      <c r="C70" s="113"/>
      <c r="D70" s="113"/>
      <c r="E70" s="113"/>
      <c r="F70" s="113"/>
      <c r="G70" s="113"/>
      <c r="H70" s="113"/>
      <c r="I70" s="113"/>
      <c r="J70" s="113"/>
      <c r="K70" s="113"/>
      <c r="L70" s="113"/>
      <c r="M70" s="113"/>
      <c r="N70" s="113"/>
      <c r="O70" s="113"/>
      <c r="P70" s="113"/>
      <c r="Q70" s="113"/>
      <c r="R70" s="113"/>
      <c r="S70" s="113"/>
      <c r="T70" s="113"/>
      <c r="U70" s="113"/>
      <c r="V70" s="113"/>
      <c r="W70" s="113"/>
      <c r="X70" s="1778"/>
      <c r="Y70" s="113"/>
      <c r="Z70" s="113"/>
      <c r="AA70" s="113"/>
      <c r="AB70" s="244"/>
      <c r="AC70" s="113"/>
      <c r="AD70" s="1777"/>
      <c r="AE70" s="113"/>
      <c r="AF70" s="244"/>
      <c r="AG70" s="113"/>
      <c r="AH70" s="113"/>
      <c r="AI70" s="113"/>
      <c r="AJ70" s="113"/>
      <c r="AK70" s="113"/>
      <c r="AL70" s="113"/>
      <c r="AM70" s="113"/>
      <c r="AN70" s="113"/>
      <c r="AO70" s="113"/>
      <c r="AP70" s="113"/>
      <c r="AQ70" s="113"/>
      <c r="AR70" s="113"/>
      <c r="AS70" s="113"/>
      <c r="AT70" s="113"/>
      <c r="AU70" s="113"/>
      <c r="AV70" s="113"/>
      <c r="AW70" s="113"/>
      <c r="AX70" s="113"/>
      <c r="AY70" s="113"/>
      <c r="AZ70" s="113"/>
      <c r="BA70" s="113"/>
      <c r="BB70" s="113"/>
      <c r="BC70" s="113"/>
      <c r="BD70" s="113"/>
      <c r="BE70" s="113"/>
      <c r="BF70" s="113"/>
      <c r="BG70" s="113"/>
    </row>
    <row r="71" spans="1:59" ht="15">
      <c r="A71" s="244"/>
      <c r="B71" s="113"/>
      <c r="C71" s="113"/>
      <c r="D71" s="113"/>
      <c r="E71" s="113"/>
      <c r="F71" s="113"/>
      <c r="G71" s="113"/>
      <c r="H71" s="113"/>
      <c r="I71" s="113"/>
      <c r="J71" s="113"/>
      <c r="K71" s="113"/>
      <c r="L71" s="113"/>
      <c r="M71" s="113"/>
      <c r="N71" s="113"/>
      <c r="O71" s="113"/>
      <c r="P71" s="113"/>
      <c r="Q71" s="113"/>
      <c r="R71" s="113"/>
      <c r="S71" s="113"/>
      <c r="T71" s="113"/>
      <c r="U71" s="113"/>
      <c r="V71" s="113"/>
      <c r="W71" s="113"/>
      <c r="X71" s="1778"/>
      <c r="Y71" s="113"/>
      <c r="Z71" s="113"/>
      <c r="AA71" s="113"/>
      <c r="AB71" s="244"/>
      <c r="AC71" s="113"/>
      <c r="AD71" s="1777"/>
      <c r="AE71" s="113"/>
      <c r="AF71" s="244"/>
      <c r="AG71" s="113"/>
      <c r="AH71" s="113"/>
      <c r="AI71" s="113"/>
      <c r="AJ71" s="113"/>
      <c r="AK71" s="113"/>
      <c r="AL71" s="113"/>
      <c r="AM71" s="113"/>
      <c r="AN71" s="113"/>
      <c r="AO71" s="113"/>
      <c r="AP71" s="113"/>
      <c r="AQ71" s="113"/>
      <c r="AR71" s="113"/>
      <c r="AS71" s="113"/>
      <c r="AT71" s="113"/>
      <c r="AU71" s="113"/>
      <c r="AV71" s="113"/>
      <c r="AW71" s="113"/>
      <c r="AX71" s="113"/>
      <c r="AY71" s="113"/>
      <c r="AZ71" s="113"/>
      <c r="BA71" s="113"/>
      <c r="BB71" s="113"/>
      <c r="BC71" s="113"/>
      <c r="BD71" s="113"/>
      <c r="BE71" s="113"/>
      <c r="BF71" s="113"/>
      <c r="BG71" s="113"/>
    </row>
    <row r="72" spans="1:59" ht="15">
      <c r="A72" s="244"/>
      <c r="B72" s="113"/>
      <c r="C72" s="113"/>
      <c r="D72" s="113"/>
      <c r="E72" s="113"/>
      <c r="F72" s="113"/>
      <c r="G72" s="113"/>
      <c r="H72" s="113"/>
      <c r="I72" s="113"/>
      <c r="J72" s="113"/>
      <c r="K72" s="113"/>
      <c r="L72" s="113"/>
      <c r="M72" s="113"/>
      <c r="N72" s="113"/>
      <c r="O72" s="113"/>
      <c r="P72" s="113"/>
      <c r="Q72" s="113"/>
      <c r="R72" s="113"/>
      <c r="S72" s="113"/>
      <c r="T72" s="113"/>
      <c r="U72" s="113"/>
      <c r="V72" s="113"/>
      <c r="W72" s="113"/>
      <c r="X72" s="1778"/>
      <c r="Y72" s="113"/>
      <c r="Z72" s="113"/>
      <c r="AA72" s="113"/>
      <c r="AB72" s="244"/>
      <c r="AC72" s="113"/>
      <c r="AD72" s="1777"/>
      <c r="AE72" s="113"/>
      <c r="AF72" s="244"/>
      <c r="AG72" s="113"/>
      <c r="AH72" s="113"/>
      <c r="AI72" s="113"/>
      <c r="AJ72" s="113"/>
      <c r="AK72" s="113"/>
      <c r="AL72" s="113"/>
      <c r="AM72" s="113"/>
      <c r="AN72" s="113"/>
      <c r="AO72" s="113"/>
      <c r="AP72" s="113"/>
      <c r="AQ72" s="113"/>
      <c r="AR72" s="113"/>
      <c r="AS72" s="113"/>
      <c r="AT72" s="113"/>
      <c r="AU72" s="113"/>
      <c r="AV72" s="113"/>
      <c r="AW72" s="113"/>
      <c r="AX72" s="113"/>
      <c r="AY72" s="113"/>
      <c r="AZ72" s="113"/>
      <c r="BA72" s="113"/>
      <c r="BB72" s="113"/>
      <c r="BC72" s="113"/>
      <c r="BD72" s="113"/>
      <c r="BE72" s="113"/>
      <c r="BF72" s="113"/>
      <c r="BG72" s="113"/>
    </row>
    <row r="73" spans="1:59" ht="15">
      <c r="A73" s="244"/>
      <c r="B73" s="113"/>
      <c r="C73" s="113"/>
      <c r="D73" s="113"/>
      <c r="E73" s="113"/>
      <c r="F73" s="113"/>
      <c r="G73" s="113"/>
      <c r="H73" s="113"/>
      <c r="I73" s="113"/>
      <c r="J73" s="113"/>
      <c r="K73" s="113"/>
      <c r="L73" s="113"/>
      <c r="M73" s="113"/>
      <c r="N73" s="113"/>
      <c r="O73" s="113"/>
      <c r="P73" s="113"/>
      <c r="Q73" s="113"/>
      <c r="R73" s="113"/>
      <c r="S73" s="113"/>
      <c r="T73" s="113"/>
      <c r="U73" s="113"/>
      <c r="V73" s="113"/>
      <c r="W73" s="113"/>
      <c r="X73" s="1778"/>
      <c r="Y73" s="113"/>
      <c r="Z73" s="113"/>
      <c r="AA73" s="113"/>
      <c r="AB73" s="244"/>
      <c r="AC73" s="113"/>
      <c r="AD73" s="1777"/>
      <c r="AE73" s="113"/>
      <c r="AF73" s="244"/>
      <c r="AG73" s="113"/>
      <c r="AH73" s="113"/>
      <c r="AI73" s="113"/>
      <c r="AJ73" s="113"/>
      <c r="AK73" s="113"/>
      <c r="AL73" s="113"/>
      <c r="AM73" s="113"/>
      <c r="AN73" s="113"/>
      <c r="AO73" s="113"/>
      <c r="AP73" s="113"/>
      <c r="AQ73" s="113"/>
      <c r="AR73" s="113"/>
      <c r="AS73" s="113"/>
      <c r="AT73" s="113"/>
      <c r="AU73" s="113"/>
      <c r="AV73" s="113"/>
      <c r="AW73" s="113"/>
      <c r="AX73" s="113"/>
      <c r="AY73" s="113"/>
      <c r="AZ73" s="113"/>
      <c r="BA73" s="113"/>
      <c r="BB73" s="113"/>
      <c r="BC73" s="113"/>
      <c r="BD73" s="113"/>
      <c r="BE73" s="113"/>
      <c r="BF73" s="113"/>
      <c r="BG73" s="113"/>
    </row>
    <row r="74" spans="1:59" ht="15">
      <c r="A74" s="244"/>
      <c r="B74" s="113"/>
      <c r="C74" s="113"/>
      <c r="D74" s="113"/>
      <c r="E74" s="113"/>
      <c r="F74" s="113"/>
      <c r="G74" s="113"/>
      <c r="H74" s="113"/>
      <c r="I74" s="113"/>
      <c r="J74" s="113"/>
      <c r="K74" s="113"/>
      <c r="L74" s="113"/>
      <c r="M74" s="113"/>
      <c r="N74" s="113"/>
      <c r="O74" s="113"/>
      <c r="P74" s="113"/>
      <c r="Q74" s="113"/>
      <c r="R74" s="113"/>
      <c r="S74" s="113"/>
      <c r="T74" s="113"/>
      <c r="U74" s="113"/>
      <c r="V74" s="113"/>
      <c r="W74" s="113"/>
      <c r="X74" s="1778"/>
      <c r="Y74" s="113"/>
      <c r="Z74" s="113"/>
      <c r="AA74" s="113"/>
      <c r="AB74" s="244"/>
      <c r="AC74" s="113"/>
      <c r="AD74" s="1777"/>
      <c r="AE74" s="113"/>
      <c r="AF74" s="244"/>
      <c r="AG74" s="113"/>
      <c r="AH74" s="113"/>
      <c r="AI74" s="113"/>
      <c r="AJ74" s="113"/>
      <c r="AK74" s="113"/>
      <c r="AL74" s="113"/>
      <c r="AM74" s="113"/>
      <c r="AN74" s="113"/>
      <c r="AO74" s="113"/>
      <c r="AP74" s="113"/>
      <c r="AQ74" s="113"/>
      <c r="AR74" s="113"/>
      <c r="AS74" s="113"/>
      <c r="AT74" s="113"/>
      <c r="AU74" s="113"/>
      <c r="AV74" s="113"/>
      <c r="AW74" s="113"/>
      <c r="AX74" s="113"/>
      <c r="AY74" s="113"/>
      <c r="AZ74" s="113"/>
      <c r="BA74" s="113"/>
      <c r="BB74" s="113"/>
      <c r="BC74" s="113"/>
      <c r="BD74" s="113"/>
      <c r="BE74" s="113"/>
      <c r="BF74" s="113"/>
      <c r="BG74" s="113"/>
    </row>
    <row r="75" spans="1:59" ht="15">
      <c r="A75" s="244"/>
      <c r="B75" s="113"/>
      <c r="C75" s="113"/>
      <c r="D75" s="113"/>
      <c r="E75" s="113"/>
      <c r="F75" s="113"/>
      <c r="G75" s="113"/>
      <c r="H75" s="113"/>
      <c r="I75" s="113"/>
      <c r="J75" s="113"/>
      <c r="K75" s="113"/>
      <c r="L75" s="113"/>
      <c r="M75" s="113"/>
      <c r="N75" s="113"/>
      <c r="O75" s="113"/>
      <c r="P75" s="113"/>
      <c r="Q75" s="113"/>
      <c r="R75" s="113"/>
      <c r="S75" s="113"/>
      <c r="T75" s="113"/>
      <c r="U75" s="113"/>
      <c r="V75" s="113"/>
      <c r="W75" s="113"/>
      <c r="X75" s="1778"/>
      <c r="Y75" s="113"/>
      <c r="Z75" s="113"/>
      <c r="AA75" s="113"/>
      <c r="AB75" s="244"/>
      <c r="AC75" s="113"/>
      <c r="AD75" s="1777"/>
      <c r="AE75" s="113"/>
      <c r="AF75" s="244"/>
      <c r="AG75" s="113"/>
      <c r="AH75" s="113"/>
      <c r="AI75" s="113"/>
      <c r="AJ75" s="113"/>
      <c r="AK75" s="113"/>
      <c r="AL75" s="113"/>
      <c r="AM75" s="113"/>
      <c r="AN75" s="113"/>
      <c r="AO75" s="113"/>
      <c r="AP75" s="113"/>
      <c r="AQ75" s="113"/>
      <c r="AR75" s="113"/>
      <c r="AS75" s="113"/>
      <c r="AT75" s="113"/>
      <c r="AU75" s="113"/>
      <c r="AV75" s="113"/>
      <c r="AW75" s="113"/>
      <c r="AX75" s="113"/>
      <c r="AY75" s="113"/>
      <c r="AZ75" s="113"/>
      <c r="BA75" s="113"/>
      <c r="BB75" s="113"/>
      <c r="BC75" s="113"/>
      <c r="BD75" s="113"/>
      <c r="BE75" s="113"/>
      <c r="BF75" s="113"/>
      <c r="BG75" s="113"/>
    </row>
    <row r="76" spans="1:59" ht="15">
      <c r="A76" s="244"/>
      <c r="B76" s="113"/>
      <c r="C76" s="113"/>
      <c r="D76" s="113"/>
      <c r="E76" s="113"/>
      <c r="F76" s="113"/>
      <c r="G76" s="113"/>
      <c r="H76" s="113"/>
      <c r="I76" s="113"/>
      <c r="J76" s="113"/>
      <c r="K76" s="113"/>
      <c r="L76" s="113"/>
      <c r="M76" s="113"/>
      <c r="N76" s="113"/>
      <c r="O76" s="113"/>
      <c r="P76" s="113"/>
      <c r="Q76" s="113"/>
      <c r="R76" s="113"/>
      <c r="S76" s="113"/>
      <c r="T76" s="113"/>
      <c r="U76" s="113"/>
      <c r="V76" s="113"/>
      <c r="W76" s="113"/>
      <c r="X76" s="1778"/>
      <c r="Y76" s="113"/>
      <c r="Z76" s="113"/>
      <c r="AA76" s="113"/>
      <c r="AB76" s="244"/>
      <c r="AC76" s="113"/>
      <c r="AD76" s="1777"/>
      <c r="AE76" s="113"/>
      <c r="AF76" s="244"/>
      <c r="AG76" s="113"/>
      <c r="AH76" s="113"/>
      <c r="AI76" s="113"/>
      <c r="AJ76" s="113"/>
      <c r="AK76" s="113"/>
      <c r="AL76" s="113"/>
      <c r="AM76" s="113"/>
      <c r="AN76" s="113"/>
      <c r="AO76" s="113"/>
      <c r="AP76" s="113"/>
      <c r="AQ76" s="113"/>
      <c r="AR76" s="113"/>
      <c r="AS76" s="113"/>
      <c r="AT76" s="113"/>
      <c r="AU76" s="113"/>
      <c r="AV76" s="113"/>
      <c r="AW76" s="113"/>
      <c r="AX76" s="113"/>
      <c r="AY76" s="113"/>
      <c r="AZ76" s="113"/>
      <c r="BA76" s="113"/>
      <c r="BB76" s="113"/>
      <c r="BC76" s="113"/>
      <c r="BD76" s="113"/>
      <c r="BE76" s="113"/>
      <c r="BF76" s="113"/>
      <c r="BG76" s="113"/>
    </row>
    <row r="77" spans="1:59" ht="15">
      <c r="A77" s="244"/>
      <c r="B77" s="113"/>
      <c r="C77" s="113"/>
      <c r="D77" s="113"/>
      <c r="E77" s="113"/>
      <c r="F77" s="113"/>
      <c r="G77" s="113"/>
      <c r="H77" s="113"/>
      <c r="I77" s="113"/>
      <c r="J77" s="113"/>
      <c r="K77" s="113"/>
      <c r="L77" s="113"/>
      <c r="M77" s="113"/>
      <c r="N77" s="113"/>
      <c r="O77" s="113"/>
      <c r="P77" s="113"/>
      <c r="Q77" s="113"/>
      <c r="R77" s="113"/>
      <c r="S77" s="113"/>
      <c r="T77" s="113"/>
      <c r="U77" s="113"/>
      <c r="V77" s="113"/>
      <c r="W77" s="113"/>
      <c r="X77" s="1778"/>
      <c r="Y77" s="113"/>
      <c r="Z77" s="113"/>
      <c r="AA77" s="113"/>
      <c r="AB77" s="244"/>
      <c r="AC77" s="113"/>
      <c r="AD77" s="1777"/>
      <c r="AE77" s="113"/>
      <c r="AF77" s="244"/>
      <c r="AG77" s="113"/>
      <c r="AH77" s="113"/>
      <c r="AI77" s="113"/>
      <c r="AJ77" s="113"/>
      <c r="AK77" s="113"/>
      <c r="AL77" s="113"/>
      <c r="AM77" s="113"/>
      <c r="AN77" s="113"/>
      <c r="AO77" s="113"/>
      <c r="AP77" s="113"/>
      <c r="AQ77" s="113"/>
      <c r="AR77" s="113"/>
      <c r="AS77" s="113"/>
      <c r="AT77" s="113"/>
      <c r="AU77" s="113"/>
      <c r="AV77" s="113"/>
      <c r="AW77" s="113"/>
      <c r="AX77" s="113"/>
      <c r="AY77" s="113"/>
      <c r="AZ77" s="113"/>
      <c r="BA77" s="113"/>
      <c r="BB77" s="113"/>
      <c r="BC77" s="113"/>
      <c r="BD77" s="113"/>
      <c r="BE77" s="113"/>
      <c r="BF77" s="113"/>
      <c r="BG77" s="113"/>
    </row>
    <row r="78" spans="1:59" ht="15">
      <c r="A78" s="244"/>
      <c r="B78" s="113"/>
      <c r="C78" s="113"/>
      <c r="D78" s="113"/>
      <c r="E78" s="113"/>
      <c r="F78" s="113"/>
      <c r="G78" s="113"/>
      <c r="H78" s="113"/>
      <c r="I78" s="113"/>
      <c r="J78" s="113"/>
      <c r="K78" s="113"/>
      <c r="L78" s="113"/>
      <c r="M78" s="113"/>
      <c r="N78" s="113"/>
      <c r="O78" s="113"/>
      <c r="P78" s="113"/>
      <c r="Q78" s="113"/>
      <c r="R78" s="113"/>
      <c r="S78" s="113"/>
      <c r="T78" s="113"/>
      <c r="U78" s="113"/>
      <c r="V78" s="113"/>
      <c r="W78" s="113"/>
      <c r="X78" s="1778"/>
      <c r="Y78" s="113"/>
      <c r="Z78" s="113"/>
      <c r="AA78" s="113"/>
      <c r="AB78" s="244"/>
      <c r="AC78" s="113"/>
      <c r="AD78" s="1777"/>
      <c r="AE78" s="113"/>
      <c r="AF78" s="244"/>
      <c r="AG78" s="113"/>
      <c r="AH78" s="113"/>
      <c r="AI78" s="113"/>
      <c r="AJ78" s="113"/>
      <c r="AK78" s="113"/>
      <c r="AL78" s="113"/>
      <c r="AM78" s="113"/>
      <c r="AN78" s="113"/>
      <c r="AO78" s="113"/>
      <c r="AP78" s="113"/>
      <c r="AQ78" s="113"/>
      <c r="AR78" s="113"/>
      <c r="AS78" s="113"/>
      <c r="AT78" s="113"/>
      <c r="AU78" s="113"/>
      <c r="AV78" s="113"/>
      <c r="AW78" s="113"/>
      <c r="AX78" s="113"/>
      <c r="AY78" s="113"/>
      <c r="AZ78" s="113"/>
      <c r="BA78" s="113"/>
      <c r="BB78" s="113"/>
      <c r="BC78" s="113"/>
      <c r="BD78" s="113"/>
      <c r="BE78" s="113"/>
      <c r="BF78" s="113"/>
      <c r="BG78" s="113"/>
    </row>
    <row r="79" spans="1:59" ht="15">
      <c r="A79" s="244"/>
      <c r="B79" s="113"/>
      <c r="C79" s="113"/>
      <c r="D79" s="113"/>
      <c r="E79" s="113"/>
      <c r="F79" s="113"/>
      <c r="G79" s="113"/>
      <c r="H79" s="113"/>
      <c r="I79" s="113"/>
      <c r="J79" s="113"/>
      <c r="K79" s="113"/>
      <c r="L79" s="113"/>
      <c r="M79" s="113"/>
      <c r="N79" s="113"/>
      <c r="O79" s="113"/>
      <c r="P79" s="113"/>
      <c r="Q79" s="113"/>
      <c r="R79" s="113"/>
      <c r="S79" s="113"/>
      <c r="T79" s="113"/>
      <c r="U79" s="113"/>
      <c r="V79" s="113"/>
      <c r="W79" s="113"/>
      <c r="X79" s="1778"/>
      <c r="Y79" s="113"/>
      <c r="Z79" s="113"/>
      <c r="AA79" s="113"/>
      <c r="AB79" s="244"/>
      <c r="AC79" s="113"/>
      <c r="AD79" s="1777"/>
      <c r="AE79" s="113"/>
      <c r="AF79" s="244"/>
      <c r="AG79" s="113"/>
      <c r="AH79" s="113"/>
      <c r="AI79" s="113"/>
      <c r="AJ79" s="113"/>
      <c r="AK79" s="113"/>
      <c r="AL79" s="113"/>
      <c r="AM79" s="113"/>
      <c r="AN79" s="113"/>
      <c r="AO79" s="113"/>
      <c r="AP79" s="113"/>
      <c r="AQ79" s="113"/>
      <c r="AR79" s="113"/>
      <c r="AS79" s="113"/>
      <c r="AT79" s="113"/>
      <c r="AU79" s="113"/>
      <c r="AV79" s="113"/>
      <c r="AW79" s="113"/>
      <c r="AX79" s="113"/>
      <c r="AY79" s="113"/>
      <c r="AZ79" s="113"/>
      <c r="BA79" s="113"/>
      <c r="BB79" s="113"/>
      <c r="BC79" s="113"/>
      <c r="BD79" s="113"/>
      <c r="BE79" s="113"/>
      <c r="BF79" s="113"/>
      <c r="BG79" s="113"/>
    </row>
    <row r="80" spans="1:59" ht="15">
      <c r="A80" s="244"/>
      <c r="B80" s="113"/>
      <c r="C80" s="113"/>
      <c r="D80" s="113"/>
      <c r="E80" s="113"/>
      <c r="F80" s="113"/>
      <c r="G80" s="113"/>
      <c r="H80" s="113"/>
      <c r="I80" s="113"/>
      <c r="J80" s="113"/>
      <c r="K80" s="113"/>
      <c r="L80" s="113"/>
      <c r="M80" s="113"/>
      <c r="N80" s="113"/>
      <c r="O80" s="113"/>
      <c r="P80" s="113"/>
      <c r="Q80" s="113"/>
      <c r="R80" s="113"/>
      <c r="S80" s="113"/>
      <c r="T80" s="113"/>
      <c r="U80" s="113"/>
      <c r="V80" s="113"/>
      <c r="W80" s="113"/>
      <c r="X80" s="1778"/>
      <c r="Y80" s="113"/>
      <c r="Z80" s="113"/>
      <c r="AA80" s="113"/>
      <c r="AB80" s="244"/>
      <c r="AC80" s="113"/>
      <c r="AD80" s="1777"/>
      <c r="AE80" s="113"/>
      <c r="AF80" s="244"/>
      <c r="AG80" s="113"/>
      <c r="AH80" s="113"/>
      <c r="AI80" s="113"/>
      <c r="AJ80" s="113"/>
      <c r="AK80" s="113"/>
      <c r="AL80" s="113"/>
      <c r="AM80" s="113"/>
      <c r="AN80" s="113"/>
      <c r="AO80" s="113"/>
      <c r="AP80" s="113"/>
      <c r="AQ80" s="113"/>
      <c r="AR80" s="113"/>
      <c r="AS80" s="113"/>
      <c r="AT80" s="113"/>
      <c r="AU80" s="113"/>
      <c r="AV80" s="113"/>
      <c r="AW80" s="113"/>
      <c r="AX80" s="113"/>
      <c r="AY80" s="113"/>
      <c r="AZ80" s="113"/>
      <c r="BA80" s="113"/>
      <c r="BB80" s="113"/>
      <c r="BC80" s="113"/>
      <c r="BD80" s="113"/>
      <c r="BE80" s="113"/>
      <c r="BF80" s="113"/>
      <c r="BG80" s="113"/>
    </row>
    <row r="81" spans="1:59" ht="15">
      <c r="A81" s="244"/>
      <c r="B81" s="113"/>
      <c r="C81" s="113"/>
      <c r="D81" s="113"/>
      <c r="E81" s="113"/>
      <c r="F81" s="113"/>
      <c r="G81" s="113"/>
      <c r="H81" s="113"/>
      <c r="I81" s="113"/>
      <c r="J81" s="113"/>
      <c r="K81" s="113"/>
      <c r="L81" s="113"/>
      <c r="M81" s="113"/>
      <c r="N81" s="113"/>
      <c r="O81" s="113"/>
      <c r="P81" s="113"/>
      <c r="Q81" s="113"/>
      <c r="R81" s="113"/>
      <c r="S81" s="113"/>
      <c r="T81" s="113"/>
      <c r="U81" s="113"/>
      <c r="V81" s="113"/>
      <c r="W81" s="113"/>
      <c r="X81" s="1778"/>
      <c r="Y81" s="113"/>
      <c r="Z81" s="113"/>
      <c r="AA81" s="113"/>
      <c r="AB81" s="244"/>
      <c r="AC81" s="113"/>
      <c r="AD81" s="1777"/>
      <c r="AE81" s="113"/>
      <c r="AF81" s="244"/>
      <c r="AG81" s="113"/>
      <c r="AH81" s="113"/>
      <c r="AI81" s="113"/>
      <c r="AJ81" s="113"/>
      <c r="AK81" s="113"/>
      <c r="AL81" s="113"/>
      <c r="AM81" s="113"/>
      <c r="AN81" s="113"/>
      <c r="AO81" s="113"/>
      <c r="AP81" s="113"/>
      <c r="AQ81" s="113"/>
      <c r="AR81" s="113"/>
      <c r="AS81" s="113"/>
      <c r="AT81" s="113"/>
      <c r="AU81" s="113"/>
      <c r="AV81" s="113"/>
      <c r="AW81" s="113"/>
      <c r="AX81" s="113"/>
      <c r="AY81" s="113"/>
      <c r="AZ81" s="113"/>
      <c r="BA81" s="113"/>
      <c r="BB81" s="113"/>
      <c r="BC81" s="113"/>
      <c r="BD81" s="113"/>
      <c r="BE81" s="113"/>
      <c r="BF81" s="113"/>
      <c r="BG81" s="113"/>
    </row>
    <row r="82" spans="1:59" ht="15">
      <c r="A82" s="244"/>
      <c r="B82" s="113"/>
      <c r="C82" s="113"/>
      <c r="D82" s="113"/>
      <c r="E82" s="113"/>
      <c r="F82" s="113"/>
      <c r="G82" s="113"/>
      <c r="H82" s="113"/>
      <c r="I82" s="113"/>
      <c r="J82" s="113"/>
      <c r="K82" s="113"/>
      <c r="L82" s="113"/>
      <c r="M82" s="113"/>
      <c r="N82" s="113"/>
      <c r="O82" s="113"/>
      <c r="P82" s="113"/>
      <c r="Q82" s="113"/>
      <c r="R82" s="113"/>
      <c r="S82" s="113"/>
      <c r="T82" s="113"/>
      <c r="U82" s="113"/>
      <c r="V82" s="113"/>
      <c r="W82" s="113"/>
      <c r="X82" s="1778"/>
      <c r="Y82" s="113"/>
      <c r="Z82" s="113"/>
      <c r="AA82" s="113"/>
      <c r="AB82" s="244"/>
      <c r="AC82" s="113"/>
      <c r="AD82" s="1777"/>
      <c r="AE82" s="113"/>
      <c r="AF82" s="244"/>
      <c r="AG82" s="113"/>
      <c r="AH82" s="113"/>
      <c r="AI82" s="113"/>
      <c r="AJ82" s="113"/>
      <c r="AK82" s="113"/>
      <c r="AL82" s="113"/>
      <c r="AM82" s="113"/>
      <c r="AN82" s="113"/>
      <c r="AO82" s="113"/>
      <c r="AP82" s="113"/>
      <c r="AQ82" s="113"/>
      <c r="AR82" s="113"/>
      <c r="AS82" s="113"/>
      <c r="AT82" s="113"/>
      <c r="AU82" s="113"/>
      <c r="AV82" s="113"/>
      <c r="AW82" s="113"/>
      <c r="AX82" s="113"/>
      <c r="AY82" s="113"/>
      <c r="AZ82" s="113"/>
      <c r="BA82" s="113"/>
      <c r="BB82" s="113"/>
      <c r="BC82" s="113"/>
      <c r="BD82" s="113"/>
      <c r="BE82" s="113"/>
      <c r="BF82" s="113"/>
      <c r="BG82" s="113"/>
    </row>
    <row r="83" spans="1:59" ht="15">
      <c r="A83" s="244"/>
      <c r="B83" s="113"/>
      <c r="C83" s="113"/>
      <c r="D83" s="113"/>
      <c r="E83" s="113"/>
      <c r="F83" s="113"/>
      <c r="G83" s="113"/>
      <c r="H83" s="113"/>
      <c r="I83" s="113"/>
      <c r="J83" s="113"/>
      <c r="K83" s="113"/>
      <c r="L83" s="113"/>
      <c r="M83" s="113"/>
      <c r="N83" s="113"/>
      <c r="O83" s="113"/>
      <c r="P83" s="113"/>
      <c r="Q83" s="113"/>
      <c r="R83" s="113"/>
      <c r="S83" s="113"/>
      <c r="T83" s="113"/>
      <c r="U83" s="113"/>
      <c r="V83" s="113"/>
      <c r="W83" s="113"/>
      <c r="X83" s="1778"/>
      <c r="Y83" s="113"/>
      <c r="Z83" s="113"/>
      <c r="AA83" s="113"/>
      <c r="AB83" s="244"/>
      <c r="AC83" s="113"/>
      <c r="AD83" s="1777"/>
      <c r="AE83" s="113"/>
      <c r="AF83" s="244"/>
      <c r="AG83" s="113"/>
      <c r="AH83" s="113"/>
      <c r="AI83" s="113"/>
      <c r="AJ83" s="113"/>
      <c r="AK83" s="113"/>
      <c r="AL83" s="113"/>
      <c r="AM83" s="113"/>
      <c r="AN83" s="113"/>
      <c r="AO83" s="113"/>
      <c r="AP83" s="113"/>
      <c r="AQ83" s="113"/>
      <c r="AR83" s="113"/>
      <c r="AS83" s="113"/>
      <c r="AT83" s="113"/>
      <c r="AU83" s="113"/>
      <c r="AV83" s="113"/>
      <c r="AW83" s="113"/>
      <c r="AX83" s="113"/>
      <c r="AY83" s="113"/>
      <c r="AZ83" s="113"/>
      <c r="BA83" s="113"/>
      <c r="BB83" s="113"/>
      <c r="BC83" s="113"/>
      <c r="BD83" s="113"/>
      <c r="BE83" s="113"/>
      <c r="BF83" s="113"/>
      <c r="BG83" s="113"/>
    </row>
    <row r="84" spans="1:59" ht="15">
      <c r="A84" s="244"/>
      <c r="B84" s="113"/>
      <c r="C84" s="113"/>
      <c r="D84" s="113"/>
      <c r="E84" s="113"/>
      <c r="F84" s="113"/>
      <c r="G84" s="113"/>
      <c r="H84" s="113"/>
      <c r="I84" s="113"/>
      <c r="J84" s="113"/>
      <c r="K84" s="113"/>
      <c r="L84" s="113"/>
      <c r="M84" s="113"/>
      <c r="N84" s="113"/>
      <c r="O84" s="113"/>
      <c r="P84" s="113"/>
      <c r="Q84" s="113"/>
      <c r="R84" s="113"/>
      <c r="S84" s="113"/>
      <c r="T84" s="113"/>
      <c r="U84" s="113"/>
      <c r="V84" s="113"/>
      <c r="W84" s="113"/>
      <c r="X84" s="1778"/>
      <c r="Y84" s="113"/>
      <c r="Z84" s="113"/>
      <c r="AA84" s="113"/>
      <c r="AB84" s="244"/>
      <c r="AC84" s="113"/>
      <c r="AD84" s="1777"/>
      <c r="AE84" s="113"/>
      <c r="AF84" s="244"/>
      <c r="AG84" s="113"/>
      <c r="AH84" s="113"/>
      <c r="AI84" s="113"/>
      <c r="AJ84" s="113"/>
      <c r="AK84" s="113"/>
      <c r="AL84" s="113"/>
      <c r="AM84" s="113"/>
      <c r="AN84" s="113"/>
      <c r="AO84" s="113"/>
      <c r="AP84" s="113"/>
      <c r="AQ84" s="113"/>
      <c r="AR84" s="113"/>
      <c r="AS84" s="113"/>
      <c r="AT84" s="113"/>
      <c r="AU84" s="113"/>
      <c r="AV84" s="113"/>
      <c r="AW84" s="113"/>
      <c r="AX84" s="113"/>
      <c r="AY84" s="113"/>
      <c r="AZ84" s="113"/>
      <c r="BA84" s="113"/>
      <c r="BB84" s="113"/>
      <c r="BC84" s="113"/>
      <c r="BD84" s="113"/>
      <c r="BE84" s="113"/>
      <c r="BF84" s="113"/>
      <c r="BG84" s="113"/>
    </row>
    <row r="85" spans="1:59" ht="15">
      <c r="A85" s="244"/>
      <c r="B85" s="113"/>
      <c r="C85" s="113"/>
      <c r="D85" s="113"/>
      <c r="E85" s="113"/>
      <c r="F85" s="113"/>
      <c r="G85" s="113"/>
      <c r="H85" s="113"/>
      <c r="I85" s="113"/>
      <c r="J85" s="113"/>
      <c r="K85" s="113"/>
      <c r="L85" s="113"/>
      <c r="M85" s="113"/>
      <c r="N85" s="113"/>
      <c r="O85" s="113"/>
      <c r="P85" s="113"/>
      <c r="Q85" s="113"/>
      <c r="R85" s="113"/>
      <c r="S85" s="113"/>
      <c r="T85" s="113"/>
      <c r="U85" s="113"/>
      <c r="V85" s="113"/>
      <c r="W85" s="113"/>
      <c r="X85" s="1778"/>
      <c r="Y85" s="113"/>
      <c r="Z85" s="113"/>
      <c r="AA85" s="113"/>
      <c r="AB85" s="244"/>
      <c r="AC85" s="113"/>
      <c r="AD85" s="1777"/>
      <c r="AE85" s="113"/>
      <c r="AF85" s="244"/>
      <c r="AG85" s="113"/>
      <c r="AH85" s="113"/>
      <c r="AI85" s="113"/>
      <c r="AJ85" s="113"/>
      <c r="AK85" s="113"/>
      <c r="AL85" s="113"/>
      <c r="AM85" s="113"/>
      <c r="AN85" s="113"/>
      <c r="AO85" s="113"/>
      <c r="AP85" s="113"/>
      <c r="AQ85" s="113"/>
      <c r="AR85" s="113"/>
      <c r="AS85" s="113"/>
      <c r="AT85" s="113"/>
      <c r="AU85" s="113"/>
      <c r="AV85" s="113"/>
      <c r="AW85" s="113"/>
      <c r="AX85" s="113"/>
      <c r="AY85" s="113"/>
      <c r="AZ85" s="113"/>
      <c r="BA85" s="113"/>
      <c r="BB85" s="113"/>
      <c r="BC85" s="113"/>
      <c r="BD85" s="113"/>
      <c r="BE85" s="113"/>
      <c r="BF85" s="113"/>
      <c r="BG85" s="113"/>
    </row>
    <row r="86" spans="1:59" ht="15">
      <c r="A86" s="244"/>
      <c r="B86" s="113"/>
      <c r="C86" s="113"/>
      <c r="D86" s="113"/>
      <c r="E86" s="113"/>
      <c r="F86" s="113"/>
      <c r="G86" s="113"/>
      <c r="H86" s="113"/>
      <c r="I86" s="113"/>
      <c r="J86" s="113"/>
      <c r="K86" s="113"/>
      <c r="L86" s="113"/>
      <c r="M86" s="113"/>
      <c r="N86" s="113"/>
      <c r="O86" s="113"/>
      <c r="P86" s="113"/>
      <c r="Q86" s="113"/>
      <c r="R86" s="113"/>
      <c r="S86" s="113"/>
      <c r="T86" s="113"/>
      <c r="U86" s="113"/>
      <c r="V86" s="113"/>
      <c r="W86" s="113"/>
      <c r="X86" s="1778"/>
      <c r="Y86" s="113"/>
      <c r="Z86" s="113"/>
      <c r="AA86" s="113"/>
      <c r="AB86" s="244"/>
      <c r="AC86" s="113"/>
      <c r="AD86" s="1777"/>
      <c r="AE86" s="113"/>
      <c r="AF86" s="244"/>
      <c r="AG86" s="113"/>
      <c r="AH86" s="113"/>
      <c r="AI86" s="113"/>
      <c r="AJ86" s="113"/>
      <c r="AK86" s="113"/>
      <c r="AL86" s="113"/>
      <c r="AM86" s="113"/>
      <c r="AN86" s="113"/>
      <c r="AO86" s="113"/>
      <c r="AP86" s="113"/>
      <c r="AQ86" s="113"/>
      <c r="AR86" s="113"/>
      <c r="AS86" s="113"/>
      <c r="AT86" s="113"/>
      <c r="AU86" s="113"/>
      <c r="AV86" s="113"/>
      <c r="AW86" s="113"/>
      <c r="AX86" s="113"/>
      <c r="AY86" s="113"/>
      <c r="AZ86" s="113"/>
      <c r="BA86" s="113"/>
      <c r="BB86" s="113"/>
      <c r="BC86" s="113"/>
      <c r="BD86" s="113"/>
      <c r="BE86" s="113"/>
      <c r="BF86" s="113"/>
      <c r="BG86" s="113"/>
    </row>
    <row r="87" spans="1:59" ht="15">
      <c r="A87" s="244"/>
      <c r="B87" s="113"/>
      <c r="C87" s="113"/>
      <c r="D87" s="113"/>
      <c r="E87" s="113"/>
      <c r="F87" s="113"/>
      <c r="G87" s="113"/>
      <c r="H87" s="113"/>
      <c r="I87" s="113"/>
      <c r="J87" s="113"/>
      <c r="K87" s="113"/>
      <c r="L87" s="113"/>
      <c r="M87" s="113"/>
      <c r="N87" s="113"/>
      <c r="O87" s="113"/>
      <c r="P87" s="113"/>
      <c r="Q87" s="113"/>
      <c r="R87" s="113"/>
      <c r="S87" s="113"/>
      <c r="T87" s="113"/>
      <c r="U87" s="113"/>
      <c r="V87" s="113"/>
      <c r="W87" s="113"/>
      <c r="X87" s="1778"/>
      <c r="Y87" s="113"/>
      <c r="Z87" s="113"/>
      <c r="AA87" s="113"/>
      <c r="AB87" s="244"/>
      <c r="AC87" s="113"/>
      <c r="AD87" s="1777"/>
      <c r="AE87" s="113"/>
      <c r="AF87" s="244"/>
      <c r="AG87" s="113"/>
      <c r="AH87" s="113"/>
      <c r="AI87" s="113"/>
      <c r="AJ87" s="113"/>
      <c r="AK87" s="113"/>
      <c r="AL87" s="113"/>
      <c r="AM87" s="113"/>
      <c r="AN87" s="113"/>
      <c r="AO87" s="113"/>
      <c r="AP87" s="113"/>
      <c r="AQ87" s="113"/>
      <c r="AR87" s="113"/>
      <c r="AS87" s="113"/>
      <c r="AT87" s="113"/>
      <c r="AU87" s="113"/>
      <c r="AV87" s="113"/>
      <c r="AW87" s="113"/>
      <c r="AX87" s="113"/>
      <c r="AY87" s="113"/>
      <c r="AZ87" s="113"/>
      <c r="BA87" s="113"/>
      <c r="BB87" s="113"/>
      <c r="BC87" s="113"/>
      <c r="BD87" s="113"/>
      <c r="BE87" s="113"/>
      <c r="BF87" s="113"/>
      <c r="BG87" s="113"/>
    </row>
    <row r="88" spans="1:59" ht="15">
      <c r="A88" s="244"/>
      <c r="B88" s="113"/>
      <c r="C88" s="113"/>
      <c r="D88" s="113"/>
      <c r="E88" s="113"/>
      <c r="F88" s="113"/>
      <c r="G88" s="113"/>
      <c r="H88" s="113"/>
      <c r="I88" s="113"/>
      <c r="J88" s="113"/>
      <c r="K88" s="113"/>
      <c r="L88" s="113"/>
      <c r="M88" s="113"/>
      <c r="N88" s="113"/>
      <c r="O88" s="113"/>
      <c r="P88" s="113"/>
      <c r="Q88" s="113"/>
      <c r="R88" s="113"/>
      <c r="S88" s="113"/>
      <c r="T88" s="113"/>
      <c r="U88" s="113"/>
      <c r="V88" s="113"/>
      <c r="W88" s="113"/>
      <c r="X88" s="1778"/>
      <c r="Y88" s="113"/>
      <c r="Z88" s="113"/>
      <c r="AA88" s="113"/>
      <c r="AB88" s="244"/>
      <c r="AC88" s="113"/>
      <c r="AD88" s="1777"/>
      <c r="AE88" s="113"/>
      <c r="AF88" s="244"/>
      <c r="AG88" s="113"/>
      <c r="AH88" s="113"/>
      <c r="AI88" s="113"/>
      <c r="AJ88" s="113"/>
      <c r="AK88" s="113"/>
      <c r="AL88" s="113"/>
      <c r="AM88" s="113"/>
      <c r="AN88" s="113"/>
      <c r="AO88" s="113"/>
      <c r="AP88" s="113"/>
      <c r="AQ88" s="113"/>
      <c r="AR88" s="113"/>
      <c r="AS88" s="113"/>
      <c r="AT88" s="113"/>
      <c r="AU88" s="113"/>
      <c r="AV88" s="113"/>
      <c r="AW88" s="113"/>
      <c r="AX88" s="113"/>
      <c r="AY88" s="113"/>
      <c r="AZ88" s="113"/>
      <c r="BA88" s="113"/>
      <c r="BB88" s="113"/>
      <c r="BC88" s="113"/>
      <c r="BD88" s="113"/>
      <c r="BE88" s="113"/>
      <c r="BF88" s="113"/>
      <c r="BG88" s="113"/>
    </row>
    <row r="89" spans="1:59" ht="15">
      <c r="A89" s="244"/>
      <c r="B89" s="113"/>
      <c r="C89" s="113"/>
      <c r="D89" s="113"/>
      <c r="E89" s="113"/>
      <c r="F89" s="113"/>
      <c r="G89" s="113"/>
      <c r="H89" s="113"/>
      <c r="I89" s="113"/>
      <c r="J89" s="113"/>
      <c r="K89" s="113"/>
      <c r="L89" s="113"/>
      <c r="M89" s="113"/>
      <c r="N89" s="113"/>
      <c r="O89" s="113"/>
      <c r="P89" s="113"/>
      <c r="Q89" s="113"/>
      <c r="R89" s="113"/>
      <c r="S89" s="113"/>
      <c r="T89" s="113"/>
      <c r="U89" s="113"/>
      <c r="V89" s="113"/>
      <c r="W89" s="113"/>
      <c r="X89" s="1778"/>
      <c r="Y89" s="113"/>
      <c r="Z89" s="113"/>
      <c r="AA89" s="113"/>
      <c r="AB89" s="244"/>
      <c r="AC89" s="113"/>
      <c r="AD89" s="1777"/>
      <c r="AE89" s="113"/>
      <c r="AF89" s="244"/>
      <c r="AG89" s="113"/>
      <c r="AH89" s="113"/>
      <c r="AI89" s="113"/>
      <c r="AJ89" s="113"/>
      <c r="AK89" s="113"/>
      <c r="AL89" s="113"/>
      <c r="AM89" s="113"/>
      <c r="AN89" s="113"/>
      <c r="AO89" s="113"/>
      <c r="AP89" s="113"/>
      <c r="AQ89" s="113"/>
      <c r="AR89" s="113"/>
      <c r="AS89" s="113"/>
      <c r="AT89" s="113"/>
      <c r="AU89" s="113"/>
      <c r="AV89" s="113"/>
      <c r="AW89" s="113"/>
      <c r="AX89" s="113"/>
      <c r="AY89" s="113"/>
      <c r="AZ89" s="113"/>
      <c r="BA89" s="113"/>
      <c r="BB89" s="113"/>
      <c r="BC89" s="113"/>
      <c r="BD89" s="113"/>
      <c r="BE89" s="113"/>
      <c r="BF89" s="113"/>
      <c r="BG89" s="113"/>
    </row>
    <row r="90" spans="1:59" ht="15">
      <c r="A90" s="244"/>
      <c r="B90" s="113"/>
      <c r="C90" s="113"/>
      <c r="D90" s="113"/>
      <c r="E90" s="113"/>
      <c r="F90" s="113"/>
      <c r="G90" s="113"/>
      <c r="H90" s="113"/>
      <c r="I90" s="113"/>
      <c r="J90" s="113"/>
      <c r="K90" s="113"/>
      <c r="L90" s="113"/>
      <c r="M90" s="113"/>
      <c r="N90" s="113"/>
      <c r="O90" s="113"/>
      <c r="P90" s="113"/>
      <c r="Q90" s="113"/>
      <c r="R90" s="113"/>
      <c r="S90" s="113"/>
      <c r="T90" s="113"/>
      <c r="U90" s="113"/>
      <c r="V90" s="113"/>
      <c r="W90" s="113"/>
      <c r="X90" s="1778"/>
      <c r="Y90" s="113"/>
      <c r="Z90" s="113"/>
      <c r="AA90" s="113"/>
      <c r="AB90" s="244"/>
      <c r="AC90" s="113"/>
      <c r="AD90" s="1777"/>
      <c r="AE90" s="113"/>
      <c r="AF90" s="244"/>
      <c r="AG90" s="113"/>
      <c r="AH90" s="113"/>
      <c r="AI90" s="113"/>
      <c r="AJ90" s="113"/>
      <c r="AK90" s="113"/>
      <c r="AL90" s="113"/>
      <c r="AM90" s="113"/>
      <c r="AN90" s="113"/>
      <c r="AO90" s="113"/>
      <c r="AP90" s="113"/>
      <c r="AQ90" s="113"/>
      <c r="AR90" s="113"/>
      <c r="AS90" s="113"/>
      <c r="AT90" s="113"/>
      <c r="AU90" s="113"/>
      <c r="AV90" s="113"/>
      <c r="AW90" s="113"/>
      <c r="AX90" s="113"/>
      <c r="AY90" s="113"/>
      <c r="AZ90" s="113"/>
      <c r="BA90" s="113"/>
      <c r="BB90" s="113"/>
      <c r="BC90" s="113"/>
      <c r="BD90" s="113"/>
      <c r="BE90" s="113"/>
      <c r="BF90" s="113"/>
      <c r="BG90" s="113"/>
    </row>
    <row r="91" spans="1:59" ht="15">
      <c r="A91" s="244"/>
      <c r="B91" s="113"/>
      <c r="C91" s="113"/>
      <c r="D91" s="113"/>
      <c r="E91" s="113"/>
      <c r="F91" s="113"/>
      <c r="G91" s="113"/>
      <c r="H91" s="113"/>
      <c r="I91" s="113"/>
      <c r="J91" s="113"/>
      <c r="K91" s="113"/>
      <c r="L91" s="113"/>
      <c r="M91" s="113"/>
      <c r="N91" s="113"/>
      <c r="O91" s="113"/>
      <c r="P91" s="113"/>
      <c r="Q91" s="113"/>
      <c r="R91" s="113"/>
      <c r="S91" s="113"/>
      <c r="T91" s="113"/>
      <c r="U91" s="113"/>
      <c r="V91" s="113"/>
      <c r="W91" s="113"/>
      <c r="X91" s="1778"/>
      <c r="Y91" s="113"/>
      <c r="Z91" s="113"/>
      <c r="AA91" s="113"/>
      <c r="AB91" s="244"/>
      <c r="AC91" s="113"/>
      <c r="AD91" s="1777"/>
      <c r="AE91" s="113"/>
      <c r="AF91" s="244"/>
      <c r="AG91" s="113"/>
      <c r="AH91" s="113"/>
      <c r="AI91" s="113"/>
      <c r="AJ91" s="113"/>
      <c r="AK91" s="113"/>
      <c r="AL91" s="113"/>
      <c r="AM91" s="113"/>
      <c r="AN91" s="113"/>
      <c r="AO91" s="113"/>
      <c r="AP91" s="113"/>
      <c r="AQ91" s="113"/>
      <c r="AR91" s="113"/>
      <c r="AS91" s="113"/>
      <c r="AT91" s="113"/>
      <c r="AU91" s="113"/>
      <c r="AV91" s="113"/>
      <c r="AW91" s="113"/>
      <c r="AX91" s="113"/>
      <c r="AY91" s="113"/>
      <c r="AZ91" s="113"/>
      <c r="BA91" s="113"/>
      <c r="BB91" s="113"/>
      <c r="BC91" s="113"/>
      <c r="BD91" s="113"/>
      <c r="BE91" s="113"/>
      <c r="BF91" s="113"/>
      <c r="BG91" s="113"/>
    </row>
    <row r="92" spans="1:59" ht="15">
      <c r="A92" s="244"/>
      <c r="B92" s="113"/>
      <c r="C92" s="113"/>
      <c r="D92" s="113"/>
      <c r="E92" s="113"/>
      <c r="F92" s="113"/>
      <c r="G92" s="113"/>
      <c r="H92" s="113"/>
      <c r="I92" s="113"/>
      <c r="J92" s="113"/>
      <c r="K92" s="113"/>
      <c r="L92" s="113"/>
      <c r="M92" s="113"/>
      <c r="N92" s="113"/>
      <c r="O92" s="113"/>
      <c r="P92" s="113"/>
      <c r="Q92" s="113"/>
      <c r="R92" s="113"/>
      <c r="S92" s="113"/>
      <c r="T92" s="113"/>
      <c r="U92" s="113"/>
      <c r="V92" s="113"/>
      <c r="W92" s="113"/>
      <c r="X92" s="1778"/>
      <c r="Y92" s="113"/>
      <c r="Z92" s="113"/>
      <c r="AA92" s="113"/>
      <c r="AB92" s="244"/>
      <c r="AC92" s="113"/>
      <c r="AD92" s="1777"/>
      <c r="AE92" s="113"/>
      <c r="AF92" s="244"/>
      <c r="AG92" s="113"/>
      <c r="AH92" s="113"/>
      <c r="AI92" s="113"/>
      <c r="AJ92" s="113"/>
      <c r="AK92" s="113"/>
      <c r="AL92" s="113"/>
      <c r="AM92" s="113"/>
      <c r="AN92" s="113"/>
      <c r="AO92" s="113"/>
      <c r="AP92" s="113"/>
      <c r="AQ92" s="113"/>
      <c r="AR92" s="113"/>
      <c r="AS92" s="113"/>
      <c r="AT92" s="113"/>
      <c r="AU92" s="113"/>
      <c r="AV92" s="113"/>
      <c r="AW92" s="113"/>
      <c r="AX92" s="113"/>
      <c r="AY92" s="113"/>
      <c r="AZ92" s="113"/>
      <c r="BA92" s="113"/>
      <c r="BB92" s="113"/>
      <c r="BC92" s="113"/>
      <c r="BD92" s="113"/>
      <c r="BE92" s="113"/>
      <c r="BF92" s="113"/>
      <c r="BG92" s="113"/>
    </row>
    <row r="93" spans="1:59" ht="15">
      <c r="A93" s="244"/>
      <c r="B93" s="113"/>
      <c r="C93" s="113"/>
      <c r="D93" s="113"/>
      <c r="E93" s="113"/>
      <c r="F93" s="113"/>
      <c r="G93" s="113"/>
      <c r="H93" s="113"/>
      <c r="I93" s="113"/>
      <c r="J93" s="113"/>
      <c r="K93" s="113"/>
      <c r="L93" s="113"/>
      <c r="M93" s="113"/>
      <c r="N93" s="113"/>
      <c r="O93" s="113"/>
      <c r="P93" s="113"/>
      <c r="Q93" s="113"/>
      <c r="R93" s="113"/>
      <c r="S93" s="113"/>
      <c r="T93" s="113"/>
      <c r="U93" s="113"/>
      <c r="V93" s="113"/>
      <c r="W93" s="113"/>
      <c r="X93" s="1778"/>
      <c r="Y93" s="113"/>
      <c r="Z93" s="113"/>
      <c r="AA93" s="113"/>
      <c r="AB93" s="244"/>
      <c r="AC93" s="113"/>
      <c r="AD93" s="1777"/>
      <c r="AE93" s="113"/>
      <c r="AF93" s="244"/>
      <c r="AG93" s="113"/>
      <c r="AH93" s="113"/>
      <c r="AI93" s="113"/>
      <c r="AJ93" s="113"/>
      <c r="AK93" s="113"/>
      <c r="AL93" s="113"/>
      <c r="AM93" s="113"/>
      <c r="AN93" s="113"/>
      <c r="AO93" s="113"/>
      <c r="AP93" s="113"/>
      <c r="AQ93" s="113"/>
      <c r="AR93" s="113"/>
      <c r="AS93" s="113"/>
      <c r="AT93" s="113"/>
      <c r="AU93" s="113"/>
      <c r="AV93" s="113"/>
      <c r="AW93" s="113"/>
      <c r="AX93" s="113"/>
      <c r="AY93" s="113"/>
      <c r="AZ93" s="113"/>
      <c r="BA93" s="113"/>
      <c r="BB93" s="113"/>
      <c r="BC93" s="113"/>
      <c r="BD93" s="113"/>
      <c r="BE93" s="113"/>
      <c r="BF93" s="113"/>
      <c r="BG93" s="113"/>
    </row>
    <row r="94" spans="1:59" ht="15">
      <c r="A94" s="244"/>
      <c r="B94" s="113"/>
      <c r="C94" s="113"/>
      <c r="D94" s="113"/>
      <c r="E94" s="113"/>
      <c r="F94" s="113"/>
      <c r="G94" s="113"/>
      <c r="H94" s="113"/>
      <c r="I94" s="113"/>
      <c r="J94" s="113"/>
      <c r="K94" s="113"/>
      <c r="L94" s="113"/>
      <c r="M94" s="113"/>
      <c r="N94" s="113"/>
      <c r="O94" s="113"/>
      <c r="P94" s="113"/>
      <c r="Q94" s="113"/>
      <c r="R94" s="113"/>
      <c r="S94" s="113"/>
      <c r="T94" s="113"/>
      <c r="U94" s="113"/>
      <c r="V94" s="113"/>
      <c r="W94" s="113"/>
      <c r="X94" s="1778"/>
      <c r="Y94" s="113"/>
      <c r="Z94" s="113"/>
      <c r="AA94" s="113"/>
      <c r="AB94" s="244"/>
      <c r="AC94" s="113"/>
      <c r="AD94" s="1777"/>
      <c r="AE94" s="113"/>
      <c r="AF94" s="244"/>
      <c r="AG94" s="113"/>
      <c r="AH94" s="113"/>
      <c r="AI94" s="113"/>
      <c r="AJ94" s="113"/>
      <c r="AK94" s="113"/>
      <c r="AL94" s="113"/>
      <c r="AM94" s="113"/>
      <c r="AN94" s="113"/>
      <c r="AO94" s="113"/>
      <c r="AP94" s="113"/>
      <c r="AQ94" s="113"/>
      <c r="AR94" s="113"/>
      <c r="AS94" s="113"/>
      <c r="AT94" s="113"/>
      <c r="AU94" s="113"/>
      <c r="AV94" s="113"/>
      <c r="AW94" s="113"/>
      <c r="AX94" s="113"/>
      <c r="AY94" s="113"/>
      <c r="AZ94" s="113"/>
      <c r="BA94" s="113"/>
      <c r="BB94" s="113"/>
      <c r="BC94" s="113"/>
      <c r="BD94" s="113"/>
      <c r="BE94" s="113"/>
      <c r="BF94" s="113"/>
      <c r="BG94" s="113"/>
    </row>
    <row r="95" spans="1:59" ht="15">
      <c r="A95" s="244"/>
      <c r="B95" s="113"/>
      <c r="C95" s="113"/>
      <c r="D95" s="113"/>
      <c r="E95" s="113"/>
      <c r="F95" s="113"/>
      <c r="G95" s="113"/>
      <c r="H95" s="113"/>
      <c r="I95" s="113"/>
      <c r="J95" s="113"/>
      <c r="K95" s="113"/>
      <c r="L95" s="113"/>
      <c r="M95" s="113"/>
      <c r="N95" s="113"/>
      <c r="O95" s="113"/>
      <c r="P95" s="113"/>
      <c r="Q95" s="113"/>
      <c r="R95" s="113"/>
      <c r="S95" s="113"/>
      <c r="T95" s="113"/>
      <c r="U95" s="113"/>
      <c r="V95" s="113"/>
      <c r="W95" s="113"/>
      <c r="X95" s="1778"/>
      <c r="Y95" s="113"/>
      <c r="Z95" s="113"/>
      <c r="AA95" s="113"/>
      <c r="AB95" s="244"/>
      <c r="AC95" s="113"/>
      <c r="AD95" s="1777"/>
      <c r="AE95" s="113"/>
      <c r="AF95" s="244"/>
      <c r="AG95" s="113"/>
      <c r="AH95" s="113"/>
      <c r="AI95" s="113"/>
      <c r="AJ95" s="113"/>
      <c r="AK95" s="113"/>
      <c r="AL95" s="113"/>
      <c r="AM95" s="113"/>
      <c r="AN95" s="113"/>
      <c r="AO95" s="113"/>
      <c r="AP95" s="113"/>
      <c r="AQ95" s="113"/>
      <c r="AR95" s="113"/>
      <c r="AS95" s="113"/>
      <c r="AT95" s="113"/>
      <c r="AU95" s="113"/>
      <c r="AV95" s="113"/>
      <c r="AW95" s="113"/>
      <c r="AX95" s="113"/>
      <c r="AY95" s="113"/>
      <c r="AZ95" s="113"/>
      <c r="BA95" s="113"/>
      <c r="BB95" s="113"/>
      <c r="BC95" s="113"/>
      <c r="BD95" s="113"/>
      <c r="BE95" s="113"/>
      <c r="BF95" s="113"/>
      <c r="BG95" s="113"/>
    </row>
    <row r="96" spans="1:59" ht="15">
      <c r="A96" s="244"/>
      <c r="B96" s="113"/>
      <c r="C96" s="113"/>
      <c r="D96" s="113"/>
      <c r="E96" s="113"/>
      <c r="F96" s="113"/>
      <c r="G96" s="113"/>
      <c r="H96" s="113"/>
      <c r="I96" s="113"/>
      <c r="J96" s="113"/>
      <c r="K96" s="113"/>
      <c r="L96" s="113"/>
      <c r="M96" s="113"/>
      <c r="N96" s="113"/>
      <c r="O96" s="113"/>
      <c r="P96" s="113"/>
      <c r="Q96" s="113"/>
      <c r="R96" s="113"/>
      <c r="S96" s="113"/>
      <c r="T96" s="113"/>
      <c r="U96" s="113"/>
      <c r="V96" s="113"/>
      <c r="W96" s="113"/>
      <c r="X96" s="1778"/>
      <c r="Y96" s="113"/>
      <c r="Z96" s="113"/>
      <c r="AA96" s="113"/>
      <c r="AB96" s="244"/>
      <c r="AC96" s="113"/>
      <c r="AD96" s="1777"/>
      <c r="AE96" s="113"/>
      <c r="AF96" s="244"/>
      <c r="AG96" s="113"/>
      <c r="AH96" s="113"/>
      <c r="AI96" s="113"/>
      <c r="AJ96" s="113"/>
      <c r="AK96" s="113"/>
      <c r="AL96" s="113"/>
      <c r="AM96" s="113"/>
      <c r="AN96" s="113"/>
      <c r="AO96" s="113"/>
      <c r="AP96" s="113"/>
      <c r="AQ96" s="113"/>
      <c r="AR96" s="113"/>
      <c r="AS96" s="113"/>
      <c r="AT96" s="113"/>
      <c r="AU96" s="113"/>
      <c r="AV96" s="113"/>
      <c r="AW96" s="113"/>
      <c r="AX96" s="113"/>
      <c r="AY96" s="113"/>
      <c r="AZ96" s="113"/>
      <c r="BA96" s="113"/>
      <c r="BB96" s="113"/>
      <c r="BC96" s="113"/>
      <c r="BD96" s="113"/>
      <c r="BE96" s="113"/>
      <c r="BF96" s="113"/>
      <c r="BG96" s="113"/>
    </row>
    <row r="97" spans="1:59" ht="15">
      <c r="A97" s="244"/>
      <c r="B97" s="113"/>
      <c r="C97" s="113"/>
      <c r="D97" s="113"/>
      <c r="E97" s="113"/>
      <c r="F97" s="113"/>
      <c r="G97" s="113"/>
      <c r="H97" s="113"/>
      <c r="I97" s="113"/>
      <c r="J97" s="113"/>
      <c r="K97" s="113"/>
      <c r="L97" s="113"/>
      <c r="M97" s="113"/>
      <c r="N97" s="113"/>
      <c r="O97" s="113"/>
      <c r="P97" s="113"/>
      <c r="Q97" s="113"/>
      <c r="R97" s="113"/>
      <c r="S97" s="113"/>
      <c r="T97" s="113"/>
      <c r="U97" s="113"/>
      <c r="V97" s="113"/>
      <c r="W97" s="113"/>
      <c r="X97" s="1778"/>
      <c r="Y97" s="113"/>
      <c r="Z97" s="113"/>
      <c r="AA97" s="113"/>
      <c r="AB97" s="244"/>
      <c r="AC97" s="113"/>
      <c r="AD97" s="1777"/>
      <c r="AE97" s="113"/>
      <c r="AF97" s="244"/>
      <c r="AG97" s="113"/>
      <c r="AH97" s="113"/>
      <c r="AI97" s="113"/>
      <c r="AJ97" s="113"/>
      <c r="AK97" s="113"/>
      <c r="AL97" s="113"/>
      <c r="AM97" s="113"/>
      <c r="AN97" s="113"/>
      <c r="AO97" s="113"/>
      <c r="AP97" s="113"/>
      <c r="AQ97" s="113"/>
      <c r="AR97" s="113"/>
      <c r="AS97" s="113"/>
      <c r="AT97" s="113"/>
      <c r="AU97" s="113"/>
      <c r="AV97" s="113"/>
      <c r="AW97" s="113"/>
      <c r="AX97" s="113"/>
      <c r="AY97" s="113"/>
      <c r="AZ97" s="113"/>
      <c r="BA97" s="113"/>
      <c r="BB97" s="113"/>
      <c r="BC97" s="113"/>
      <c r="BD97" s="113"/>
      <c r="BE97" s="113"/>
      <c r="BF97" s="113"/>
      <c r="BG97" s="113"/>
    </row>
    <row r="98" spans="1:59" ht="15">
      <c r="A98" s="244"/>
      <c r="B98" s="113"/>
      <c r="C98" s="113"/>
      <c r="D98" s="113"/>
      <c r="E98" s="113"/>
      <c r="F98" s="113"/>
      <c r="G98" s="113"/>
      <c r="H98" s="113"/>
      <c r="I98" s="113"/>
      <c r="J98" s="113"/>
      <c r="K98" s="113"/>
      <c r="L98" s="113"/>
      <c r="M98" s="113"/>
      <c r="N98" s="113"/>
      <c r="O98" s="113"/>
      <c r="P98" s="113"/>
      <c r="Q98" s="113"/>
      <c r="R98" s="113"/>
      <c r="S98" s="113"/>
      <c r="T98" s="113"/>
      <c r="U98" s="113"/>
      <c r="V98" s="113"/>
      <c r="W98" s="113"/>
      <c r="X98" s="1778"/>
      <c r="Y98" s="113"/>
      <c r="Z98" s="113"/>
      <c r="AA98" s="113"/>
      <c r="AB98" s="244"/>
      <c r="AC98" s="113"/>
      <c r="AD98" s="1777"/>
      <c r="AE98" s="113"/>
      <c r="AF98" s="244"/>
      <c r="AG98" s="113"/>
      <c r="AH98" s="113"/>
      <c r="AI98" s="113"/>
      <c r="AJ98" s="113"/>
      <c r="AK98" s="113"/>
      <c r="AL98" s="113"/>
      <c r="AM98" s="113"/>
      <c r="AN98" s="113"/>
      <c r="AO98" s="113"/>
      <c r="AP98" s="113"/>
      <c r="AQ98" s="113"/>
      <c r="AR98" s="113"/>
      <c r="AS98" s="113"/>
      <c r="AT98" s="113"/>
      <c r="AU98" s="113"/>
      <c r="AV98" s="113"/>
      <c r="AW98" s="113"/>
      <c r="AX98" s="113"/>
      <c r="AY98" s="113"/>
      <c r="AZ98" s="113"/>
      <c r="BA98" s="113"/>
      <c r="BB98" s="113"/>
      <c r="BC98" s="113"/>
      <c r="BD98" s="113"/>
      <c r="BE98" s="113"/>
      <c r="BF98" s="113"/>
      <c r="BG98" s="113"/>
    </row>
    <row r="99" spans="1:59" ht="15">
      <c r="A99" s="244"/>
      <c r="B99" s="113"/>
      <c r="C99" s="113"/>
      <c r="D99" s="113"/>
      <c r="E99" s="113"/>
      <c r="F99" s="113"/>
      <c r="G99" s="113"/>
      <c r="H99" s="113"/>
      <c r="I99" s="113"/>
      <c r="J99" s="113"/>
      <c r="K99" s="113"/>
      <c r="L99" s="113"/>
      <c r="M99" s="113"/>
      <c r="N99" s="113"/>
      <c r="O99" s="113"/>
      <c r="P99" s="113"/>
      <c r="Q99" s="113"/>
      <c r="R99" s="113"/>
      <c r="S99" s="113"/>
      <c r="T99" s="113"/>
      <c r="U99" s="113"/>
      <c r="V99" s="113"/>
      <c r="W99" s="113"/>
      <c r="X99" s="1778"/>
      <c r="Y99" s="113"/>
      <c r="Z99" s="113"/>
      <c r="AA99" s="113"/>
      <c r="AB99" s="244"/>
      <c r="AC99" s="113"/>
      <c r="AD99" s="1777"/>
      <c r="AE99" s="113"/>
      <c r="AF99" s="244"/>
      <c r="AG99" s="113"/>
      <c r="AH99" s="113"/>
      <c r="AI99" s="113"/>
      <c r="AJ99" s="113"/>
      <c r="AK99" s="113"/>
      <c r="AL99" s="113"/>
      <c r="AM99" s="113"/>
      <c r="AN99" s="113"/>
      <c r="AO99" s="113"/>
      <c r="AP99" s="113"/>
      <c r="AQ99" s="113"/>
      <c r="AR99" s="113"/>
      <c r="AS99" s="113"/>
      <c r="AT99" s="113"/>
      <c r="AU99" s="113"/>
      <c r="AV99" s="113"/>
      <c r="AW99" s="113"/>
      <c r="AX99" s="113"/>
      <c r="AY99" s="113"/>
      <c r="AZ99" s="113"/>
      <c r="BA99" s="113"/>
      <c r="BB99" s="113"/>
      <c r="BC99" s="113"/>
      <c r="BD99" s="113"/>
      <c r="BE99" s="113"/>
      <c r="BF99" s="113"/>
      <c r="BG99" s="113"/>
    </row>
    <row r="100" spans="1:59" ht="15">
      <c r="A100" s="244"/>
      <c r="B100" s="113"/>
      <c r="C100" s="113"/>
      <c r="D100" s="113"/>
      <c r="E100" s="113"/>
      <c r="F100" s="113"/>
      <c r="G100" s="113"/>
      <c r="H100" s="113"/>
      <c r="I100" s="113"/>
      <c r="J100" s="113"/>
      <c r="K100" s="113"/>
      <c r="L100" s="113"/>
      <c r="M100" s="113"/>
      <c r="N100" s="113"/>
      <c r="O100" s="113"/>
      <c r="P100" s="113"/>
      <c r="Q100" s="113"/>
      <c r="R100" s="113"/>
      <c r="S100" s="113"/>
      <c r="T100" s="113"/>
      <c r="U100" s="113"/>
      <c r="V100" s="113"/>
      <c r="W100" s="113"/>
      <c r="X100" s="1778"/>
      <c r="Y100" s="113"/>
      <c r="Z100" s="113"/>
      <c r="AA100" s="113"/>
      <c r="AB100" s="244"/>
      <c r="AC100" s="113"/>
      <c r="AD100" s="1777"/>
      <c r="AE100" s="113"/>
      <c r="AF100" s="244"/>
      <c r="AG100" s="113"/>
      <c r="AH100" s="113"/>
      <c r="AI100" s="113"/>
      <c r="AJ100" s="113"/>
      <c r="AK100" s="113"/>
      <c r="AL100" s="113"/>
      <c r="AM100" s="113"/>
      <c r="AN100" s="113"/>
      <c r="AO100" s="113"/>
      <c r="AP100" s="113"/>
      <c r="AQ100" s="113"/>
      <c r="AR100" s="113"/>
      <c r="AS100" s="113"/>
      <c r="AT100" s="113"/>
      <c r="AU100" s="113"/>
      <c r="AV100" s="113"/>
      <c r="AW100" s="113"/>
      <c r="AX100" s="113"/>
      <c r="AY100" s="113"/>
      <c r="AZ100" s="113"/>
      <c r="BA100" s="113"/>
      <c r="BB100" s="113"/>
      <c r="BC100" s="113"/>
      <c r="BD100" s="113"/>
      <c r="BE100" s="113"/>
      <c r="BF100" s="113"/>
      <c r="BG100" s="113"/>
    </row>
    <row r="101" spans="1:59" ht="15">
      <c r="A101" s="244"/>
      <c r="B101" s="113"/>
      <c r="C101" s="113"/>
      <c r="D101" s="113"/>
      <c r="E101" s="113"/>
      <c r="F101" s="113"/>
      <c r="G101" s="113"/>
      <c r="H101" s="113"/>
      <c r="I101" s="113"/>
      <c r="J101" s="113"/>
      <c r="K101" s="113"/>
      <c r="L101" s="113"/>
      <c r="M101" s="113"/>
      <c r="N101" s="113"/>
      <c r="O101" s="113"/>
      <c r="P101" s="113"/>
      <c r="Q101" s="113"/>
      <c r="R101" s="113"/>
      <c r="S101" s="113"/>
      <c r="T101" s="113"/>
      <c r="U101" s="113"/>
      <c r="V101" s="113"/>
      <c r="W101" s="113"/>
      <c r="X101" s="1778"/>
      <c r="Y101" s="113"/>
      <c r="Z101" s="113"/>
      <c r="AA101" s="113"/>
      <c r="AB101" s="244"/>
      <c r="AC101" s="113"/>
      <c r="AD101" s="1777"/>
      <c r="AE101" s="113"/>
      <c r="AF101" s="244"/>
      <c r="AG101" s="113"/>
      <c r="AH101" s="113"/>
      <c r="AI101" s="113"/>
      <c r="AJ101" s="113"/>
      <c r="AK101" s="113"/>
      <c r="AL101" s="113"/>
      <c r="AM101" s="113"/>
      <c r="AN101" s="113"/>
      <c r="AO101" s="113"/>
      <c r="AP101" s="113"/>
      <c r="AQ101" s="113"/>
      <c r="AR101" s="113"/>
      <c r="AS101" s="113"/>
      <c r="AT101" s="113"/>
      <c r="AU101" s="113"/>
      <c r="AV101" s="113"/>
      <c r="AW101" s="113"/>
      <c r="AX101" s="113"/>
      <c r="AY101" s="113"/>
      <c r="AZ101" s="113"/>
      <c r="BA101" s="113"/>
      <c r="BB101" s="113"/>
      <c r="BC101" s="113"/>
      <c r="BD101" s="113"/>
      <c r="BE101" s="113"/>
      <c r="BF101" s="113"/>
      <c r="BG101" s="113"/>
    </row>
    <row r="102" spans="1:59" ht="15">
      <c r="A102" s="244"/>
      <c r="B102" s="113"/>
      <c r="C102" s="113"/>
      <c r="D102" s="113"/>
      <c r="E102" s="113"/>
      <c r="F102" s="113"/>
      <c r="G102" s="113"/>
      <c r="H102" s="113"/>
      <c r="I102" s="113"/>
      <c r="J102" s="113"/>
      <c r="K102" s="113"/>
      <c r="L102" s="113"/>
      <c r="M102" s="113"/>
      <c r="N102" s="113"/>
      <c r="O102" s="113"/>
      <c r="P102" s="113"/>
      <c r="Q102" s="113"/>
      <c r="R102" s="113"/>
      <c r="S102" s="113"/>
      <c r="T102" s="113"/>
      <c r="U102" s="113"/>
      <c r="V102" s="113"/>
      <c r="W102" s="113"/>
      <c r="X102" s="1778"/>
      <c r="Y102" s="113"/>
      <c r="Z102" s="113"/>
      <c r="AA102" s="113"/>
      <c r="AB102" s="244"/>
      <c r="AC102" s="113"/>
      <c r="AD102" s="1777"/>
      <c r="AE102" s="113"/>
      <c r="AF102" s="244"/>
      <c r="AG102" s="113"/>
      <c r="AH102" s="113"/>
      <c r="AI102" s="113"/>
      <c r="AJ102" s="113"/>
      <c r="AK102" s="113"/>
      <c r="AL102" s="113"/>
      <c r="AM102" s="113"/>
      <c r="AN102" s="113"/>
      <c r="AO102" s="113"/>
      <c r="AP102" s="113"/>
      <c r="AQ102" s="113"/>
      <c r="AR102" s="113"/>
      <c r="AS102" s="113"/>
      <c r="AT102" s="113"/>
      <c r="AU102" s="113"/>
      <c r="AV102" s="113"/>
      <c r="AW102" s="113"/>
      <c r="AX102" s="113"/>
      <c r="AY102" s="113"/>
      <c r="AZ102" s="113"/>
      <c r="BA102" s="113"/>
      <c r="BB102" s="113"/>
      <c r="BC102" s="113"/>
      <c r="BD102" s="113"/>
      <c r="BE102" s="113"/>
      <c r="BF102" s="113"/>
      <c r="BG102" s="113"/>
    </row>
    <row r="103" spans="1:59" ht="15">
      <c r="A103" s="244"/>
      <c r="B103" s="113"/>
      <c r="C103" s="113"/>
      <c r="D103" s="113"/>
      <c r="E103" s="113"/>
      <c r="F103" s="113"/>
      <c r="G103" s="113"/>
      <c r="H103" s="113"/>
      <c r="I103" s="113"/>
      <c r="J103" s="113"/>
      <c r="K103" s="113"/>
      <c r="L103" s="113"/>
      <c r="M103" s="113"/>
      <c r="N103" s="113"/>
      <c r="O103" s="113"/>
      <c r="P103" s="113"/>
      <c r="Q103" s="113"/>
      <c r="R103" s="113"/>
      <c r="S103" s="113"/>
      <c r="T103" s="113"/>
      <c r="U103" s="113"/>
      <c r="V103" s="113"/>
      <c r="W103" s="113"/>
      <c r="X103" s="1778"/>
      <c r="Y103" s="113"/>
      <c r="Z103" s="113"/>
      <c r="AA103" s="113"/>
      <c r="AB103" s="244"/>
      <c r="AC103" s="113"/>
      <c r="AD103" s="1777"/>
      <c r="AE103" s="113"/>
      <c r="AF103" s="244"/>
      <c r="AG103" s="113"/>
      <c r="AH103" s="113"/>
      <c r="AI103" s="113"/>
      <c r="AJ103" s="113"/>
      <c r="AK103" s="113"/>
      <c r="AL103" s="113"/>
      <c r="AM103" s="113"/>
      <c r="AN103" s="113"/>
      <c r="AO103" s="113"/>
      <c r="AP103" s="113"/>
      <c r="AQ103" s="113"/>
      <c r="AR103" s="113"/>
      <c r="AS103" s="113"/>
      <c r="AT103" s="113"/>
      <c r="AU103" s="113"/>
      <c r="AV103" s="113"/>
      <c r="AW103" s="113"/>
      <c r="AX103" s="113"/>
      <c r="AY103" s="113"/>
      <c r="AZ103" s="113"/>
      <c r="BA103" s="113"/>
      <c r="BB103" s="113"/>
      <c r="BC103" s="113"/>
      <c r="BD103" s="113"/>
      <c r="BE103" s="113"/>
      <c r="BF103" s="113"/>
      <c r="BG103" s="113"/>
    </row>
    <row r="104" spans="1:59" ht="15">
      <c r="A104" s="244"/>
      <c r="B104" s="113"/>
      <c r="C104" s="113"/>
      <c r="D104" s="113"/>
      <c r="E104" s="113"/>
      <c r="F104" s="113"/>
      <c r="G104" s="113"/>
      <c r="H104" s="113"/>
      <c r="I104" s="113"/>
      <c r="J104" s="113"/>
      <c r="K104" s="113"/>
      <c r="L104" s="113"/>
      <c r="M104" s="113"/>
      <c r="N104" s="113"/>
      <c r="O104" s="113"/>
      <c r="P104" s="113"/>
      <c r="Q104" s="113"/>
      <c r="R104" s="113"/>
      <c r="S104" s="113"/>
      <c r="T104" s="113"/>
      <c r="U104" s="113"/>
      <c r="V104" s="113"/>
      <c r="W104" s="113"/>
      <c r="X104" s="1778"/>
      <c r="Y104" s="113"/>
      <c r="Z104" s="113"/>
      <c r="AA104" s="113"/>
      <c r="AB104" s="244"/>
      <c r="AC104" s="113"/>
      <c r="AD104" s="1777"/>
      <c r="AE104" s="113"/>
      <c r="AF104" s="244"/>
      <c r="AG104" s="113"/>
      <c r="AH104" s="113"/>
      <c r="AI104" s="113"/>
      <c r="AJ104" s="113"/>
      <c r="AK104" s="113"/>
      <c r="AL104" s="113"/>
      <c r="AM104" s="113"/>
      <c r="AN104" s="113"/>
      <c r="AO104" s="113"/>
      <c r="AP104" s="113"/>
      <c r="AQ104" s="113"/>
      <c r="AR104" s="113"/>
      <c r="AS104" s="113"/>
      <c r="AT104" s="113"/>
      <c r="AU104" s="113"/>
      <c r="AV104" s="113"/>
      <c r="AW104" s="113"/>
      <c r="AX104" s="113"/>
      <c r="AY104" s="113"/>
      <c r="AZ104" s="113"/>
      <c r="BA104" s="113"/>
      <c r="BB104" s="113"/>
      <c r="BC104" s="113"/>
      <c r="BD104" s="113"/>
      <c r="BE104" s="113"/>
      <c r="BF104" s="113"/>
      <c r="BG104" s="113"/>
    </row>
    <row r="105" spans="1:59" ht="15">
      <c r="A105" s="244"/>
      <c r="B105" s="113"/>
      <c r="C105" s="113"/>
      <c r="D105" s="113"/>
      <c r="E105" s="113"/>
      <c r="F105" s="113"/>
      <c r="G105" s="113"/>
      <c r="H105" s="113"/>
      <c r="I105" s="113"/>
      <c r="J105" s="113"/>
      <c r="K105" s="113"/>
      <c r="L105" s="113"/>
      <c r="M105" s="113"/>
      <c r="N105" s="113"/>
      <c r="O105" s="113"/>
      <c r="P105" s="113"/>
      <c r="Q105" s="113"/>
      <c r="R105" s="113"/>
      <c r="S105" s="113"/>
      <c r="T105" s="113"/>
      <c r="U105" s="113"/>
      <c r="V105" s="113"/>
      <c r="W105" s="113"/>
      <c r="X105" s="1778"/>
      <c r="Y105" s="113"/>
      <c r="Z105" s="113"/>
      <c r="AA105" s="113"/>
      <c r="AB105" s="244"/>
      <c r="AC105" s="113"/>
      <c r="AD105" s="1777"/>
      <c r="AE105" s="113"/>
      <c r="AF105" s="244"/>
      <c r="AG105" s="113"/>
      <c r="AH105" s="113"/>
      <c r="AI105" s="113"/>
      <c r="AJ105" s="113"/>
      <c r="AK105" s="113"/>
      <c r="AL105" s="113"/>
      <c r="AM105" s="113"/>
      <c r="AN105" s="113"/>
      <c r="AO105" s="113"/>
      <c r="AP105" s="113"/>
      <c r="AQ105" s="113"/>
      <c r="AR105" s="113"/>
      <c r="AS105" s="113"/>
      <c r="AT105" s="113"/>
      <c r="AU105" s="113"/>
      <c r="AV105" s="113"/>
      <c r="AW105" s="113"/>
      <c r="AX105" s="113"/>
      <c r="AY105" s="113"/>
      <c r="AZ105" s="113"/>
      <c r="BA105" s="113"/>
      <c r="BB105" s="113"/>
      <c r="BC105" s="113"/>
      <c r="BD105" s="113"/>
      <c r="BE105" s="113"/>
      <c r="BF105" s="113"/>
      <c r="BG105" s="113"/>
    </row>
    <row r="106" spans="1:59" ht="15">
      <c r="A106" s="244"/>
      <c r="B106" s="113"/>
      <c r="C106" s="113"/>
      <c r="D106" s="113"/>
      <c r="E106" s="113"/>
      <c r="F106" s="113"/>
      <c r="G106" s="113"/>
      <c r="H106" s="113"/>
      <c r="I106" s="113"/>
      <c r="J106" s="113"/>
      <c r="K106" s="113"/>
      <c r="L106" s="113"/>
      <c r="M106" s="113"/>
      <c r="N106" s="113"/>
      <c r="O106" s="113"/>
      <c r="P106" s="113"/>
      <c r="Q106" s="113"/>
      <c r="R106" s="113"/>
      <c r="S106" s="113"/>
      <c r="T106" s="113"/>
      <c r="U106" s="113"/>
      <c r="V106" s="113"/>
      <c r="W106" s="113"/>
      <c r="X106" s="1778"/>
      <c r="Y106" s="113"/>
      <c r="Z106" s="113"/>
      <c r="AA106" s="113"/>
      <c r="AB106" s="244"/>
      <c r="AC106" s="113"/>
      <c r="AD106" s="1777"/>
      <c r="AE106" s="113"/>
      <c r="AF106" s="244"/>
      <c r="AG106" s="113"/>
      <c r="AH106" s="113"/>
      <c r="AI106" s="113"/>
      <c r="AJ106" s="113"/>
      <c r="AK106" s="113"/>
      <c r="AL106" s="113"/>
      <c r="AM106" s="113"/>
      <c r="AN106" s="113"/>
      <c r="AO106" s="113"/>
      <c r="AP106" s="113"/>
      <c r="AQ106" s="113"/>
      <c r="AR106" s="113"/>
      <c r="AS106" s="113"/>
      <c r="AT106" s="113"/>
      <c r="AU106" s="113"/>
      <c r="AV106" s="113"/>
      <c r="AW106" s="113"/>
      <c r="AX106" s="113"/>
      <c r="AY106" s="113"/>
      <c r="AZ106" s="113"/>
      <c r="BA106" s="113"/>
      <c r="BB106" s="113"/>
      <c r="BC106" s="113"/>
      <c r="BD106" s="113"/>
      <c r="BE106" s="113"/>
      <c r="BF106" s="113"/>
      <c r="BG106" s="113"/>
    </row>
    <row r="107" spans="1:59" ht="15">
      <c r="A107" s="244"/>
      <c r="B107" s="113"/>
      <c r="C107" s="113"/>
      <c r="D107" s="113"/>
      <c r="E107" s="113"/>
      <c r="F107" s="113"/>
      <c r="G107" s="113"/>
      <c r="H107" s="113"/>
      <c r="I107" s="113"/>
      <c r="J107" s="113"/>
      <c r="K107" s="113"/>
      <c r="L107" s="113"/>
      <c r="M107" s="113"/>
      <c r="N107" s="113"/>
      <c r="O107" s="113"/>
      <c r="P107" s="113"/>
      <c r="Q107" s="113"/>
      <c r="R107" s="113"/>
      <c r="S107" s="113"/>
      <c r="T107" s="113"/>
      <c r="U107" s="113"/>
      <c r="V107" s="113"/>
      <c r="W107" s="113"/>
      <c r="X107" s="1778"/>
      <c r="Y107" s="113"/>
      <c r="Z107" s="113"/>
      <c r="AA107" s="113"/>
      <c r="AB107" s="244"/>
      <c r="AC107" s="113"/>
      <c r="AD107" s="1777"/>
      <c r="AE107" s="113"/>
      <c r="AF107" s="244"/>
      <c r="AG107" s="113"/>
      <c r="AH107" s="113"/>
      <c r="AI107" s="113"/>
      <c r="AJ107" s="113"/>
      <c r="AK107" s="113"/>
      <c r="AL107" s="113"/>
      <c r="AM107" s="113"/>
      <c r="AN107" s="113"/>
      <c r="AO107" s="113"/>
      <c r="AP107" s="113"/>
      <c r="AQ107" s="113"/>
      <c r="AR107" s="113"/>
      <c r="AS107" s="113"/>
      <c r="AT107" s="113"/>
      <c r="AU107" s="113"/>
      <c r="AV107" s="113"/>
      <c r="AW107" s="113"/>
      <c r="AX107" s="113"/>
      <c r="AY107" s="113"/>
      <c r="AZ107" s="113"/>
      <c r="BA107" s="113"/>
      <c r="BB107" s="113"/>
      <c r="BC107" s="113"/>
      <c r="BD107" s="113"/>
      <c r="BE107" s="113"/>
      <c r="BF107" s="113"/>
      <c r="BG107" s="113"/>
    </row>
    <row r="108" spans="1:59" ht="15">
      <c r="A108" s="244"/>
      <c r="B108" s="113"/>
      <c r="C108" s="113"/>
      <c r="D108" s="113"/>
      <c r="E108" s="113"/>
      <c r="F108" s="113"/>
      <c r="G108" s="113"/>
      <c r="H108" s="113"/>
      <c r="I108" s="113"/>
      <c r="J108" s="113"/>
      <c r="K108" s="113"/>
      <c r="L108" s="113"/>
      <c r="M108" s="113"/>
      <c r="N108" s="113"/>
      <c r="O108" s="113"/>
      <c r="P108" s="113"/>
      <c r="Q108" s="113"/>
      <c r="R108" s="113"/>
      <c r="S108" s="113"/>
      <c r="T108" s="113"/>
      <c r="U108" s="113"/>
      <c r="V108" s="113"/>
      <c r="W108" s="113"/>
      <c r="X108" s="1778"/>
      <c r="Y108" s="113"/>
      <c r="Z108" s="113"/>
      <c r="AA108" s="113"/>
      <c r="AB108" s="244"/>
      <c r="AC108" s="113"/>
      <c r="AD108" s="1777"/>
      <c r="AE108" s="113"/>
      <c r="AF108" s="244"/>
      <c r="AG108" s="113"/>
      <c r="AH108" s="113"/>
      <c r="AI108" s="113"/>
      <c r="AJ108" s="113"/>
      <c r="AK108" s="113"/>
      <c r="AL108" s="113"/>
      <c r="AM108" s="113"/>
      <c r="AN108" s="113"/>
      <c r="AO108" s="113"/>
      <c r="AP108" s="113"/>
      <c r="AQ108" s="113"/>
      <c r="AR108" s="113"/>
      <c r="AS108" s="113"/>
      <c r="AT108" s="113"/>
      <c r="AU108" s="113"/>
      <c r="AV108" s="113"/>
      <c r="AW108" s="113"/>
      <c r="AX108" s="113"/>
      <c r="AY108" s="113"/>
      <c r="AZ108" s="113"/>
      <c r="BA108" s="113"/>
      <c r="BB108" s="113"/>
      <c r="BC108" s="113"/>
      <c r="BD108" s="113"/>
      <c r="BE108" s="113"/>
      <c r="BF108" s="113"/>
      <c r="BG108" s="113"/>
    </row>
    <row r="109" spans="1:59" ht="15">
      <c r="A109" s="244"/>
      <c r="B109" s="113"/>
      <c r="C109" s="113"/>
      <c r="D109" s="113"/>
      <c r="E109" s="113"/>
      <c r="F109" s="113"/>
      <c r="G109" s="113"/>
      <c r="H109" s="113"/>
      <c r="I109" s="113"/>
      <c r="J109" s="113"/>
      <c r="K109" s="113"/>
      <c r="L109" s="113"/>
      <c r="M109" s="113"/>
      <c r="N109" s="113"/>
      <c r="O109" s="113"/>
      <c r="P109" s="113"/>
      <c r="Q109" s="113"/>
      <c r="R109" s="113"/>
      <c r="S109" s="113"/>
      <c r="T109" s="113"/>
      <c r="U109" s="113"/>
      <c r="V109" s="113"/>
      <c r="W109" s="113"/>
      <c r="X109" s="1778"/>
      <c r="Y109" s="113"/>
      <c r="Z109" s="113"/>
      <c r="AA109" s="113"/>
      <c r="AB109" s="244"/>
      <c r="AC109" s="113"/>
      <c r="AD109" s="1777"/>
      <c r="AE109" s="113"/>
      <c r="AF109" s="244"/>
      <c r="AG109" s="113"/>
      <c r="AH109" s="113"/>
      <c r="AI109" s="113"/>
      <c r="AJ109" s="113"/>
      <c r="AK109" s="113"/>
      <c r="AL109" s="113"/>
      <c r="AM109" s="113"/>
      <c r="AN109" s="113"/>
      <c r="AO109" s="113"/>
      <c r="AP109" s="113"/>
      <c r="AQ109" s="113"/>
      <c r="AR109" s="113"/>
      <c r="AS109" s="113"/>
      <c r="AT109" s="113"/>
      <c r="AU109" s="113"/>
      <c r="AV109" s="113"/>
      <c r="AW109" s="113"/>
      <c r="AX109" s="113"/>
      <c r="AY109" s="113"/>
      <c r="AZ109" s="113"/>
      <c r="BA109" s="113"/>
      <c r="BB109" s="113"/>
      <c r="BC109" s="113"/>
      <c r="BD109" s="113"/>
      <c r="BE109" s="113"/>
      <c r="BF109" s="113"/>
      <c r="BG109" s="113"/>
    </row>
    <row r="110" spans="1:59" ht="15">
      <c r="A110" s="244"/>
      <c r="B110" s="113"/>
      <c r="C110" s="113"/>
      <c r="D110" s="113"/>
      <c r="E110" s="113"/>
      <c r="F110" s="113"/>
      <c r="G110" s="113"/>
      <c r="H110" s="113"/>
      <c r="I110" s="113"/>
      <c r="J110" s="113"/>
      <c r="K110" s="113"/>
      <c r="L110" s="113"/>
      <c r="M110" s="113"/>
      <c r="N110" s="113"/>
      <c r="O110" s="113"/>
      <c r="P110" s="113"/>
      <c r="Q110" s="113"/>
      <c r="R110" s="113"/>
      <c r="S110" s="113"/>
      <c r="T110" s="113"/>
      <c r="U110" s="113"/>
      <c r="V110" s="113"/>
      <c r="W110" s="113"/>
      <c r="X110" s="1778"/>
      <c r="Y110" s="113"/>
      <c r="Z110" s="113"/>
      <c r="AA110" s="113"/>
      <c r="AB110" s="244"/>
      <c r="AC110" s="113"/>
      <c r="AD110" s="1777"/>
      <c r="AE110" s="113"/>
      <c r="AF110" s="244"/>
      <c r="AG110" s="113"/>
      <c r="AH110" s="113"/>
      <c r="AI110" s="113"/>
      <c r="AJ110" s="113"/>
      <c r="AK110" s="113"/>
      <c r="AL110" s="113"/>
      <c r="AM110" s="113"/>
      <c r="AN110" s="113"/>
      <c r="AO110" s="113"/>
      <c r="AP110" s="113"/>
      <c r="AQ110" s="113"/>
      <c r="AR110" s="113"/>
      <c r="AS110" s="113"/>
      <c r="AT110" s="113"/>
      <c r="AU110" s="113"/>
      <c r="AV110" s="113"/>
      <c r="AW110" s="113"/>
      <c r="AX110" s="113"/>
      <c r="AY110" s="113"/>
      <c r="AZ110" s="113"/>
      <c r="BA110" s="113"/>
      <c r="BB110" s="113"/>
      <c r="BC110" s="113"/>
      <c r="BD110" s="113"/>
      <c r="BE110" s="113"/>
      <c r="BF110" s="113"/>
      <c r="BG110" s="113"/>
    </row>
  </sheetData>
  <mergeCells count="2">
    <mergeCell ref="A66:V66"/>
    <mergeCell ref="A67:T67"/>
  </mergeCells>
  <printOptions horizontalCentered="1"/>
  <pageMargins left="0.6" right="0.5" top="0.75" bottom="0.25" header="0" footer="0.25"/>
  <pageSetup scale="36" firstPageNumber="111" orientation="landscape" useFirstPageNumber="1"/>
  <headerFooter scaleWithDoc="0">
    <oddFooter xml:space="preserve">&amp;R&amp;8&amp;P&amp;12
</oddFooter>
  </headerFooter>
  <ignoredErrors>
    <ignoredError sqref="AD43 AD47" formulaRange="1"/>
  </ignoredErrors>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9"/>
  <sheetViews>
    <sheetView showGridLines="0" showOutlineSymbols="0" workbookViewId="0"/>
  </sheetViews>
  <sheetFormatPr baseColWidth="10" defaultColWidth="9.7109375" defaultRowHeight="13" x14ac:dyDescent="0"/>
  <cols>
    <col min="1" max="1" width="57.28515625" style="4" customWidth="1"/>
    <col min="2" max="2" width="3.5703125" style="4" customWidth="1"/>
    <col min="3" max="3" width="14.7109375" style="4" customWidth="1"/>
    <col min="4" max="4" width="4.7109375" style="4" customWidth="1"/>
    <col min="5" max="5" width="13.7109375" style="4" customWidth="1"/>
    <col min="6" max="6" width="4.7109375" style="4" customWidth="1"/>
    <col min="7" max="7" width="13" style="4" customWidth="1"/>
    <col min="8" max="8" width="4.7109375" style="4" customWidth="1"/>
    <col min="9" max="9" width="16.140625" style="4" customWidth="1"/>
    <col min="10" max="10" width="9.7109375" style="4" customWidth="1"/>
    <col min="11" max="11" width="12.7109375" style="4" customWidth="1"/>
    <col min="12" max="16384" width="9.7109375" style="4"/>
  </cols>
  <sheetData>
    <row r="1" spans="1:11" ht="15">
      <c r="A1" s="1667" t="s">
        <v>1491</v>
      </c>
    </row>
    <row r="3" spans="1:11" ht="14.25" customHeight="1">
      <c r="A3" s="1062" t="s">
        <v>960</v>
      </c>
      <c r="B3" s="1063"/>
      <c r="C3" s="1063"/>
      <c r="D3" s="1063"/>
      <c r="E3" s="1063" t="s">
        <v>6</v>
      </c>
      <c r="F3" s="1063"/>
      <c r="G3" s="1063"/>
      <c r="H3" s="1063"/>
      <c r="I3" s="1063"/>
    </row>
    <row r="4" spans="1:11" ht="14.25" customHeight="1">
      <c r="A4" s="1062" t="s">
        <v>961</v>
      </c>
      <c r="B4" s="1063"/>
      <c r="C4" s="1063"/>
      <c r="D4" s="1063"/>
      <c r="E4" s="1063"/>
      <c r="F4" s="1063"/>
      <c r="G4" s="1063"/>
      <c r="H4" s="1063"/>
      <c r="I4" s="1063" t="s">
        <v>6</v>
      </c>
    </row>
    <row r="5" spans="1:11" ht="14.25" customHeight="1">
      <c r="A5" s="1062" t="s">
        <v>2693</v>
      </c>
      <c r="B5" s="1063"/>
      <c r="C5" s="1063"/>
      <c r="D5" s="1063"/>
      <c r="E5" s="1063"/>
      <c r="F5" s="1063"/>
      <c r="G5" s="1062"/>
      <c r="H5" s="1063"/>
      <c r="I5" s="1015" t="s">
        <v>2540</v>
      </c>
    </row>
    <row r="6" spans="1:11" ht="14.25" customHeight="1">
      <c r="A6" s="1064" t="s">
        <v>2694</v>
      </c>
      <c r="B6" s="1063"/>
      <c r="C6" s="1063"/>
      <c r="D6" s="1063"/>
      <c r="E6" s="1063"/>
      <c r="F6" s="1063"/>
      <c r="G6" s="1063"/>
      <c r="H6" s="1063"/>
      <c r="I6" s="1063"/>
    </row>
    <row r="7" spans="1:11" ht="14.25" customHeight="1">
      <c r="A7" s="1062" t="s">
        <v>916</v>
      </c>
      <c r="B7" s="1063"/>
      <c r="C7" s="1063"/>
      <c r="D7" s="1063"/>
      <c r="E7" s="1063"/>
      <c r="F7" s="1063"/>
      <c r="G7" s="1063"/>
      <c r="H7" s="1063"/>
      <c r="I7" s="1063"/>
    </row>
    <row r="8" spans="1:11" ht="15.75" customHeight="1">
      <c r="A8" s="1063"/>
      <c r="B8" s="1063"/>
      <c r="C8" s="1063"/>
      <c r="D8" s="1063"/>
      <c r="E8" s="1063"/>
      <c r="F8" s="1063"/>
      <c r="G8" s="1063"/>
      <c r="H8" s="1063"/>
      <c r="I8" s="1063"/>
    </row>
    <row r="9" spans="1:11" ht="15.75" customHeight="1">
      <c r="A9" s="1063"/>
      <c r="B9" s="1063"/>
      <c r="C9" s="1062"/>
      <c r="D9" s="1062"/>
      <c r="E9" s="1062"/>
      <c r="F9" s="1062"/>
      <c r="G9" s="1062"/>
      <c r="H9" s="1063"/>
      <c r="I9" s="1063"/>
    </row>
    <row r="10" spans="1:11" ht="15.75" customHeight="1">
      <c r="A10" s="1063"/>
      <c r="B10" s="1063"/>
      <c r="C10" s="1062"/>
      <c r="D10" s="1062"/>
      <c r="E10" s="1062"/>
      <c r="F10" s="1062"/>
      <c r="G10" s="1062"/>
      <c r="H10" s="1063"/>
      <c r="I10" s="1062"/>
    </row>
    <row r="11" spans="1:11">
      <c r="A11" s="1063"/>
      <c r="B11" s="1063"/>
      <c r="C11" s="1065" t="s">
        <v>962</v>
      </c>
      <c r="D11" s="1062"/>
      <c r="E11" s="1062"/>
      <c r="F11" s="1062"/>
      <c r="G11" s="1066" t="s">
        <v>963</v>
      </c>
      <c r="H11" s="1067"/>
      <c r="I11" s="1066"/>
    </row>
    <row r="12" spans="1:11">
      <c r="A12" s="1065" t="s">
        <v>964</v>
      </c>
      <c r="B12" s="1063"/>
      <c r="C12" s="1065" t="s">
        <v>965</v>
      </c>
      <c r="D12" s="1062"/>
      <c r="E12" s="1065" t="s">
        <v>966</v>
      </c>
      <c r="F12" s="1062"/>
      <c r="G12" s="1068" t="s">
        <v>1977</v>
      </c>
      <c r="H12" s="1069"/>
      <c r="I12" s="1068" t="s">
        <v>9</v>
      </c>
    </row>
    <row r="13" spans="1:11" ht="7.5" customHeight="1">
      <c r="A13" s="1069"/>
      <c r="B13" s="1063"/>
      <c r="C13" s="1069"/>
      <c r="D13" s="1063"/>
      <c r="E13" s="1069"/>
      <c r="F13" s="1063"/>
      <c r="G13" s="1069"/>
      <c r="H13" s="1063"/>
      <c r="I13" s="1069"/>
    </row>
    <row r="14" spans="1:11" s="47" customFormat="1" ht="14" customHeight="1">
      <c r="A14" s="1070" t="s">
        <v>967</v>
      </c>
      <c r="B14" s="1071"/>
      <c r="C14" s="1072"/>
      <c r="D14" s="1071"/>
      <c r="E14" s="1073"/>
      <c r="F14" s="1074"/>
      <c r="G14" s="1075" t="s">
        <v>6</v>
      </c>
      <c r="H14" s="1074"/>
      <c r="I14" s="1076" t="s">
        <v>6</v>
      </c>
    </row>
    <row r="15" spans="1:11" s="47" customFormat="1" ht="19.5" customHeight="1">
      <c r="A15" s="1052"/>
      <c r="B15" s="1089" t="s">
        <v>6</v>
      </c>
      <c r="C15" s="1077"/>
      <c r="D15" s="957"/>
      <c r="E15" s="1078"/>
      <c r="F15" s="1079"/>
      <c r="G15" s="1061"/>
      <c r="H15" s="1079"/>
      <c r="I15" s="1080"/>
    </row>
    <row r="16" spans="1:11" ht="14" customHeight="1">
      <c r="A16" s="1062" t="s">
        <v>968</v>
      </c>
      <c r="B16" s="1089" t="s">
        <v>6</v>
      </c>
      <c r="C16" s="1081"/>
      <c r="D16" s="1082"/>
      <c r="E16" s="1081"/>
      <c r="F16" s="1082"/>
      <c r="G16" s="1081"/>
      <c r="H16" s="1082"/>
      <c r="I16" s="1081"/>
      <c r="J16" s="128"/>
      <c r="K16" s="128"/>
    </row>
    <row r="17" spans="1:22" ht="14" customHeight="1">
      <c r="A17" s="1063" t="s">
        <v>2688</v>
      </c>
      <c r="B17" s="1089" t="s">
        <v>6</v>
      </c>
      <c r="C17" s="1083">
        <v>12159</v>
      </c>
      <c r="D17" s="1015"/>
      <c r="E17" s="1083">
        <v>182267</v>
      </c>
      <c r="F17" s="1015"/>
      <c r="G17" s="1084">
        <f>ROUND(SUM(C17:F17),1)</f>
        <v>194426</v>
      </c>
      <c r="H17" s="1015"/>
      <c r="I17" s="1083">
        <v>201561</v>
      </c>
      <c r="J17" s="128"/>
      <c r="K17" s="128"/>
    </row>
    <row r="18" spans="1:22" ht="14" customHeight="1">
      <c r="A18" s="1085" t="s">
        <v>2687</v>
      </c>
      <c r="B18" s="1089" t="s">
        <v>6</v>
      </c>
      <c r="C18" s="1086">
        <v>9579</v>
      </c>
      <c r="D18" s="1087"/>
      <c r="E18" s="1086">
        <v>2319157</v>
      </c>
      <c r="F18" s="1087"/>
      <c r="G18" s="1088">
        <f>ROUND(SUM(C18:F18),1)</f>
        <v>2328736</v>
      </c>
      <c r="H18" s="1087"/>
      <c r="I18" s="1086">
        <v>2223082</v>
      </c>
      <c r="J18" s="128"/>
      <c r="K18" s="128"/>
    </row>
    <row r="19" spans="1:22" ht="14" customHeight="1">
      <c r="A19" s="1063" t="s">
        <v>1488</v>
      </c>
      <c r="B19" s="1089" t="s">
        <v>6</v>
      </c>
      <c r="C19" s="1086">
        <v>476</v>
      </c>
      <c r="D19" s="1087"/>
      <c r="E19" s="1086">
        <v>88370</v>
      </c>
      <c r="F19" s="1087"/>
      <c r="G19" s="1088">
        <f t="shared" ref="G19:G24" si="0">ROUND(SUM(C19:F19),1)</f>
        <v>88846</v>
      </c>
      <c r="H19" s="1087"/>
      <c r="I19" s="1088">
        <v>95304</v>
      </c>
      <c r="J19" s="128"/>
      <c r="K19" s="128"/>
    </row>
    <row r="20" spans="1:22" ht="14" customHeight="1">
      <c r="A20" s="1063" t="s">
        <v>2686</v>
      </c>
      <c r="B20" s="1089" t="s">
        <v>6</v>
      </c>
      <c r="C20" s="1086">
        <v>2591</v>
      </c>
      <c r="D20" s="1087"/>
      <c r="E20" s="1090">
        <v>97122</v>
      </c>
      <c r="F20" s="1087"/>
      <c r="G20" s="1088">
        <f t="shared" si="0"/>
        <v>99713</v>
      </c>
      <c r="H20" s="1087"/>
      <c r="I20" s="1091">
        <v>117564</v>
      </c>
      <c r="J20" s="128"/>
      <c r="K20" s="128"/>
    </row>
    <row r="21" spans="1:22" ht="14" customHeight="1">
      <c r="A21" s="1063" t="s">
        <v>969</v>
      </c>
      <c r="B21" s="1089" t="s">
        <v>6</v>
      </c>
      <c r="C21" s="1090">
        <v>3849</v>
      </c>
      <c r="D21" s="1087"/>
      <c r="E21" s="1090">
        <v>390937</v>
      </c>
      <c r="F21" s="1087"/>
      <c r="G21" s="1088">
        <f t="shared" si="0"/>
        <v>394786</v>
      </c>
      <c r="H21" s="1087"/>
      <c r="I21" s="1092">
        <v>379250</v>
      </c>
      <c r="J21" s="128"/>
      <c r="K21" s="128"/>
    </row>
    <row r="22" spans="1:22" ht="14" customHeight="1">
      <c r="A22" s="1063" t="s">
        <v>970</v>
      </c>
      <c r="B22" s="1089" t="s">
        <v>6</v>
      </c>
      <c r="C22" s="1093">
        <v>0</v>
      </c>
      <c r="D22" s="1087"/>
      <c r="E22" s="1090">
        <v>79857</v>
      </c>
      <c r="F22" s="1087"/>
      <c r="G22" s="1088">
        <f t="shared" si="0"/>
        <v>79857</v>
      </c>
      <c r="H22" s="1087"/>
      <c r="I22" s="1092">
        <v>74689</v>
      </c>
      <c r="J22" s="128"/>
      <c r="K22" s="128"/>
    </row>
    <row r="23" spans="1:22" ht="14" customHeight="1">
      <c r="A23" s="1063" t="s">
        <v>2028</v>
      </c>
      <c r="B23" s="1089" t="s">
        <v>6</v>
      </c>
      <c r="C23" s="1086">
        <v>646</v>
      </c>
      <c r="D23" s="1087"/>
      <c r="E23" s="1090">
        <v>1274789</v>
      </c>
      <c r="F23" s="1087"/>
      <c r="G23" s="1088">
        <f t="shared" si="0"/>
        <v>1275435</v>
      </c>
      <c r="H23" s="1087"/>
      <c r="I23" s="1092">
        <v>1356122</v>
      </c>
      <c r="J23" s="128"/>
      <c r="K23" s="128"/>
    </row>
    <row r="24" spans="1:22" ht="14" customHeight="1">
      <c r="A24" s="1063" t="s">
        <v>971</v>
      </c>
      <c r="B24" s="1089" t="s">
        <v>6</v>
      </c>
      <c r="C24" s="1086">
        <v>9016</v>
      </c>
      <c r="D24" s="1087"/>
      <c r="E24" s="1090">
        <v>1313876</v>
      </c>
      <c r="F24" s="1087"/>
      <c r="G24" s="1088">
        <f t="shared" si="0"/>
        <v>1322892</v>
      </c>
      <c r="H24" s="1087"/>
      <c r="I24" s="1092">
        <v>1516401</v>
      </c>
      <c r="J24" s="128"/>
      <c r="K24" s="128"/>
    </row>
    <row r="25" spans="1:22" ht="6.75" customHeight="1">
      <c r="A25" s="1063"/>
      <c r="B25" s="1089" t="s">
        <v>6</v>
      </c>
      <c r="C25" s="1094"/>
      <c r="D25" s="1087"/>
      <c r="E25" s="1094"/>
      <c r="F25" s="1087"/>
      <c r="G25" s="1094" t="s">
        <v>6</v>
      </c>
      <c r="H25" s="1087"/>
      <c r="I25" s="1094" t="s">
        <v>6</v>
      </c>
      <c r="J25" s="128"/>
      <c r="K25" s="128"/>
    </row>
    <row r="26" spans="1:22" s="160" customFormat="1" ht="14" customHeight="1">
      <c r="A26" s="1062" t="s">
        <v>1489</v>
      </c>
      <c r="B26" s="1089" t="s">
        <v>6</v>
      </c>
      <c r="C26" s="1095">
        <f>ROUND(SUM(C17:C24),1)</f>
        <v>38316</v>
      </c>
      <c r="D26" s="1096"/>
      <c r="E26" s="1095">
        <f>ROUND(SUM(E17:E24),1)</f>
        <v>5746375</v>
      </c>
      <c r="F26" s="1096"/>
      <c r="G26" s="1095">
        <f>ROUND(SUM(G17:G24),1)</f>
        <v>5784691</v>
      </c>
      <c r="H26" s="1096"/>
      <c r="I26" s="1095">
        <f>ROUND(SUM(I17:I24),1)</f>
        <v>5963973</v>
      </c>
      <c r="J26" s="1097"/>
      <c r="K26" s="1097"/>
    </row>
    <row r="27" spans="1:22" ht="13.5" customHeight="1">
      <c r="A27" s="1062"/>
      <c r="B27" s="1089" t="s">
        <v>6</v>
      </c>
      <c r="C27" s="1088"/>
      <c r="D27" s="1087"/>
      <c r="E27" s="1088"/>
      <c r="F27" s="1087"/>
      <c r="G27" s="1088"/>
      <c r="H27" s="1087"/>
      <c r="I27" s="1088"/>
      <c r="J27" s="1098"/>
      <c r="K27" s="1098"/>
    </row>
    <row r="28" spans="1:22" ht="14" customHeight="1">
      <c r="A28" s="1062" t="s">
        <v>972</v>
      </c>
      <c r="B28" s="1089" t="s">
        <v>6</v>
      </c>
      <c r="C28" s="1099">
        <v>0</v>
      </c>
      <c r="D28" s="1087"/>
      <c r="E28" s="1090">
        <v>132007</v>
      </c>
      <c r="F28" s="1087"/>
      <c r="G28" s="1088">
        <f>ROUND(SUM(C28:F28),1)</f>
        <v>132007</v>
      </c>
      <c r="H28" s="1087"/>
      <c r="I28" s="1092">
        <v>139574</v>
      </c>
      <c r="J28" s="128"/>
      <c r="K28" s="128"/>
    </row>
    <row r="29" spans="1:22" ht="14" customHeight="1">
      <c r="A29" s="1062"/>
      <c r="B29" s="1089" t="s">
        <v>6</v>
      </c>
      <c r="C29" s="1090"/>
      <c r="D29" s="1087"/>
      <c r="E29" s="1090"/>
      <c r="F29" s="1087"/>
      <c r="G29" s="1088" t="s">
        <v>6</v>
      </c>
      <c r="H29" s="1087"/>
      <c r="I29" s="1092" t="s">
        <v>6</v>
      </c>
      <c r="J29" s="128"/>
      <c r="K29" s="128"/>
    </row>
    <row r="30" spans="1:22" ht="14" customHeight="1">
      <c r="A30" s="1062" t="s">
        <v>973</v>
      </c>
      <c r="B30" s="1089" t="s">
        <v>6</v>
      </c>
      <c r="C30" s="1099">
        <v>0</v>
      </c>
      <c r="D30" s="1087"/>
      <c r="E30" s="1090">
        <v>304435</v>
      </c>
      <c r="F30" s="1087"/>
      <c r="G30" s="1088">
        <f>ROUND(SUM(C30:F30),1)</f>
        <v>304435</v>
      </c>
      <c r="H30" s="1087"/>
      <c r="I30" s="1092">
        <v>332805</v>
      </c>
      <c r="J30" s="128"/>
      <c r="K30" s="128"/>
    </row>
    <row r="31" spans="1:22" ht="14" customHeight="1">
      <c r="A31" s="1062"/>
      <c r="B31" s="1089" t="s">
        <v>6</v>
      </c>
      <c r="C31" s="1090"/>
      <c r="D31" s="1087"/>
      <c r="E31" s="1090"/>
      <c r="F31" s="1087"/>
      <c r="G31" s="1088"/>
      <c r="H31" s="1087"/>
      <c r="I31" s="1092"/>
      <c r="J31" s="128"/>
      <c r="K31" s="128"/>
    </row>
    <row r="32" spans="1:22" ht="14" customHeight="1">
      <c r="A32" s="1062" t="s">
        <v>974</v>
      </c>
      <c r="B32" s="1089" t="s">
        <v>6</v>
      </c>
      <c r="C32" s="1081"/>
      <c r="D32" s="1087"/>
      <c r="E32" s="1081"/>
      <c r="F32" s="1087"/>
      <c r="G32" s="1081"/>
      <c r="H32" s="1087"/>
      <c r="I32" s="1081"/>
      <c r="J32" s="1098"/>
      <c r="K32" s="1098"/>
      <c r="L32" s="1100"/>
      <c r="M32" s="1100"/>
      <c r="N32" s="1100"/>
      <c r="O32" s="1100"/>
      <c r="P32" s="1100"/>
      <c r="Q32" s="1100"/>
      <c r="R32" s="1100"/>
      <c r="S32" s="1100"/>
      <c r="T32" s="1100"/>
      <c r="U32" s="1100"/>
      <c r="V32" s="1100"/>
    </row>
    <row r="33" spans="1:11" ht="14" customHeight="1">
      <c r="A33" s="1062" t="s">
        <v>975</v>
      </c>
      <c r="B33" s="1089" t="s">
        <v>6</v>
      </c>
      <c r="C33" s="1090">
        <v>339</v>
      </c>
      <c r="D33" s="1087"/>
      <c r="E33" s="1099">
        <v>0</v>
      </c>
      <c r="F33" s="1087"/>
      <c r="G33" s="1088">
        <f>ROUND(SUM(C33:F33),1)</f>
        <v>339</v>
      </c>
      <c r="H33" s="1087"/>
      <c r="I33" s="1091">
        <v>702</v>
      </c>
      <c r="J33" s="1101"/>
      <c r="K33" s="1101"/>
    </row>
    <row r="34" spans="1:11" ht="14" customHeight="1">
      <c r="A34" s="1062"/>
      <c r="B34" s="1089" t="s">
        <v>6</v>
      </c>
      <c r="C34" s="1094"/>
      <c r="D34" s="1063"/>
      <c r="E34" s="1094"/>
      <c r="F34" s="1102"/>
      <c r="G34" s="1094"/>
      <c r="H34" s="1102"/>
      <c r="I34" s="1094"/>
      <c r="J34" s="1101"/>
      <c r="K34" s="1101"/>
    </row>
    <row r="35" spans="1:11" ht="14.5" customHeight="1" thickBot="1">
      <c r="A35" s="1062" t="s">
        <v>1497</v>
      </c>
      <c r="B35" s="1089" t="s">
        <v>6</v>
      </c>
      <c r="C35" s="1103">
        <f>ROUND(SUM(C26:C33),1)</f>
        <v>38655</v>
      </c>
      <c r="D35" s="1015"/>
      <c r="E35" s="1103">
        <f>ROUND(SUM(E26:E33),1)</f>
        <v>6182817</v>
      </c>
      <c r="F35" s="1015"/>
      <c r="G35" s="1103">
        <f>ROUND(SUM(G26:G33),1)</f>
        <v>6221472</v>
      </c>
      <c r="H35" s="1015"/>
      <c r="I35" s="1103">
        <f>ROUND(SUM(I26:I33),1)</f>
        <v>6437054</v>
      </c>
      <c r="J35" s="169"/>
      <c r="K35" s="169"/>
    </row>
    <row r="36" spans="1:11" ht="14" customHeight="1" thickTop="1">
      <c r="A36" s="260" t="s">
        <v>571</v>
      </c>
      <c r="B36" s="260"/>
      <c r="C36" s="1059"/>
      <c r="D36" s="260"/>
      <c r="E36" s="1059"/>
      <c r="F36" s="260"/>
      <c r="G36" s="1059"/>
      <c r="H36" s="260"/>
      <c r="I36" s="1059"/>
      <c r="J36" s="169"/>
      <c r="K36" s="169"/>
    </row>
    <row r="37" spans="1:11" ht="14.25" customHeight="1">
      <c r="A37" s="3" t="s">
        <v>976</v>
      </c>
      <c r="B37" s="260"/>
      <c r="C37" s="260"/>
      <c r="D37" s="260"/>
      <c r="E37" s="1060"/>
      <c r="F37" s="260"/>
      <c r="G37" s="260"/>
      <c r="H37" s="260"/>
      <c r="I37" s="1060"/>
      <c r="J37" s="169"/>
      <c r="K37" s="169"/>
    </row>
    <row r="38" spans="1:11" ht="12.75" customHeight="1">
      <c r="A38" s="3" t="s">
        <v>977</v>
      </c>
      <c r="B38" s="260"/>
      <c r="C38" s="260"/>
      <c r="D38" s="260"/>
      <c r="E38" s="260"/>
      <c r="F38" s="260"/>
      <c r="G38" s="260"/>
      <c r="H38" s="260"/>
      <c r="I38" s="260"/>
      <c r="J38" s="169"/>
      <c r="K38" s="169"/>
    </row>
    <row r="39" spans="1:11" ht="16">
      <c r="A39" s="260" t="s">
        <v>571</v>
      </c>
      <c r="B39" s="260"/>
      <c r="C39" s="260"/>
      <c r="D39" s="260"/>
      <c r="E39" s="260"/>
      <c r="F39" s="260"/>
      <c r="G39" s="260"/>
      <c r="H39" s="260"/>
      <c r="I39" s="260"/>
      <c r="J39" s="169"/>
      <c r="K39" s="169"/>
    </row>
    <row r="40" spans="1:11" ht="16">
      <c r="A40" s="260" t="s">
        <v>571</v>
      </c>
      <c r="B40" s="260"/>
      <c r="C40" s="260"/>
      <c r="D40" s="260"/>
      <c r="E40" s="1054"/>
      <c r="F40" s="260"/>
      <c r="G40" s="260"/>
      <c r="H40" s="260"/>
      <c r="I40" s="1054"/>
      <c r="J40" s="128"/>
      <c r="K40" s="128"/>
    </row>
    <row r="41" spans="1:11" ht="16">
      <c r="A41" s="211"/>
      <c r="B41" s="1056"/>
      <c r="C41" s="1104"/>
      <c r="D41" s="1056"/>
      <c r="E41" s="1054"/>
      <c r="F41" s="1105"/>
      <c r="G41" s="1054"/>
      <c r="H41" s="1105"/>
      <c r="I41" s="1054"/>
      <c r="J41" s="128"/>
      <c r="K41" s="128"/>
    </row>
    <row r="42" spans="1:11" ht="16">
      <c r="A42" s="211"/>
      <c r="B42" s="260"/>
      <c r="C42" s="1104"/>
      <c r="D42" s="260"/>
      <c r="E42" s="1106"/>
      <c r="F42" s="1107"/>
      <c r="G42" s="1054"/>
      <c r="H42" s="1107"/>
      <c r="I42" s="1106"/>
      <c r="J42" s="128"/>
      <c r="K42" s="128"/>
    </row>
    <row r="43" spans="1:11" ht="16">
      <c r="A43" s="211"/>
      <c r="B43" s="260"/>
      <c r="C43" s="1104"/>
      <c r="D43" s="260"/>
      <c r="E43" s="1106"/>
      <c r="F43" s="1107"/>
      <c r="G43" s="1054"/>
      <c r="H43" s="1107"/>
      <c r="I43" s="1106"/>
      <c r="J43" s="128"/>
      <c r="K43" s="128"/>
    </row>
    <row r="44" spans="1:11" ht="16">
      <c r="A44" s="211"/>
      <c r="B44" s="260"/>
      <c r="C44" s="1061"/>
      <c r="D44" s="260"/>
      <c r="E44" s="1108"/>
      <c r="F44" s="1079"/>
      <c r="G44" s="1061"/>
      <c r="H44" s="1079"/>
      <c r="I44" s="1108"/>
      <c r="J44" s="1098"/>
      <c r="K44" s="1098"/>
    </row>
    <row r="45" spans="1:11" ht="16">
      <c r="A45" s="260"/>
      <c r="B45" s="260"/>
      <c r="C45" s="957"/>
      <c r="D45" s="260"/>
      <c r="E45" s="1079"/>
      <c r="F45" s="1107"/>
      <c r="G45" s="1079"/>
      <c r="H45" s="1107"/>
      <c r="I45" s="1079"/>
      <c r="J45" s="1101"/>
      <c r="K45" s="1101"/>
    </row>
    <row r="46" spans="1:11" ht="16">
      <c r="A46" s="211"/>
      <c r="B46" s="213"/>
      <c r="C46" s="1109"/>
      <c r="D46" s="213"/>
      <c r="E46" s="1109"/>
      <c r="F46" s="1110"/>
      <c r="G46" s="1109"/>
      <c r="H46" s="1110"/>
      <c r="I46" s="1109"/>
      <c r="J46" s="128"/>
      <c r="K46" s="128"/>
    </row>
    <row r="47" spans="1:11" ht="12" customHeight="1">
      <c r="A47" s="260"/>
      <c r="B47" s="260"/>
      <c r="C47" s="1061"/>
      <c r="D47" s="260"/>
      <c r="E47" s="1061"/>
      <c r="F47" s="260"/>
      <c r="G47" s="1061"/>
      <c r="H47" s="260"/>
      <c r="I47" s="264"/>
      <c r="K47" s="169"/>
    </row>
    <row r="48" spans="1:11" ht="16">
      <c r="A48" s="260"/>
      <c r="B48" s="260"/>
      <c r="C48" s="260"/>
      <c r="D48" s="260"/>
      <c r="E48" s="1107"/>
      <c r="F48" s="260"/>
      <c r="G48" s="260"/>
      <c r="H48" s="260"/>
      <c r="I48" s="1054"/>
      <c r="K48" s="128"/>
    </row>
    <row r="49" spans="1:9" ht="15">
      <c r="A49" s="260"/>
      <c r="B49" s="260"/>
      <c r="C49" s="1054"/>
      <c r="D49" s="260"/>
      <c r="E49" s="1107"/>
      <c r="F49" s="260"/>
      <c r="G49" s="1054"/>
      <c r="H49" s="260"/>
      <c r="I49" s="260"/>
    </row>
    <row r="50" spans="1:9" ht="15">
      <c r="A50" s="260" t="s">
        <v>6</v>
      </c>
      <c r="B50" s="260"/>
      <c r="C50" s="1054"/>
      <c r="D50" s="260"/>
      <c r="E50" s="1054" t="s">
        <v>6</v>
      </c>
      <c r="F50" s="260"/>
      <c r="G50" s="1054" t="s">
        <v>6</v>
      </c>
      <c r="H50" s="260"/>
      <c r="I50" s="260"/>
    </row>
    <row r="51" spans="1:9" ht="15">
      <c r="A51" s="260"/>
      <c r="B51" s="260"/>
      <c r="C51" s="1054"/>
      <c r="D51" s="260"/>
      <c r="E51" s="1054"/>
      <c r="F51" s="260"/>
      <c r="G51" s="1054" t="s">
        <v>6</v>
      </c>
      <c r="H51" s="260"/>
      <c r="I51" s="260"/>
    </row>
    <row r="52" spans="1:9">
      <c r="C52" s="1111"/>
      <c r="E52" s="1111"/>
      <c r="G52" s="64" t="s">
        <v>6</v>
      </c>
    </row>
    <row r="53" spans="1:9">
      <c r="C53" s="1111"/>
      <c r="E53" s="1111"/>
      <c r="G53" s="64" t="s">
        <v>6</v>
      </c>
    </row>
    <row r="54" spans="1:9">
      <c r="C54" s="1111"/>
      <c r="E54" s="1111"/>
      <c r="G54" s="64" t="s">
        <v>6</v>
      </c>
    </row>
    <row r="55" spans="1:9">
      <c r="C55" s="1111"/>
      <c r="E55" s="1111"/>
      <c r="G55" s="64" t="s">
        <v>6</v>
      </c>
    </row>
    <row r="56" spans="1:9">
      <c r="C56" s="1111"/>
      <c r="E56" s="1111"/>
      <c r="G56" s="1111"/>
    </row>
    <row r="57" spans="1:9">
      <c r="C57" s="1111"/>
      <c r="E57" s="1111"/>
      <c r="G57" s="1111"/>
    </row>
    <row r="58" spans="1:9">
      <c r="C58" s="1111"/>
      <c r="E58" s="1111"/>
      <c r="G58" s="1111"/>
    </row>
    <row r="59" spans="1:9">
      <c r="C59" s="1111"/>
      <c r="D59" s="1111"/>
      <c r="E59" s="1111"/>
      <c r="F59" s="1111"/>
      <c r="G59" s="1111"/>
    </row>
  </sheetData>
  <pageMargins left="0.75" right="0.5" top="1" bottom="0.25" header="0" footer="0.25"/>
  <pageSetup scale="74" orientation="landscape"/>
  <headerFooter scaleWithDoc="0">
    <oddFooter>&amp;R&amp;8 112</oddFooter>
  </headerFooter>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AB112"/>
  <sheetViews>
    <sheetView showGridLines="0" showOutlineSymbols="0" zoomScaleSheetLayoutView="85" workbookViewId="0"/>
  </sheetViews>
  <sheetFormatPr baseColWidth="10" defaultColWidth="8.85546875" defaultRowHeight="16" outlineLevelRow="1" x14ac:dyDescent="0"/>
  <cols>
    <col min="1" max="1" width="33.42578125" style="169" customWidth="1"/>
    <col min="2" max="2" width="1.28515625" style="169" customWidth="1"/>
    <col min="3" max="3" width="10.42578125" style="1134" customWidth="1"/>
    <col min="4" max="4" width="1.42578125" style="1134" customWidth="1"/>
    <col min="5" max="5" width="9.7109375" style="1134" bestFit="1" customWidth="1"/>
    <col min="6" max="6" width="1.28515625" style="1134" customWidth="1"/>
    <col min="7" max="7" width="10" style="1134" customWidth="1"/>
    <col min="8" max="8" width="1.28515625" style="1134" customWidth="1"/>
    <col min="9" max="9" width="9.28515625" style="1134" customWidth="1"/>
    <col min="10" max="10" width="1.42578125" style="1134" customWidth="1"/>
    <col min="11" max="11" width="10.140625" style="1134" customWidth="1"/>
    <col min="12" max="12" width="1.28515625" style="1134" customWidth="1"/>
    <col min="13" max="13" width="10.7109375" style="1134" customWidth="1"/>
    <col min="14" max="14" width="1.28515625" style="1134" customWidth="1"/>
    <col min="15" max="15" width="8.7109375" style="1134" customWidth="1"/>
    <col min="16" max="16" width="1.28515625" style="1134" customWidth="1"/>
    <col min="17" max="17" width="12.28515625" style="1134" bestFit="1" customWidth="1"/>
    <col min="18" max="18" width="1.28515625" style="1134" customWidth="1"/>
    <col min="19" max="19" width="9.7109375" style="1134" customWidth="1"/>
    <col min="20" max="20" width="1.28515625" style="1134" customWidth="1"/>
    <col min="21" max="21" width="11" style="1134" customWidth="1"/>
    <col min="22" max="22" width="1.7109375" style="1134" customWidth="1"/>
    <col min="23" max="23" width="9.5703125" style="1134" customWidth="1"/>
    <col min="24" max="24" width="1.42578125" style="1134" customWidth="1"/>
    <col min="25" max="25" width="9.7109375" style="1134" customWidth="1"/>
    <col min="26" max="26" width="1.28515625" style="1134" customWidth="1"/>
    <col min="27" max="27" width="9.5703125" style="1134" customWidth="1"/>
    <col min="28" max="28" width="1.140625" style="1134" customWidth="1"/>
    <col min="29" max="16384" width="8.85546875" style="169"/>
  </cols>
  <sheetData>
    <row r="1" spans="1:28">
      <c r="A1" s="1667" t="s">
        <v>1491</v>
      </c>
    </row>
    <row r="3" spans="1:28" ht="14.25" customHeight="1">
      <c r="A3" s="211" t="s">
        <v>0</v>
      </c>
      <c r="B3" s="2"/>
      <c r="C3" s="1112"/>
      <c r="D3" s="1112"/>
      <c r="E3" s="1112"/>
      <c r="F3" s="1112"/>
      <c r="G3" s="1112"/>
      <c r="H3" s="1112"/>
      <c r="I3" s="1112"/>
      <c r="J3" s="240"/>
      <c r="K3" s="240"/>
      <c r="L3" s="240"/>
      <c r="M3" s="240"/>
      <c r="N3" s="240"/>
      <c r="O3" s="240"/>
      <c r="P3" s="240"/>
      <c r="Q3" s="240"/>
      <c r="R3" s="240"/>
      <c r="S3" s="240"/>
      <c r="T3" s="240"/>
      <c r="U3" s="240"/>
      <c r="V3" s="240"/>
      <c r="W3" s="240"/>
      <c r="X3" s="240"/>
      <c r="Y3" s="240"/>
      <c r="Z3" s="240"/>
      <c r="AA3" s="1112"/>
      <c r="AB3" s="1035"/>
    </row>
    <row r="4" spans="1:28" ht="15" customHeight="1">
      <c r="A4" s="214" t="s">
        <v>978</v>
      </c>
      <c r="B4" s="2"/>
      <c r="C4" s="1112"/>
      <c r="D4" s="1112"/>
      <c r="E4" s="1112"/>
      <c r="F4" s="1112"/>
      <c r="G4" s="1112"/>
      <c r="H4" s="1112"/>
      <c r="I4" s="1112"/>
      <c r="J4" s="240"/>
      <c r="K4" s="240"/>
      <c r="L4" s="240"/>
      <c r="M4" s="240"/>
      <c r="N4" s="240"/>
      <c r="O4" s="240"/>
      <c r="P4" s="240"/>
      <c r="Q4" s="240"/>
      <c r="R4" s="240"/>
      <c r="S4" s="240"/>
      <c r="T4" s="240"/>
      <c r="U4" s="240"/>
      <c r="V4" s="240"/>
      <c r="W4" s="240"/>
      <c r="X4" s="240"/>
      <c r="Y4" s="113" t="s">
        <v>6</v>
      </c>
      <c r="Z4" s="113"/>
      <c r="AA4" s="113"/>
      <c r="AB4" s="1035"/>
    </row>
    <row r="5" spans="1:28" ht="15.75" customHeight="1">
      <c r="A5" s="211" t="s">
        <v>764</v>
      </c>
      <c r="B5" s="2"/>
      <c r="C5" s="1112"/>
      <c r="D5" s="1112"/>
      <c r="E5" s="1112"/>
      <c r="F5" s="1112"/>
      <c r="G5" s="1112"/>
      <c r="H5" s="1112"/>
      <c r="I5" s="1112"/>
      <c r="J5" s="240"/>
      <c r="K5" s="240"/>
      <c r="L5" s="240"/>
      <c r="M5" s="240"/>
      <c r="N5" s="240"/>
      <c r="O5" s="240"/>
      <c r="P5" s="240"/>
      <c r="Q5" s="240"/>
      <c r="R5" s="240"/>
      <c r="S5" s="240"/>
      <c r="T5" s="240"/>
      <c r="U5" s="240"/>
      <c r="V5" s="240"/>
      <c r="W5" s="240"/>
      <c r="X5" s="240"/>
      <c r="Y5" s="2430" t="s">
        <v>979</v>
      </c>
      <c r="Z5" s="2431"/>
      <c r="AA5" s="2432"/>
      <c r="AB5" s="1035"/>
    </row>
    <row r="6" spans="1:28" ht="15" customHeight="1">
      <c r="A6" s="214" t="s">
        <v>1966</v>
      </c>
      <c r="B6" s="2"/>
      <c r="C6" s="1112"/>
      <c r="D6" s="1112"/>
      <c r="E6" s="1112"/>
      <c r="F6" s="1112"/>
      <c r="G6" s="1112"/>
      <c r="H6" s="1112"/>
      <c r="I6" s="1112"/>
      <c r="J6" s="240"/>
      <c r="K6" s="240"/>
      <c r="L6" s="240"/>
      <c r="M6" s="240"/>
      <c r="N6" s="240"/>
      <c r="O6" s="240"/>
      <c r="P6" s="240"/>
      <c r="Q6" s="240"/>
      <c r="R6" s="240"/>
      <c r="S6" s="240"/>
      <c r="T6" s="240"/>
      <c r="U6" s="240"/>
      <c r="V6" s="240"/>
      <c r="W6" s="240"/>
      <c r="X6" s="240"/>
      <c r="Y6" s="240"/>
      <c r="Z6" s="240"/>
      <c r="AA6" s="240"/>
      <c r="AB6" s="1035"/>
    </row>
    <row r="7" spans="1:28" ht="15" customHeight="1">
      <c r="A7" s="211" t="s">
        <v>4</v>
      </c>
      <c r="B7" s="2"/>
      <c r="C7" s="1112"/>
      <c r="D7" s="1112"/>
      <c r="E7" s="1112"/>
      <c r="F7" s="1112"/>
      <c r="G7" s="1112"/>
      <c r="H7" s="1112"/>
      <c r="I7" s="1112"/>
      <c r="J7" s="240"/>
      <c r="K7" s="240"/>
      <c r="L7" s="240"/>
      <c r="M7" s="240"/>
      <c r="N7" s="240"/>
      <c r="O7" s="240"/>
      <c r="P7" s="240"/>
      <c r="Q7" s="240"/>
      <c r="R7" s="240"/>
      <c r="S7" s="240"/>
      <c r="T7" s="240"/>
      <c r="U7" s="240"/>
      <c r="V7" s="240"/>
      <c r="W7" s="240"/>
      <c r="X7" s="240"/>
      <c r="Y7" s="240"/>
      <c r="Z7" s="240"/>
      <c r="AA7" s="240"/>
      <c r="AB7" s="1035"/>
    </row>
    <row r="8" spans="1:28" ht="15" customHeight="1">
      <c r="A8" s="211"/>
      <c r="B8" s="2"/>
      <c r="C8" s="1112"/>
      <c r="D8" s="1112"/>
      <c r="E8" s="1112"/>
      <c r="F8" s="1112"/>
      <c r="G8" s="1112"/>
      <c r="H8" s="1112"/>
      <c r="I8" s="1112"/>
      <c r="J8" s="240"/>
      <c r="K8" s="240"/>
      <c r="L8" s="240"/>
      <c r="M8" s="240"/>
      <c r="N8" s="240"/>
      <c r="O8" s="240"/>
      <c r="P8" s="240"/>
      <c r="Q8" s="240"/>
      <c r="R8" s="240"/>
      <c r="S8" s="240"/>
      <c r="T8" s="240"/>
      <c r="U8" s="240"/>
      <c r="V8" s="240"/>
      <c r="W8" s="240"/>
      <c r="X8" s="240"/>
      <c r="Y8" s="240"/>
      <c r="Z8" s="240"/>
      <c r="AA8" s="240"/>
      <c r="AB8" s="1035"/>
    </row>
    <row r="9" spans="1:28" ht="15" customHeight="1">
      <c r="A9" s="211"/>
      <c r="B9" s="2"/>
      <c r="C9" s="1112"/>
      <c r="D9" s="1112"/>
      <c r="E9" s="1112"/>
      <c r="F9" s="1112"/>
      <c r="G9" s="1112"/>
      <c r="H9" s="1112"/>
      <c r="I9" s="1112"/>
      <c r="J9" s="240"/>
      <c r="K9" s="240"/>
      <c r="L9" s="240"/>
      <c r="M9" s="240"/>
      <c r="N9" s="240"/>
      <c r="O9" s="240"/>
      <c r="P9" s="240"/>
      <c r="Q9" s="240"/>
      <c r="R9" s="240"/>
      <c r="S9" s="240"/>
      <c r="T9" s="240"/>
      <c r="U9" s="240"/>
      <c r="V9" s="240"/>
      <c r="W9" s="240"/>
      <c r="X9" s="240"/>
      <c r="Y9" s="240"/>
      <c r="Z9" s="240"/>
      <c r="AA9" s="240"/>
      <c r="AB9" s="1035"/>
    </row>
    <row r="10" spans="1:28" ht="15" customHeight="1">
      <c r="A10" s="211"/>
      <c r="B10" s="2"/>
      <c r="C10" s="1112"/>
      <c r="D10" s="1112"/>
      <c r="E10" s="1112"/>
      <c r="F10" s="1112"/>
      <c r="G10" s="1112"/>
      <c r="H10" s="1112"/>
      <c r="I10" s="1112"/>
      <c r="J10" s="240"/>
      <c r="K10" s="240"/>
      <c r="L10" s="240"/>
      <c r="M10" s="240"/>
      <c r="N10" s="240"/>
      <c r="O10" s="240"/>
      <c r="P10" s="240"/>
      <c r="Q10" s="240"/>
      <c r="R10" s="240"/>
      <c r="S10" s="240"/>
      <c r="T10" s="240"/>
      <c r="U10" s="240"/>
      <c r="V10" s="240"/>
      <c r="W10" s="240"/>
      <c r="X10" s="240"/>
      <c r="Y10" s="240"/>
      <c r="Z10" s="240"/>
      <c r="AA10" s="240"/>
      <c r="AB10" s="1035"/>
    </row>
    <row r="11" spans="1:28" ht="15" customHeight="1">
      <c r="A11" s="3" t="s">
        <v>6</v>
      </c>
      <c r="B11" s="3"/>
      <c r="C11" s="240"/>
      <c r="D11" s="240"/>
      <c r="E11" s="240"/>
      <c r="F11" s="240"/>
      <c r="G11" s="240"/>
      <c r="H11" s="240"/>
      <c r="I11" s="240"/>
      <c r="J11" s="240"/>
      <c r="K11" s="240"/>
      <c r="L11" s="240"/>
      <c r="M11" s="240"/>
      <c r="N11" s="240"/>
      <c r="O11" s="240"/>
      <c r="P11" s="240"/>
      <c r="Q11" s="240"/>
      <c r="R11" s="240"/>
      <c r="S11" s="240"/>
      <c r="T11" s="240"/>
      <c r="U11" s="240"/>
      <c r="V11" s="240"/>
      <c r="W11" s="240"/>
      <c r="X11" s="240"/>
      <c r="Y11" s="240"/>
      <c r="Z11" s="240"/>
      <c r="AA11" s="240"/>
      <c r="AB11" s="1035"/>
    </row>
    <row r="12" spans="1:28" ht="15.75" customHeight="1" outlineLevel="1">
      <c r="A12" s="1016"/>
      <c r="B12" s="1016"/>
      <c r="C12" s="2433" t="s">
        <v>766</v>
      </c>
      <c r="D12" s="2434"/>
      <c r="E12" s="2434"/>
      <c r="F12" s="2434"/>
      <c r="G12" s="2434"/>
      <c r="H12" s="2434"/>
      <c r="I12" s="2434"/>
      <c r="J12" s="2434"/>
      <c r="K12" s="2434"/>
      <c r="L12" s="2434"/>
      <c r="M12" s="2434"/>
      <c r="N12" s="2434"/>
      <c r="O12" s="2434"/>
      <c r="P12" s="2434"/>
      <c r="Q12" s="2434"/>
      <c r="R12" s="2434"/>
      <c r="S12" s="2434"/>
      <c r="T12" s="2434"/>
      <c r="U12" s="2434"/>
      <c r="V12" s="1113"/>
      <c r="W12" s="1114"/>
      <c r="X12" s="1115"/>
      <c r="Y12" s="1116" t="s">
        <v>288</v>
      </c>
      <c r="Z12" s="1116"/>
      <c r="AA12" s="1116"/>
      <c r="AB12" s="1115"/>
    </row>
    <row r="13" spans="1:28" ht="15.75" customHeight="1" outlineLevel="1">
      <c r="A13" s="1016"/>
      <c r="B13" s="1016"/>
      <c r="C13" s="1117"/>
      <c r="D13" s="1118"/>
      <c r="E13" s="1119" t="s">
        <v>768</v>
      </c>
      <c r="F13" s="1118"/>
      <c r="G13" s="1118"/>
      <c r="H13" s="1118"/>
      <c r="I13" s="1118"/>
      <c r="J13" s="1118"/>
      <c r="K13" s="1118"/>
      <c r="L13" s="1118"/>
      <c r="M13" s="1118"/>
      <c r="N13" s="1118"/>
      <c r="O13" s="1118"/>
      <c r="P13" s="1118"/>
      <c r="Q13" s="1118"/>
      <c r="R13" s="1118"/>
      <c r="S13" s="1118"/>
      <c r="T13" s="1118"/>
      <c r="U13" s="1118"/>
      <c r="V13" s="1113"/>
      <c r="W13" s="1114"/>
      <c r="X13" s="1115"/>
      <c r="Y13" s="1120"/>
      <c r="Z13" s="1120"/>
      <c r="AA13" s="1120"/>
      <c r="AB13" s="1115"/>
    </row>
    <row r="14" spans="1:28" ht="14" customHeight="1">
      <c r="A14" s="1016"/>
      <c r="B14" s="1016"/>
      <c r="C14" s="1119" t="s">
        <v>6</v>
      </c>
      <c r="D14" s="1121"/>
      <c r="E14" s="1119" t="s">
        <v>770</v>
      </c>
      <c r="F14" s="1121"/>
      <c r="G14" s="1119" t="s">
        <v>771</v>
      </c>
      <c r="H14" s="1121"/>
      <c r="I14" s="1119" t="s">
        <v>6</v>
      </c>
      <c r="J14" s="1121"/>
      <c r="K14" s="1119" t="s">
        <v>772</v>
      </c>
      <c r="L14" s="1121"/>
      <c r="M14" s="1119" t="s">
        <v>773</v>
      </c>
      <c r="N14" s="1121"/>
      <c r="O14" s="1119" t="s">
        <v>773</v>
      </c>
      <c r="P14" s="1121"/>
      <c r="Q14" s="1119" t="s">
        <v>774</v>
      </c>
      <c r="R14" s="1121"/>
      <c r="S14" s="1119" t="s">
        <v>6</v>
      </c>
      <c r="T14" s="1115"/>
      <c r="U14" s="1122" t="s">
        <v>775</v>
      </c>
      <c r="V14" s="1115"/>
      <c r="W14" s="1122" t="s">
        <v>859</v>
      </c>
      <c r="X14" s="1115"/>
      <c r="Y14" s="1113" t="s">
        <v>6</v>
      </c>
      <c r="Z14" s="1113"/>
      <c r="AA14" s="1113" t="s">
        <v>6</v>
      </c>
      <c r="AB14" s="1123"/>
    </row>
    <row r="15" spans="1:28" ht="14" customHeight="1">
      <c r="A15" s="1019" t="s">
        <v>779</v>
      </c>
      <c r="B15" s="1016"/>
      <c r="C15" s="1119" t="s">
        <v>536</v>
      </c>
      <c r="D15" s="1121"/>
      <c r="E15" s="1119" t="s">
        <v>780</v>
      </c>
      <c r="F15" s="1121"/>
      <c r="G15" s="1124" t="s">
        <v>860</v>
      </c>
      <c r="H15" s="1121"/>
      <c r="I15" s="1119" t="s">
        <v>782</v>
      </c>
      <c r="J15" s="1121"/>
      <c r="K15" s="1121" t="s">
        <v>783</v>
      </c>
      <c r="L15" s="1121"/>
      <c r="M15" s="1119" t="s">
        <v>861</v>
      </c>
      <c r="N15" s="1121"/>
      <c r="O15" s="1119" t="s">
        <v>785</v>
      </c>
      <c r="P15" s="1121"/>
      <c r="Q15" s="1124" t="s">
        <v>786</v>
      </c>
      <c r="R15" s="1121"/>
      <c r="S15" s="1124" t="s">
        <v>549</v>
      </c>
      <c r="T15" s="1115"/>
      <c r="U15" s="1122" t="s">
        <v>787</v>
      </c>
      <c r="V15" s="1115"/>
      <c r="W15" s="1122" t="s">
        <v>862</v>
      </c>
      <c r="X15" s="1115"/>
      <c r="Y15" s="1125" t="s">
        <v>1967</v>
      </c>
      <c r="Z15" s="1117"/>
      <c r="AA15" s="1125" t="s">
        <v>790</v>
      </c>
      <c r="AB15" s="1123"/>
    </row>
    <row r="16" spans="1:28" ht="4" customHeight="1">
      <c r="A16" s="1028"/>
      <c r="B16" s="3"/>
      <c r="C16" s="1126"/>
      <c r="D16" s="240"/>
      <c r="E16" s="1126"/>
      <c r="F16" s="240"/>
      <c r="G16" s="240"/>
      <c r="H16" s="240"/>
      <c r="I16" s="1126"/>
      <c r="J16" s="240"/>
      <c r="K16" s="1126"/>
      <c r="L16" s="240"/>
      <c r="M16" s="1126"/>
      <c r="N16" s="240"/>
      <c r="O16" s="1126"/>
      <c r="P16" s="240"/>
      <c r="Q16" s="240"/>
      <c r="R16" s="240"/>
      <c r="S16" s="1126"/>
      <c r="T16" s="240"/>
      <c r="U16" s="1126"/>
      <c r="V16" s="240"/>
      <c r="W16" s="1126"/>
      <c r="X16" s="240"/>
      <c r="Y16" s="1126"/>
      <c r="Z16" s="1127"/>
      <c r="AA16" s="1126"/>
      <c r="AB16" s="1035"/>
    </row>
    <row r="17" spans="1:28" s="1132" customFormat="1" ht="15" customHeight="1">
      <c r="A17" s="1128" t="s">
        <v>980</v>
      </c>
      <c r="B17" s="1029"/>
      <c r="C17" s="1030">
        <v>0</v>
      </c>
      <c r="D17" s="1129"/>
      <c r="E17" s="1030">
        <v>0</v>
      </c>
      <c r="F17" s="1129"/>
      <c r="G17" s="1030">
        <v>0</v>
      </c>
      <c r="H17" s="1129"/>
      <c r="I17" s="1030">
        <v>0</v>
      </c>
      <c r="J17" s="1129"/>
      <c r="K17" s="1030">
        <v>0</v>
      </c>
      <c r="L17" s="1129"/>
      <c r="M17" s="1030">
        <v>0</v>
      </c>
      <c r="N17" s="1129"/>
      <c r="O17" s="1030">
        <v>0</v>
      </c>
      <c r="P17" s="1129"/>
      <c r="Q17" s="1030">
        <v>0</v>
      </c>
      <c r="R17" s="1129"/>
      <c r="S17" s="1030">
        <v>0</v>
      </c>
      <c r="T17" s="1129"/>
      <c r="U17" s="1040">
        <f>ROUND(SUM(C17:S17),1)</f>
        <v>0</v>
      </c>
      <c r="V17" s="1129"/>
      <c r="W17" s="983">
        <v>46</v>
      </c>
      <c r="X17" s="1129"/>
      <c r="Y17" s="1040">
        <f>ROUND(SUM(U17:X17),1)</f>
        <v>46</v>
      </c>
      <c r="Z17" s="1129"/>
      <c r="AA17" s="1130">
        <v>28</v>
      </c>
      <c r="AB17" s="1131"/>
    </row>
    <row r="18" spans="1:28" ht="15" customHeight="1">
      <c r="A18" s="1133" t="s">
        <v>981</v>
      </c>
      <c r="B18" s="169" t="s">
        <v>6</v>
      </c>
      <c r="C18" s="1033">
        <v>0</v>
      </c>
      <c r="E18" s="1033">
        <v>0</v>
      </c>
      <c r="G18" s="1033">
        <v>0</v>
      </c>
      <c r="I18" s="1033">
        <v>0</v>
      </c>
      <c r="K18" s="1033">
        <v>0</v>
      </c>
      <c r="M18" s="1033">
        <v>0</v>
      </c>
      <c r="O18" s="1033">
        <v>0</v>
      </c>
      <c r="Q18" s="1038">
        <v>0</v>
      </c>
      <c r="S18" s="986">
        <v>0</v>
      </c>
      <c r="U18" s="1035">
        <f>ROUND(SUM(C18:S18),1)</f>
        <v>0</v>
      </c>
      <c r="W18" s="987">
        <v>32982</v>
      </c>
      <c r="Y18" s="1035">
        <f>ROUND(SUM(U18:X18),1)</f>
        <v>32982</v>
      </c>
      <c r="AA18" s="1035">
        <v>33122</v>
      </c>
    </row>
    <row r="19" spans="1:28" ht="15" customHeight="1">
      <c r="A19" s="1133" t="s">
        <v>982</v>
      </c>
      <c r="B19" s="1014" t="s">
        <v>6</v>
      </c>
      <c r="C19" s="1033">
        <v>0</v>
      </c>
      <c r="D19" s="1035"/>
      <c r="E19" s="1033">
        <v>0</v>
      </c>
      <c r="F19" s="1035"/>
      <c r="G19" s="1033">
        <v>0</v>
      </c>
      <c r="H19" s="1035"/>
      <c r="I19" s="1033">
        <v>0</v>
      </c>
      <c r="J19" s="1035"/>
      <c r="K19" s="1033">
        <v>0</v>
      </c>
      <c r="L19" s="1035"/>
      <c r="M19" s="1033">
        <v>0</v>
      </c>
      <c r="N19" s="1035"/>
      <c r="O19" s="1033">
        <v>0</v>
      </c>
      <c r="P19" s="1035"/>
      <c r="Q19" s="1033">
        <v>0</v>
      </c>
      <c r="R19" s="1035"/>
      <c r="S19" s="986">
        <v>0</v>
      </c>
      <c r="T19" s="1035"/>
      <c r="U19" s="1035">
        <f t="shared" ref="U19:U56" si="0">ROUND(SUM(C19:S19),1)</f>
        <v>0</v>
      </c>
      <c r="V19" s="1035"/>
      <c r="W19" s="987">
        <v>30142</v>
      </c>
      <c r="X19" s="1035"/>
      <c r="Y19" s="1035">
        <f t="shared" ref="Y19:Y56" si="1">ROUND(SUM(U19:X19),1)</f>
        <v>30142</v>
      </c>
      <c r="Z19" s="1035"/>
      <c r="AA19" s="1035">
        <v>38854</v>
      </c>
      <c r="AB19" s="1035"/>
    </row>
    <row r="20" spans="1:28" ht="15" customHeight="1">
      <c r="A20" s="1133" t="s">
        <v>983</v>
      </c>
      <c r="B20" s="1014" t="s">
        <v>6</v>
      </c>
      <c r="C20" s="1033">
        <v>0</v>
      </c>
      <c r="D20" s="1035"/>
      <c r="E20" s="1033">
        <v>0</v>
      </c>
      <c r="F20" s="1035"/>
      <c r="G20" s="1033">
        <v>0</v>
      </c>
      <c r="H20" s="1035"/>
      <c r="I20" s="1033">
        <v>0</v>
      </c>
      <c r="J20" s="1035"/>
      <c r="K20" s="1033">
        <v>0</v>
      </c>
      <c r="L20" s="1035"/>
      <c r="M20" s="1033">
        <v>0</v>
      </c>
      <c r="N20" s="1035"/>
      <c r="O20" s="1033">
        <v>0</v>
      </c>
      <c r="P20" s="1035"/>
      <c r="Q20" s="1033">
        <v>0</v>
      </c>
      <c r="R20" s="1035"/>
      <c r="S20" s="986">
        <v>0</v>
      </c>
      <c r="T20" s="1035"/>
      <c r="U20" s="1035">
        <f t="shared" si="0"/>
        <v>0</v>
      </c>
      <c r="V20" s="1035"/>
      <c r="W20" s="987">
        <v>220316</v>
      </c>
      <c r="X20" s="1035"/>
      <c r="Y20" s="1035">
        <f t="shared" si="1"/>
        <v>220316</v>
      </c>
      <c r="Z20" s="1035"/>
      <c r="AA20" s="1035">
        <v>231392</v>
      </c>
      <c r="AB20" s="1035"/>
    </row>
    <row r="21" spans="1:28" ht="15" customHeight="1">
      <c r="A21" s="1133" t="s">
        <v>984</v>
      </c>
      <c r="B21" s="1014" t="s">
        <v>6</v>
      </c>
      <c r="C21" s="1033">
        <v>0</v>
      </c>
      <c r="D21" s="1035"/>
      <c r="E21" s="986">
        <v>80</v>
      </c>
      <c r="F21" s="995"/>
      <c r="G21" s="986">
        <v>0</v>
      </c>
      <c r="H21" s="995"/>
      <c r="I21" s="986">
        <v>0</v>
      </c>
      <c r="J21" s="995"/>
      <c r="K21" s="986">
        <v>0</v>
      </c>
      <c r="L21" s="995"/>
      <c r="M21" s="986">
        <v>0</v>
      </c>
      <c r="N21" s="995"/>
      <c r="O21" s="986">
        <v>0</v>
      </c>
      <c r="P21" s="1035"/>
      <c r="Q21" s="1033">
        <v>0</v>
      </c>
      <c r="R21" s="1035"/>
      <c r="S21" s="986">
        <v>0</v>
      </c>
      <c r="T21" s="1035"/>
      <c r="U21" s="1035">
        <f t="shared" si="0"/>
        <v>80</v>
      </c>
      <c r="V21" s="1035"/>
      <c r="W21" s="987">
        <v>555</v>
      </c>
      <c r="X21" s="1035"/>
      <c r="Y21" s="1035">
        <f t="shared" si="1"/>
        <v>635</v>
      </c>
      <c r="Z21" s="1035"/>
      <c r="AA21" s="1035">
        <v>727</v>
      </c>
      <c r="AB21" s="1035"/>
    </row>
    <row r="22" spans="1:28" ht="15" customHeight="1">
      <c r="A22" s="1133" t="s">
        <v>985</v>
      </c>
      <c r="B22" s="1014" t="s">
        <v>6</v>
      </c>
      <c r="C22" s="1033">
        <v>0</v>
      </c>
      <c r="D22" s="1035"/>
      <c r="E22" s="987">
        <v>97531</v>
      </c>
      <c r="F22" s="995"/>
      <c r="G22" s="987">
        <v>634</v>
      </c>
      <c r="H22" s="995"/>
      <c r="I22" s="986">
        <v>0</v>
      </c>
      <c r="J22" s="995"/>
      <c r="K22" s="986">
        <v>0</v>
      </c>
      <c r="L22" s="995"/>
      <c r="M22" s="986">
        <v>0</v>
      </c>
      <c r="N22" s="995"/>
      <c r="O22" s="986">
        <v>0</v>
      </c>
      <c r="P22" s="1035"/>
      <c r="Q22" s="1033">
        <v>0</v>
      </c>
      <c r="R22" s="1035"/>
      <c r="S22" s="986">
        <v>0</v>
      </c>
      <c r="T22" s="1035"/>
      <c r="U22" s="1035">
        <f t="shared" si="0"/>
        <v>98165</v>
      </c>
      <c r="V22" s="1035"/>
      <c r="W22" s="987">
        <v>167546</v>
      </c>
      <c r="X22" s="1035"/>
      <c r="Y22" s="1035">
        <f t="shared" si="1"/>
        <v>265711</v>
      </c>
      <c r="Z22" s="1035"/>
      <c r="AA22" s="1035">
        <v>276399</v>
      </c>
      <c r="AB22" s="1035"/>
    </row>
    <row r="23" spans="1:28" ht="15" customHeight="1">
      <c r="A23" s="1133" t="s">
        <v>986</v>
      </c>
      <c r="B23" s="260" t="s">
        <v>6</v>
      </c>
      <c r="C23" s="1033">
        <v>0</v>
      </c>
      <c r="D23" s="1035"/>
      <c r="E23" s="986">
        <v>0</v>
      </c>
      <c r="F23" s="995"/>
      <c r="G23" s="986">
        <v>0</v>
      </c>
      <c r="H23" s="995"/>
      <c r="I23" s="986">
        <v>0</v>
      </c>
      <c r="J23" s="995"/>
      <c r="K23" s="987">
        <v>46</v>
      </c>
      <c r="L23" s="995"/>
      <c r="M23" s="986">
        <v>0</v>
      </c>
      <c r="N23" s="995"/>
      <c r="O23" s="986">
        <v>0</v>
      </c>
      <c r="P23" s="1035"/>
      <c r="Q23" s="1033">
        <v>0</v>
      </c>
      <c r="R23" s="1035"/>
      <c r="S23" s="986">
        <v>0</v>
      </c>
      <c r="T23" s="1035"/>
      <c r="U23" s="1035">
        <f t="shared" si="0"/>
        <v>46</v>
      </c>
      <c r="V23" s="1035"/>
      <c r="W23" s="987">
        <v>55661</v>
      </c>
      <c r="X23" s="1035"/>
      <c r="Y23" s="1035">
        <f t="shared" si="1"/>
        <v>55707</v>
      </c>
      <c r="Z23" s="1035"/>
      <c r="AA23" s="1035">
        <v>415349</v>
      </c>
      <c r="AB23" s="1035"/>
    </row>
    <row r="24" spans="1:28" ht="15" customHeight="1">
      <c r="A24" s="1133" t="s">
        <v>987</v>
      </c>
      <c r="B24" s="1014" t="s">
        <v>6</v>
      </c>
      <c r="C24" s="1033">
        <v>0</v>
      </c>
      <c r="D24" s="1035"/>
      <c r="E24" s="986">
        <v>0</v>
      </c>
      <c r="F24" s="995"/>
      <c r="G24" s="986">
        <v>0</v>
      </c>
      <c r="H24" s="995"/>
      <c r="I24" s="986">
        <v>0</v>
      </c>
      <c r="J24" s="995"/>
      <c r="K24" s="986">
        <v>0</v>
      </c>
      <c r="L24" s="995"/>
      <c r="M24" s="986">
        <v>0</v>
      </c>
      <c r="N24" s="995"/>
      <c r="O24" s="986">
        <v>0</v>
      </c>
      <c r="P24" s="1035"/>
      <c r="Q24" s="1033">
        <v>0</v>
      </c>
      <c r="R24" s="1035"/>
      <c r="S24" s="986">
        <v>0</v>
      </c>
      <c r="T24" s="1035"/>
      <c r="U24" s="1035">
        <f t="shared" si="0"/>
        <v>0</v>
      </c>
      <c r="V24" s="1035"/>
      <c r="W24" s="987">
        <v>2976</v>
      </c>
      <c r="X24" s="1035"/>
      <c r="Y24" s="1035">
        <f t="shared" si="1"/>
        <v>2976</v>
      </c>
      <c r="Z24" s="1035"/>
      <c r="AA24" s="1038">
        <v>748</v>
      </c>
      <c r="AB24" s="1035"/>
    </row>
    <row r="25" spans="1:28" ht="15" customHeight="1">
      <c r="A25" s="1133" t="s">
        <v>988</v>
      </c>
      <c r="B25" s="1014" t="s">
        <v>6</v>
      </c>
      <c r="C25" s="1033">
        <v>0</v>
      </c>
      <c r="D25" s="1035"/>
      <c r="E25" s="986">
        <v>0</v>
      </c>
      <c r="F25" s="995"/>
      <c r="G25" s="986">
        <v>0</v>
      </c>
      <c r="H25" s="995"/>
      <c r="I25" s="986">
        <v>0</v>
      </c>
      <c r="J25" s="995"/>
      <c r="K25" s="986">
        <v>0</v>
      </c>
      <c r="L25" s="995"/>
      <c r="M25" s="986">
        <v>0</v>
      </c>
      <c r="N25" s="995"/>
      <c r="O25" s="986">
        <v>0</v>
      </c>
      <c r="P25" s="1035"/>
      <c r="Q25" s="1033">
        <v>0</v>
      </c>
      <c r="R25" s="1035"/>
      <c r="S25" s="986">
        <v>0</v>
      </c>
      <c r="T25" s="1035"/>
      <c r="U25" s="1035">
        <f t="shared" si="0"/>
        <v>0</v>
      </c>
      <c r="V25" s="1035"/>
      <c r="W25" s="987">
        <v>182077</v>
      </c>
      <c r="X25" s="1035"/>
      <c r="Y25" s="1035">
        <f t="shared" si="1"/>
        <v>182077</v>
      </c>
      <c r="Z25" s="1035"/>
      <c r="AA25" s="1038">
        <v>194825</v>
      </c>
      <c r="AB25" s="1035"/>
    </row>
    <row r="26" spans="1:28" ht="15" customHeight="1">
      <c r="A26" s="1133" t="s">
        <v>989</v>
      </c>
      <c r="B26" s="1014" t="s">
        <v>6</v>
      </c>
      <c r="C26" s="1033">
        <v>0</v>
      </c>
      <c r="D26" s="1035"/>
      <c r="E26" s="987">
        <v>22642</v>
      </c>
      <c r="F26" s="995"/>
      <c r="G26" s="986">
        <v>0</v>
      </c>
      <c r="H26" s="995"/>
      <c r="I26" s="986">
        <v>0</v>
      </c>
      <c r="J26" s="995"/>
      <c r="K26" s="986">
        <v>0</v>
      </c>
      <c r="L26" s="995"/>
      <c r="M26" s="986">
        <v>0</v>
      </c>
      <c r="N26" s="995"/>
      <c r="O26" s="986">
        <v>0</v>
      </c>
      <c r="P26" s="1035"/>
      <c r="Q26" s="1033">
        <v>0</v>
      </c>
      <c r="R26" s="1035"/>
      <c r="S26" s="986">
        <v>0</v>
      </c>
      <c r="T26" s="1035"/>
      <c r="U26" s="1035">
        <f t="shared" si="0"/>
        <v>22642</v>
      </c>
      <c r="V26" s="1035"/>
      <c r="W26" s="987">
        <v>27</v>
      </c>
      <c r="X26" s="1035"/>
      <c r="Y26" s="1035">
        <f t="shared" si="1"/>
        <v>22669</v>
      </c>
      <c r="Z26" s="1035"/>
      <c r="AA26" s="1035">
        <v>19796</v>
      </c>
      <c r="AB26" s="1035"/>
    </row>
    <row r="27" spans="1:28" ht="15" customHeight="1">
      <c r="A27" s="1133" t="s">
        <v>990</v>
      </c>
      <c r="B27" s="1014" t="s">
        <v>6</v>
      </c>
      <c r="C27" s="1033">
        <v>0</v>
      </c>
      <c r="D27" s="1035"/>
      <c r="E27" s="986">
        <v>0</v>
      </c>
      <c r="F27" s="995"/>
      <c r="G27" s="986">
        <v>8</v>
      </c>
      <c r="H27" s="995"/>
      <c r="I27" s="986">
        <v>0</v>
      </c>
      <c r="J27" s="995"/>
      <c r="K27" s="986">
        <v>0</v>
      </c>
      <c r="L27" s="995"/>
      <c r="M27" s="986">
        <v>0</v>
      </c>
      <c r="N27" s="995"/>
      <c r="O27" s="986">
        <v>0</v>
      </c>
      <c r="P27" s="1035"/>
      <c r="Q27" s="1033">
        <v>0</v>
      </c>
      <c r="R27" s="1035"/>
      <c r="S27" s="987">
        <v>522740</v>
      </c>
      <c r="T27" s="1035"/>
      <c r="U27" s="1035">
        <f t="shared" si="0"/>
        <v>522748</v>
      </c>
      <c r="V27" s="1035"/>
      <c r="W27" s="987">
        <v>2182529</v>
      </c>
      <c r="X27" s="1035"/>
      <c r="Y27" s="1035">
        <f t="shared" si="1"/>
        <v>2705277</v>
      </c>
      <c r="Z27" s="1035"/>
      <c r="AA27" s="1035">
        <v>2107208</v>
      </c>
      <c r="AB27" s="1035"/>
    </row>
    <row r="28" spans="1:28" ht="15" customHeight="1">
      <c r="A28" s="1133" t="s">
        <v>991</v>
      </c>
      <c r="B28" s="1014" t="s">
        <v>6</v>
      </c>
      <c r="C28" s="1033">
        <v>0</v>
      </c>
      <c r="D28" s="1035"/>
      <c r="E28" s="986">
        <v>0</v>
      </c>
      <c r="F28" s="995"/>
      <c r="G28" s="986">
        <v>0</v>
      </c>
      <c r="H28" s="995"/>
      <c r="I28" s="986">
        <v>0</v>
      </c>
      <c r="J28" s="995"/>
      <c r="K28" s="986">
        <v>0</v>
      </c>
      <c r="L28" s="995"/>
      <c r="M28" s="986">
        <v>0</v>
      </c>
      <c r="N28" s="995"/>
      <c r="O28" s="986">
        <v>0</v>
      </c>
      <c r="P28" s="1035"/>
      <c r="Q28" s="1033">
        <v>0</v>
      </c>
      <c r="R28" s="1035"/>
      <c r="S28" s="986">
        <v>0</v>
      </c>
      <c r="T28" s="1035"/>
      <c r="U28" s="1035">
        <f t="shared" si="0"/>
        <v>0</v>
      </c>
      <c r="V28" s="1035"/>
      <c r="W28" s="987">
        <v>0</v>
      </c>
      <c r="X28" s="1035"/>
      <c r="Y28" s="1035">
        <f t="shared" si="1"/>
        <v>0</v>
      </c>
      <c r="Z28" s="1035"/>
      <c r="AA28" s="1033">
        <v>887</v>
      </c>
      <c r="AB28" s="1035"/>
    </row>
    <row r="29" spans="1:28" ht="15" customHeight="1">
      <c r="A29" s="1133" t="s">
        <v>808</v>
      </c>
      <c r="B29" s="260" t="s">
        <v>6</v>
      </c>
      <c r="C29" s="1033">
        <v>0</v>
      </c>
      <c r="D29" s="1035"/>
      <c r="E29" s="986">
        <v>0</v>
      </c>
      <c r="F29" s="995"/>
      <c r="G29" s="986">
        <v>0</v>
      </c>
      <c r="H29" s="995"/>
      <c r="I29" s="986">
        <v>0</v>
      </c>
      <c r="J29" s="995"/>
      <c r="K29" s="986">
        <v>0</v>
      </c>
      <c r="L29" s="995"/>
      <c r="M29" s="986">
        <v>28306</v>
      </c>
      <c r="N29" s="995"/>
      <c r="O29" s="986">
        <v>0</v>
      </c>
      <c r="P29" s="1035"/>
      <c r="Q29" s="1033">
        <v>0</v>
      </c>
      <c r="R29" s="1035"/>
      <c r="S29" s="986">
        <v>0</v>
      </c>
      <c r="T29" s="1035"/>
      <c r="U29" s="1035">
        <f t="shared" si="0"/>
        <v>28306</v>
      </c>
      <c r="V29" s="1035"/>
      <c r="W29" s="987">
        <v>8656</v>
      </c>
      <c r="X29" s="1035"/>
      <c r="Y29" s="1035">
        <f t="shared" si="1"/>
        <v>36962</v>
      </c>
      <c r="Z29" s="1035"/>
      <c r="AA29" s="1035">
        <v>8409</v>
      </c>
      <c r="AB29" s="1035"/>
    </row>
    <row r="30" spans="1:28" ht="14.25" customHeight="1">
      <c r="A30" s="1133" t="s">
        <v>992</v>
      </c>
      <c r="B30" s="1014" t="s">
        <v>6</v>
      </c>
      <c r="C30" s="1033">
        <v>0</v>
      </c>
      <c r="D30" s="1035"/>
      <c r="E30" s="986">
        <v>0</v>
      </c>
      <c r="F30" s="995"/>
      <c r="G30" s="986">
        <v>0</v>
      </c>
      <c r="H30" s="995"/>
      <c r="I30" s="986">
        <v>0</v>
      </c>
      <c r="J30" s="995"/>
      <c r="K30" s="986">
        <v>0</v>
      </c>
      <c r="L30" s="995"/>
      <c r="M30" s="986">
        <v>0</v>
      </c>
      <c r="N30" s="995"/>
      <c r="O30" s="987">
        <v>82202</v>
      </c>
      <c r="P30" s="1035"/>
      <c r="Q30" s="1033">
        <v>0</v>
      </c>
      <c r="R30" s="1035"/>
      <c r="S30" s="986">
        <v>0</v>
      </c>
      <c r="T30" s="1035"/>
      <c r="U30" s="1035">
        <f t="shared" si="0"/>
        <v>82202</v>
      </c>
      <c r="V30" s="1035"/>
      <c r="W30" s="986">
        <v>0</v>
      </c>
      <c r="X30" s="1035"/>
      <c r="Y30" s="1035">
        <f t="shared" si="1"/>
        <v>82202</v>
      </c>
      <c r="Z30" s="1035"/>
      <c r="AA30" s="1035">
        <v>81775</v>
      </c>
      <c r="AB30" s="1035"/>
    </row>
    <row r="31" spans="1:28" ht="15" customHeight="1">
      <c r="A31" s="1133" t="s">
        <v>993</v>
      </c>
      <c r="B31" s="1014" t="s">
        <v>6</v>
      </c>
      <c r="C31" s="1033">
        <v>0</v>
      </c>
      <c r="D31" s="1035"/>
      <c r="E31" s="1033">
        <v>0</v>
      </c>
      <c r="F31" s="1035"/>
      <c r="G31" s="1033">
        <v>0</v>
      </c>
      <c r="H31" s="1035"/>
      <c r="I31" s="1033">
        <v>0</v>
      </c>
      <c r="J31" s="1035"/>
      <c r="K31" s="1033">
        <v>0</v>
      </c>
      <c r="L31" s="1035"/>
      <c r="M31" s="1033">
        <v>0</v>
      </c>
      <c r="N31" s="1035"/>
      <c r="O31" s="1033">
        <v>0</v>
      </c>
      <c r="P31" s="1035"/>
      <c r="Q31" s="1033">
        <v>0</v>
      </c>
      <c r="R31" s="1035"/>
      <c r="S31" s="986">
        <v>0</v>
      </c>
      <c r="T31" s="1035"/>
      <c r="U31" s="1035">
        <f t="shared" si="0"/>
        <v>0</v>
      </c>
      <c r="V31" s="1035"/>
      <c r="W31" s="987">
        <v>14436</v>
      </c>
      <c r="X31" s="1035"/>
      <c r="Y31" s="1035">
        <f t="shared" si="1"/>
        <v>14436</v>
      </c>
      <c r="Z31" s="1035"/>
      <c r="AA31" s="1035">
        <v>10636</v>
      </c>
      <c r="AB31" s="1035"/>
    </row>
    <row r="32" spans="1:28" ht="15" customHeight="1">
      <c r="A32" s="1133" t="s">
        <v>994</v>
      </c>
      <c r="B32" s="1014" t="s">
        <v>6</v>
      </c>
      <c r="C32" s="1033">
        <v>0</v>
      </c>
      <c r="D32" s="1035"/>
      <c r="E32" s="1033">
        <v>0</v>
      </c>
      <c r="F32" s="1035"/>
      <c r="G32" s="1033">
        <v>0</v>
      </c>
      <c r="H32" s="1035"/>
      <c r="I32" s="1033">
        <v>0</v>
      </c>
      <c r="J32" s="1035"/>
      <c r="K32" s="1033">
        <v>0</v>
      </c>
      <c r="L32" s="1035"/>
      <c r="M32" s="1033">
        <v>0</v>
      </c>
      <c r="N32" s="1035"/>
      <c r="O32" s="1033">
        <v>0</v>
      </c>
      <c r="P32" s="1035"/>
      <c r="Q32" s="1033">
        <v>0</v>
      </c>
      <c r="R32" s="1035"/>
      <c r="S32" s="986">
        <v>0</v>
      </c>
      <c r="T32" s="1035"/>
      <c r="U32" s="1035">
        <f t="shared" si="0"/>
        <v>0</v>
      </c>
      <c r="V32" s="1035"/>
      <c r="W32" s="987">
        <v>7593</v>
      </c>
      <c r="X32" s="1035"/>
      <c r="Y32" s="1035">
        <f t="shared" si="1"/>
        <v>7593</v>
      </c>
      <c r="Z32" s="1035"/>
      <c r="AA32" s="1035">
        <v>11906</v>
      </c>
      <c r="AB32" s="1035"/>
    </row>
    <row r="33" spans="1:28" ht="15" customHeight="1">
      <c r="A33" s="985" t="s">
        <v>995</v>
      </c>
      <c r="B33" s="1014" t="s">
        <v>6</v>
      </c>
      <c r="C33" s="1033">
        <v>0</v>
      </c>
      <c r="D33" s="1035"/>
      <c r="E33" s="1033">
        <v>0</v>
      </c>
      <c r="F33" s="1035"/>
      <c r="G33" s="1033">
        <v>0</v>
      </c>
      <c r="H33" s="1035"/>
      <c r="I33" s="1033">
        <v>0</v>
      </c>
      <c r="J33" s="1035"/>
      <c r="K33" s="1038">
        <v>2215</v>
      </c>
      <c r="L33" s="1035"/>
      <c r="M33" s="1033">
        <v>0</v>
      </c>
      <c r="N33" s="1035"/>
      <c r="O33" s="1033">
        <v>0</v>
      </c>
      <c r="P33" s="1035"/>
      <c r="Q33" s="1033">
        <v>0</v>
      </c>
      <c r="R33" s="1035"/>
      <c r="S33" s="986">
        <v>0</v>
      </c>
      <c r="T33" s="1035"/>
      <c r="U33" s="1035">
        <f t="shared" si="0"/>
        <v>2215</v>
      </c>
      <c r="V33" s="1035"/>
      <c r="W33" s="987">
        <v>45794</v>
      </c>
      <c r="X33" s="1035"/>
      <c r="Y33" s="1035">
        <f t="shared" si="1"/>
        <v>48009</v>
      </c>
      <c r="Z33" s="1035"/>
      <c r="AA33" s="1038">
        <v>39431</v>
      </c>
      <c r="AB33" s="1035"/>
    </row>
    <row r="34" spans="1:28" ht="15" customHeight="1">
      <c r="A34" s="1133" t="s">
        <v>996</v>
      </c>
      <c r="B34" s="1014" t="s">
        <v>6</v>
      </c>
      <c r="C34" s="1033">
        <v>0</v>
      </c>
      <c r="D34" s="1035"/>
      <c r="E34" s="1033">
        <v>0</v>
      </c>
      <c r="F34" s="1035"/>
      <c r="G34" s="1038">
        <v>6395</v>
      </c>
      <c r="H34" s="1035"/>
      <c r="I34" s="1033">
        <v>0</v>
      </c>
      <c r="J34" s="1035"/>
      <c r="K34" s="1038">
        <v>29329</v>
      </c>
      <c r="L34" s="1035"/>
      <c r="M34" s="1033">
        <v>0</v>
      </c>
      <c r="N34" s="1035"/>
      <c r="O34" s="1033">
        <v>0</v>
      </c>
      <c r="P34" s="1035"/>
      <c r="Q34" s="1033">
        <v>0</v>
      </c>
      <c r="R34" s="1035"/>
      <c r="S34" s="986">
        <v>0</v>
      </c>
      <c r="T34" s="113"/>
      <c r="U34" s="1035">
        <f t="shared" si="0"/>
        <v>35724</v>
      </c>
      <c r="V34" s="1035"/>
      <c r="W34" s="1135">
        <v>-78</v>
      </c>
      <c r="X34" s="1035"/>
      <c r="Y34" s="1035">
        <f t="shared" si="1"/>
        <v>35646</v>
      </c>
      <c r="Z34" s="1035"/>
      <c r="AA34" s="1035">
        <v>35073</v>
      </c>
      <c r="AB34" s="1035"/>
    </row>
    <row r="35" spans="1:28" ht="15" customHeight="1">
      <c r="A35" s="1136" t="s">
        <v>997</v>
      </c>
      <c r="B35" s="1014" t="s">
        <v>6</v>
      </c>
      <c r="C35" s="1033">
        <v>0</v>
      </c>
      <c r="D35" s="1035"/>
      <c r="E35" s="1033">
        <v>0</v>
      </c>
      <c r="F35" s="1035"/>
      <c r="G35" s="1033">
        <v>0</v>
      </c>
      <c r="H35" s="1035"/>
      <c r="I35" s="1033">
        <v>0</v>
      </c>
      <c r="J35" s="1035"/>
      <c r="K35" s="1033">
        <v>0</v>
      </c>
      <c r="L35" s="1035"/>
      <c r="M35" s="1033">
        <v>0</v>
      </c>
      <c r="N35" s="1035"/>
      <c r="O35" s="1033">
        <v>0</v>
      </c>
      <c r="P35" s="1035"/>
      <c r="Q35" s="1033">
        <v>0</v>
      </c>
      <c r="R35" s="1035"/>
      <c r="S35" s="986">
        <v>0</v>
      </c>
      <c r="T35" s="1035"/>
      <c r="U35" s="1035">
        <f t="shared" si="0"/>
        <v>0</v>
      </c>
      <c r="V35" s="1035"/>
      <c r="W35" s="987">
        <v>19537</v>
      </c>
      <c r="X35" s="1035"/>
      <c r="Y35" s="1035">
        <f t="shared" si="1"/>
        <v>19537</v>
      </c>
      <c r="Z35" s="1035"/>
      <c r="AA35" s="1035">
        <v>22333</v>
      </c>
      <c r="AB35" s="1035"/>
    </row>
    <row r="36" spans="1:28" ht="15" customHeight="1">
      <c r="A36" s="1133" t="s">
        <v>998</v>
      </c>
      <c r="B36" s="1014" t="s">
        <v>6</v>
      </c>
      <c r="C36" s="1033">
        <v>0</v>
      </c>
      <c r="D36" s="1035"/>
      <c r="E36" s="1033">
        <v>0</v>
      </c>
      <c r="F36" s="1035"/>
      <c r="G36" s="1033">
        <v>0</v>
      </c>
      <c r="H36" s="1035"/>
      <c r="I36" s="1033">
        <v>0</v>
      </c>
      <c r="J36" s="1035"/>
      <c r="K36" s="1033">
        <v>0</v>
      </c>
      <c r="L36" s="1035"/>
      <c r="M36" s="1033">
        <v>0</v>
      </c>
      <c r="N36" s="1035"/>
      <c r="O36" s="1033">
        <v>0</v>
      </c>
      <c r="P36" s="1035"/>
      <c r="Q36" s="1033">
        <v>0</v>
      </c>
      <c r="R36" s="1035"/>
      <c r="S36" s="986">
        <v>0</v>
      </c>
      <c r="T36" s="1035"/>
      <c r="U36" s="1035">
        <f t="shared" si="0"/>
        <v>0</v>
      </c>
      <c r="V36" s="1035"/>
      <c r="W36" s="987">
        <v>126457</v>
      </c>
      <c r="X36" s="1035"/>
      <c r="Y36" s="1035">
        <f t="shared" si="1"/>
        <v>126457</v>
      </c>
      <c r="Z36" s="1035"/>
      <c r="AA36" s="1035">
        <v>76666</v>
      </c>
      <c r="AB36" s="1035"/>
    </row>
    <row r="37" spans="1:28" ht="15" customHeight="1">
      <c r="A37" s="1133" t="s">
        <v>999</v>
      </c>
      <c r="B37" s="1014" t="s">
        <v>6</v>
      </c>
      <c r="C37" s="1033">
        <v>0</v>
      </c>
      <c r="D37" s="1035"/>
      <c r="E37" s="1033">
        <v>0</v>
      </c>
      <c r="F37" s="1035"/>
      <c r="G37" s="1033">
        <v>0</v>
      </c>
      <c r="H37" s="1035"/>
      <c r="I37" s="1033">
        <v>0</v>
      </c>
      <c r="J37" s="1035"/>
      <c r="K37" s="1033">
        <v>0</v>
      </c>
      <c r="L37" s="1035"/>
      <c r="M37" s="1033">
        <v>0</v>
      </c>
      <c r="N37" s="1035"/>
      <c r="O37" s="1033">
        <v>0</v>
      </c>
      <c r="P37" s="1035"/>
      <c r="Q37" s="1033">
        <v>0</v>
      </c>
      <c r="R37" s="1035"/>
      <c r="S37" s="986">
        <v>0</v>
      </c>
      <c r="T37" s="1035"/>
      <c r="U37" s="1035">
        <f t="shared" si="0"/>
        <v>0</v>
      </c>
      <c r="V37" s="1035"/>
      <c r="W37" s="986">
        <v>28038</v>
      </c>
      <c r="X37" s="1035"/>
      <c r="Y37" s="1035">
        <f t="shared" si="1"/>
        <v>28038</v>
      </c>
      <c r="Z37" s="1035"/>
      <c r="AA37" s="1038">
        <v>18379</v>
      </c>
      <c r="AB37" s="1035"/>
    </row>
    <row r="38" spans="1:28" ht="15" customHeight="1">
      <c r="A38" s="1133" t="s">
        <v>1000</v>
      </c>
      <c r="B38" s="1014" t="s">
        <v>6</v>
      </c>
      <c r="C38" s="1033">
        <v>0</v>
      </c>
      <c r="D38" s="1131"/>
      <c r="E38" s="1033">
        <v>0</v>
      </c>
      <c r="F38" s="1131"/>
      <c r="G38" s="1033">
        <v>0</v>
      </c>
      <c r="H38" s="1035"/>
      <c r="I38" s="1033">
        <v>0</v>
      </c>
      <c r="J38" s="1035"/>
      <c r="K38" s="1038">
        <v>35444</v>
      </c>
      <c r="L38" s="1035"/>
      <c r="M38" s="1033">
        <v>0</v>
      </c>
      <c r="N38" s="1035"/>
      <c r="O38" s="1033">
        <v>0</v>
      </c>
      <c r="P38" s="1035"/>
      <c r="Q38" s="1033">
        <v>0</v>
      </c>
      <c r="R38" s="1035"/>
      <c r="S38" s="986">
        <v>0</v>
      </c>
      <c r="T38" s="1035"/>
      <c r="U38" s="1035">
        <f t="shared" si="0"/>
        <v>35444</v>
      </c>
      <c r="V38" s="1035"/>
      <c r="W38" s="987">
        <v>106720</v>
      </c>
      <c r="X38" s="1035"/>
      <c r="Y38" s="1035">
        <f t="shared" si="1"/>
        <v>142164</v>
      </c>
      <c r="Z38" s="1035"/>
      <c r="AA38" s="1035">
        <v>143305</v>
      </c>
      <c r="AB38" s="1035"/>
    </row>
    <row r="39" spans="1:28" ht="14.25" customHeight="1">
      <c r="A39" s="1133" t="s">
        <v>1001</v>
      </c>
      <c r="B39" s="1014" t="s">
        <v>6</v>
      </c>
      <c r="C39" s="1033">
        <v>0</v>
      </c>
      <c r="D39" s="1035"/>
      <c r="E39" s="1038">
        <v>29529</v>
      </c>
      <c r="F39" s="1035"/>
      <c r="G39" s="1033">
        <v>0</v>
      </c>
      <c r="H39" s="1035"/>
      <c r="I39" s="1033">
        <v>0</v>
      </c>
      <c r="J39" s="1035"/>
      <c r="K39" s="1033">
        <v>0</v>
      </c>
      <c r="L39" s="1035"/>
      <c r="M39" s="1033">
        <v>0</v>
      </c>
      <c r="N39" s="1035"/>
      <c r="O39" s="1033">
        <v>0</v>
      </c>
      <c r="P39" s="1035"/>
      <c r="Q39" s="1033">
        <v>0</v>
      </c>
      <c r="R39" s="1035"/>
      <c r="S39" s="986">
        <v>0</v>
      </c>
      <c r="T39" s="1035"/>
      <c r="U39" s="1035">
        <f t="shared" si="0"/>
        <v>29529</v>
      </c>
      <c r="V39" s="1035"/>
      <c r="W39" s="987">
        <v>136224</v>
      </c>
      <c r="X39" s="1035"/>
      <c r="Y39" s="1035">
        <f t="shared" si="1"/>
        <v>165753</v>
      </c>
      <c r="Z39" s="1035"/>
      <c r="AA39" s="1035">
        <v>176319</v>
      </c>
      <c r="AB39" s="1035"/>
    </row>
    <row r="40" spans="1:28" ht="15" customHeight="1">
      <c r="A40" s="1133" t="s">
        <v>1002</v>
      </c>
      <c r="B40" s="1014" t="s">
        <v>6</v>
      </c>
      <c r="C40" s="1033">
        <v>0</v>
      </c>
      <c r="D40" s="1035"/>
      <c r="E40" s="1033">
        <v>0</v>
      </c>
      <c r="F40" s="1035"/>
      <c r="G40" s="1033">
        <v>0</v>
      </c>
      <c r="H40" s="1035"/>
      <c r="I40" s="1033">
        <v>0</v>
      </c>
      <c r="J40" s="1035"/>
      <c r="K40" s="1033">
        <v>0</v>
      </c>
      <c r="L40" s="1035"/>
      <c r="M40" s="1033">
        <v>0</v>
      </c>
      <c r="N40" s="1035"/>
      <c r="O40" s="1033">
        <v>0</v>
      </c>
      <c r="P40" s="1035"/>
      <c r="Q40" s="1033">
        <v>0</v>
      </c>
      <c r="R40" s="1035"/>
      <c r="S40" s="986">
        <v>0</v>
      </c>
      <c r="T40" s="1035"/>
      <c r="U40" s="1035">
        <f t="shared" si="0"/>
        <v>0</v>
      </c>
      <c r="V40" s="1035"/>
      <c r="W40" s="987">
        <v>177</v>
      </c>
      <c r="X40" s="1035"/>
      <c r="Y40" s="1035">
        <f t="shared" si="1"/>
        <v>177</v>
      </c>
      <c r="Z40" s="1035"/>
      <c r="AA40" s="1038">
        <v>171</v>
      </c>
      <c r="AB40" s="1035"/>
    </row>
    <row r="41" spans="1:28" ht="15" customHeight="1">
      <c r="A41" s="1133" t="s">
        <v>1003</v>
      </c>
      <c r="B41" s="1014" t="s">
        <v>6</v>
      </c>
      <c r="C41" s="1033">
        <v>0</v>
      </c>
      <c r="D41" s="1035"/>
      <c r="E41" s="1033">
        <v>0</v>
      </c>
      <c r="F41" s="1035"/>
      <c r="G41" s="1033">
        <v>0</v>
      </c>
      <c r="H41" s="1035"/>
      <c r="I41" s="1033">
        <v>0</v>
      </c>
      <c r="J41" s="1035"/>
      <c r="K41" s="1033">
        <v>0</v>
      </c>
      <c r="L41" s="1035"/>
      <c r="M41" s="1033">
        <v>0</v>
      </c>
      <c r="N41" s="1035"/>
      <c r="O41" s="1038">
        <v>32500</v>
      </c>
      <c r="P41" s="1035"/>
      <c r="Q41" s="1033">
        <v>0</v>
      </c>
      <c r="R41" s="1035"/>
      <c r="S41" s="986">
        <v>0</v>
      </c>
      <c r="T41" s="1035"/>
      <c r="U41" s="1035">
        <f t="shared" si="0"/>
        <v>32500</v>
      </c>
      <c r="V41" s="1035"/>
      <c r="W41" s="986">
        <v>211</v>
      </c>
      <c r="X41" s="1035"/>
      <c r="Y41" s="1035">
        <f t="shared" si="1"/>
        <v>32711</v>
      </c>
      <c r="Z41" s="1035"/>
      <c r="AA41" s="1035">
        <v>32000</v>
      </c>
      <c r="AB41" s="1035"/>
    </row>
    <row r="42" spans="1:28" ht="15" customHeight="1">
      <c r="A42" s="1133" t="s">
        <v>841</v>
      </c>
      <c r="B42" s="1014" t="s">
        <v>6</v>
      </c>
      <c r="C42" s="1033"/>
      <c r="D42" s="1035"/>
      <c r="E42" s="1033"/>
      <c r="F42" s="1035"/>
      <c r="G42" s="1033"/>
      <c r="H42" s="1035"/>
      <c r="I42" s="1033"/>
      <c r="J42" s="1035"/>
      <c r="K42" s="1033"/>
      <c r="L42" s="1035"/>
      <c r="M42" s="1033"/>
      <c r="N42" s="1035"/>
      <c r="O42" s="1033"/>
      <c r="P42" s="1035"/>
      <c r="Q42" s="1033"/>
      <c r="R42" s="1035"/>
      <c r="S42" s="986"/>
      <c r="T42" s="1035"/>
      <c r="U42" s="1035" t="s">
        <v>6</v>
      </c>
      <c r="V42" s="1035"/>
      <c r="W42" s="986"/>
      <c r="X42" s="1035"/>
      <c r="Y42" s="1035" t="s">
        <v>6</v>
      </c>
      <c r="Z42" s="1035"/>
      <c r="AA42" s="1033" t="s">
        <v>6</v>
      </c>
      <c r="AB42" s="1035"/>
    </row>
    <row r="43" spans="1:28" s="961" customFormat="1" ht="15" customHeight="1">
      <c r="A43" s="1137" t="s">
        <v>1004</v>
      </c>
      <c r="B43" s="985" t="s">
        <v>6</v>
      </c>
      <c r="C43" s="986">
        <v>0</v>
      </c>
      <c r="D43" s="995"/>
      <c r="E43" s="986">
        <v>0</v>
      </c>
      <c r="F43" s="995"/>
      <c r="G43" s="987">
        <v>2110</v>
      </c>
      <c r="H43" s="995"/>
      <c r="I43" s="986">
        <v>0</v>
      </c>
      <c r="J43" s="995"/>
      <c r="K43" s="986">
        <v>0</v>
      </c>
      <c r="L43" s="995"/>
      <c r="M43" s="986">
        <v>0</v>
      </c>
      <c r="N43" s="995"/>
      <c r="O43" s="986">
        <v>0</v>
      </c>
      <c r="P43" s="995"/>
      <c r="Q43" s="986">
        <v>0</v>
      </c>
      <c r="R43" s="995"/>
      <c r="S43" s="986">
        <v>0</v>
      </c>
      <c r="T43" s="995"/>
      <c r="U43" s="995">
        <f t="shared" si="0"/>
        <v>2110</v>
      </c>
      <c r="V43" s="995"/>
      <c r="W43" s="986">
        <v>0</v>
      </c>
      <c r="X43" s="995"/>
      <c r="Y43" s="995">
        <f t="shared" si="1"/>
        <v>2110</v>
      </c>
      <c r="Z43" s="995"/>
      <c r="AA43" s="986">
        <v>6000</v>
      </c>
      <c r="AB43" s="995"/>
    </row>
    <row r="44" spans="1:28" s="961" customFormat="1" ht="15" customHeight="1">
      <c r="A44" s="1137" t="s">
        <v>1005</v>
      </c>
      <c r="B44" s="985" t="s">
        <v>6</v>
      </c>
      <c r="C44" s="987">
        <v>0</v>
      </c>
      <c r="D44" s="995"/>
      <c r="E44" s="986">
        <v>0</v>
      </c>
      <c r="F44" s="995"/>
      <c r="G44" s="987">
        <v>18397</v>
      </c>
      <c r="H44" s="995"/>
      <c r="I44" s="986">
        <v>0</v>
      </c>
      <c r="J44" s="995"/>
      <c r="K44" s="986">
        <v>0</v>
      </c>
      <c r="L44" s="995"/>
      <c r="M44" s="986">
        <v>0</v>
      </c>
      <c r="N44" s="995"/>
      <c r="O44" s="986">
        <v>0</v>
      </c>
      <c r="P44" s="995"/>
      <c r="Q44" s="987">
        <v>42649</v>
      </c>
      <c r="R44" s="995"/>
      <c r="S44" s="986">
        <v>0</v>
      </c>
      <c r="T44" s="995"/>
      <c r="U44" s="995">
        <f t="shared" si="0"/>
        <v>61046</v>
      </c>
      <c r="V44" s="995"/>
      <c r="W44" s="986">
        <v>0</v>
      </c>
      <c r="X44" s="995"/>
      <c r="Y44" s="995">
        <f t="shared" si="1"/>
        <v>61046</v>
      </c>
      <c r="Z44" s="995"/>
      <c r="AA44" s="987">
        <v>102919</v>
      </c>
      <c r="AB44" s="995"/>
    </row>
    <row r="45" spans="1:28" s="961" customFormat="1" ht="15" customHeight="1">
      <c r="A45" s="1137" t="s">
        <v>1006</v>
      </c>
      <c r="B45" s="985" t="s">
        <v>6</v>
      </c>
      <c r="C45" s="986">
        <v>0</v>
      </c>
      <c r="D45" s="995"/>
      <c r="E45" s="986">
        <v>0</v>
      </c>
      <c r="F45" s="995"/>
      <c r="G45" s="986">
        <v>0</v>
      </c>
      <c r="H45" s="995"/>
      <c r="I45" s="986">
        <v>0</v>
      </c>
      <c r="J45" s="995"/>
      <c r="K45" s="986">
        <v>0</v>
      </c>
      <c r="L45" s="995"/>
      <c r="M45" s="986">
        <v>0</v>
      </c>
      <c r="N45" s="995"/>
      <c r="O45" s="986">
        <v>0</v>
      </c>
      <c r="P45" s="995"/>
      <c r="Q45" s="986">
        <v>0</v>
      </c>
      <c r="R45" s="995"/>
      <c r="S45" s="986">
        <v>0</v>
      </c>
      <c r="T45" s="995"/>
      <c r="U45" s="995">
        <f t="shared" si="0"/>
        <v>0</v>
      </c>
      <c r="V45" s="995"/>
      <c r="W45" s="987">
        <v>12589</v>
      </c>
      <c r="X45" s="995"/>
      <c r="Y45" s="995">
        <f t="shared" si="1"/>
        <v>12589</v>
      </c>
      <c r="Z45" s="995"/>
      <c r="AA45" s="987">
        <v>7476</v>
      </c>
      <c r="AB45" s="995"/>
    </row>
    <row r="46" spans="1:28" s="961" customFormat="1" ht="15" customHeight="1">
      <c r="A46" s="1137" t="s">
        <v>1007</v>
      </c>
      <c r="B46" s="985"/>
      <c r="C46" s="986">
        <v>2086</v>
      </c>
      <c r="D46" s="986">
        <v>0</v>
      </c>
      <c r="E46" s="986">
        <v>0</v>
      </c>
      <c r="F46" s="986">
        <v>0</v>
      </c>
      <c r="G46" s="986">
        <v>0</v>
      </c>
      <c r="H46" s="986">
        <v>0</v>
      </c>
      <c r="I46" s="986">
        <v>0</v>
      </c>
      <c r="J46" s="986">
        <v>0</v>
      </c>
      <c r="K46" s="986">
        <v>0</v>
      </c>
      <c r="L46" s="986">
        <v>0</v>
      </c>
      <c r="M46" s="986">
        <v>0</v>
      </c>
      <c r="N46" s="986">
        <v>0</v>
      </c>
      <c r="O46" s="986">
        <v>0</v>
      </c>
      <c r="P46" s="986">
        <v>0</v>
      </c>
      <c r="Q46" s="986">
        <v>0</v>
      </c>
      <c r="R46" s="986">
        <v>0</v>
      </c>
      <c r="S46" s="986">
        <v>0</v>
      </c>
      <c r="T46" s="1000" t="s">
        <v>6</v>
      </c>
      <c r="U46" s="995">
        <f>ROUND(SUM(C46:S46),1)</f>
        <v>2086</v>
      </c>
      <c r="V46" s="986">
        <v>0</v>
      </c>
      <c r="W46" s="986">
        <v>0</v>
      </c>
      <c r="X46" s="986">
        <v>0</v>
      </c>
      <c r="Y46" s="995">
        <f t="shared" si="1"/>
        <v>2086</v>
      </c>
      <c r="Z46" s="986">
        <v>0</v>
      </c>
      <c r="AA46" s="986">
        <v>8353</v>
      </c>
      <c r="AB46" s="986">
        <v>0</v>
      </c>
    </row>
    <row r="47" spans="1:28" s="961" customFormat="1" ht="15" customHeight="1">
      <c r="A47" s="1137" t="s">
        <v>1008</v>
      </c>
      <c r="B47" s="985" t="s">
        <v>6</v>
      </c>
      <c r="C47" s="986">
        <v>0</v>
      </c>
      <c r="D47" s="995"/>
      <c r="E47" s="986">
        <v>0</v>
      </c>
      <c r="F47" s="995"/>
      <c r="G47" s="986">
        <v>0</v>
      </c>
      <c r="H47" s="995"/>
      <c r="I47" s="986">
        <v>0</v>
      </c>
      <c r="J47" s="995"/>
      <c r="K47" s="986">
        <v>0</v>
      </c>
      <c r="L47" s="995"/>
      <c r="M47" s="986">
        <v>0</v>
      </c>
      <c r="N47" s="995"/>
      <c r="O47" s="986">
        <v>0</v>
      </c>
      <c r="P47" s="995"/>
      <c r="Q47" s="986">
        <v>0</v>
      </c>
      <c r="R47" s="995"/>
      <c r="S47" s="986">
        <v>0</v>
      </c>
      <c r="T47" s="995"/>
      <c r="U47" s="995">
        <f t="shared" si="0"/>
        <v>0</v>
      </c>
      <c r="V47" s="995"/>
      <c r="W47" s="992">
        <v>1640</v>
      </c>
      <c r="X47" s="995"/>
      <c r="Y47" s="995">
        <f t="shared" si="1"/>
        <v>1640</v>
      </c>
      <c r="Z47" s="995"/>
      <c r="AA47" s="987">
        <v>10046</v>
      </c>
      <c r="AB47" s="995"/>
    </row>
    <row r="48" spans="1:28" s="961" customFormat="1" ht="15" customHeight="1">
      <c r="A48" s="1137" t="s">
        <v>1009</v>
      </c>
      <c r="B48" s="985" t="s">
        <v>6</v>
      </c>
      <c r="C48" s="986">
        <v>0</v>
      </c>
      <c r="D48" s="995"/>
      <c r="E48" s="986">
        <v>0</v>
      </c>
      <c r="F48" s="995"/>
      <c r="G48" s="986">
        <v>0</v>
      </c>
      <c r="H48" s="995"/>
      <c r="I48" s="986">
        <v>0</v>
      </c>
      <c r="J48" s="995"/>
      <c r="K48" s="986">
        <v>0</v>
      </c>
      <c r="L48" s="995"/>
      <c r="M48" s="986">
        <v>0</v>
      </c>
      <c r="N48" s="995"/>
      <c r="O48" s="986">
        <v>0</v>
      </c>
      <c r="P48" s="995"/>
      <c r="Q48" s="986">
        <v>0</v>
      </c>
      <c r="R48" s="995"/>
      <c r="S48" s="986">
        <v>0</v>
      </c>
      <c r="T48" s="995"/>
      <c r="U48" s="995">
        <f t="shared" si="0"/>
        <v>0</v>
      </c>
      <c r="V48" s="995"/>
      <c r="W48" s="992">
        <v>0</v>
      </c>
      <c r="X48" s="995"/>
      <c r="Y48" s="995">
        <f t="shared" si="1"/>
        <v>0</v>
      </c>
      <c r="Z48" s="995"/>
      <c r="AA48" s="987">
        <v>62519</v>
      </c>
      <c r="AB48" s="995"/>
    </row>
    <row r="49" spans="1:28" s="961" customFormat="1" ht="15" customHeight="1">
      <c r="A49" s="1137" t="s">
        <v>1010</v>
      </c>
      <c r="B49" s="985" t="s">
        <v>6</v>
      </c>
      <c r="C49" s="986">
        <v>0</v>
      </c>
      <c r="D49" s="995"/>
      <c r="E49" s="986">
        <v>0</v>
      </c>
      <c r="F49" s="995"/>
      <c r="G49" s="986">
        <v>0</v>
      </c>
      <c r="H49" s="995"/>
      <c r="I49" s="986">
        <v>0</v>
      </c>
      <c r="J49" s="995"/>
      <c r="K49" s="986">
        <v>0</v>
      </c>
      <c r="L49" s="995"/>
      <c r="M49" s="986">
        <v>0</v>
      </c>
      <c r="N49" s="995"/>
      <c r="O49" s="986">
        <v>0</v>
      </c>
      <c r="P49" s="995"/>
      <c r="Q49" s="987">
        <v>521</v>
      </c>
      <c r="R49" s="995"/>
      <c r="S49" s="987">
        <v>3570</v>
      </c>
      <c r="T49" s="995"/>
      <c r="U49" s="995">
        <f t="shared" si="0"/>
        <v>4091</v>
      </c>
      <c r="V49" s="995"/>
      <c r="W49" s="986">
        <v>0</v>
      </c>
      <c r="X49" s="995"/>
      <c r="Y49" s="995">
        <f t="shared" si="1"/>
        <v>4091</v>
      </c>
      <c r="Z49" s="995"/>
      <c r="AA49" s="986">
        <v>2885</v>
      </c>
      <c r="AB49" s="995"/>
    </row>
    <row r="50" spans="1:28" s="961" customFormat="1" ht="15" customHeight="1">
      <c r="A50" s="1137" t="s">
        <v>1011</v>
      </c>
      <c r="B50" s="985" t="s">
        <v>6</v>
      </c>
      <c r="C50" s="986">
        <v>0</v>
      </c>
      <c r="D50" s="995"/>
      <c r="E50" s="986">
        <v>0</v>
      </c>
      <c r="F50" s="995"/>
      <c r="G50" s="986">
        <v>0</v>
      </c>
      <c r="H50" s="995"/>
      <c r="I50" s="986">
        <v>0</v>
      </c>
      <c r="J50" s="995"/>
      <c r="K50" s="986">
        <v>0</v>
      </c>
      <c r="L50" s="995"/>
      <c r="M50" s="986">
        <v>0</v>
      </c>
      <c r="N50" s="995"/>
      <c r="O50" s="986">
        <v>0</v>
      </c>
      <c r="P50" s="995"/>
      <c r="Q50" s="986">
        <v>0</v>
      </c>
      <c r="R50" s="995"/>
      <c r="S50" s="986">
        <v>0</v>
      </c>
      <c r="T50" s="995"/>
      <c r="U50" s="995">
        <f t="shared" si="0"/>
        <v>0</v>
      </c>
      <c r="V50" s="995"/>
      <c r="W50" s="992">
        <v>9900</v>
      </c>
      <c r="X50" s="995"/>
      <c r="Y50" s="995">
        <f t="shared" si="1"/>
        <v>9900</v>
      </c>
      <c r="Z50" s="995"/>
      <c r="AA50" s="986">
        <v>3000</v>
      </c>
      <c r="AB50" s="995"/>
    </row>
    <row r="51" spans="1:28" s="961" customFormat="1" ht="15" customHeight="1">
      <c r="A51" s="1137" t="s">
        <v>1012</v>
      </c>
      <c r="B51" s="985" t="s">
        <v>6</v>
      </c>
      <c r="C51" s="987">
        <v>517</v>
      </c>
      <c r="D51" s="995"/>
      <c r="E51" s="986">
        <v>0</v>
      </c>
      <c r="F51" s="995"/>
      <c r="G51" s="987">
        <v>80843</v>
      </c>
      <c r="H51" s="995"/>
      <c r="I51" s="986">
        <v>0</v>
      </c>
      <c r="J51" s="995"/>
      <c r="K51" s="986">
        <v>0</v>
      </c>
      <c r="L51" s="995"/>
      <c r="M51" s="986">
        <v>0</v>
      </c>
      <c r="N51" s="995"/>
      <c r="O51" s="986">
        <v>0</v>
      </c>
      <c r="P51" s="995"/>
      <c r="Q51" s="987">
        <v>256754</v>
      </c>
      <c r="R51" s="995"/>
      <c r="S51" s="986">
        <v>0</v>
      </c>
      <c r="T51" s="995"/>
      <c r="U51" s="995">
        <f t="shared" si="0"/>
        <v>338114</v>
      </c>
      <c r="V51" s="995"/>
      <c r="W51" s="986">
        <v>87152</v>
      </c>
      <c r="X51" s="995"/>
      <c r="Y51" s="995">
        <f t="shared" si="1"/>
        <v>425266</v>
      </c>
      <c r="Z51" s="995"/>
      <c r="AA51" s="995">
        <v>376819</v>
      </c>
      <c r="AB51" s="995"/>
    </row>
    <row r="52" spans="1:28" ht="15" customHeight="1">
      <c r="A52" s="1133" t="s">
        <v>1013</v>
      </c>
      <c r="B52" s="1014" t="s">
        <v>6</v>
      </c>
      <c r="C52" s="992">
        <v>14393</v>
      </c>
      <c r="D52" s="995"/>
      <c r="E52" s="986">
        <v>0</v>
      </c>
      <c r="F52" s="995"/>
      <c r="G52" s="986">
        <v>0</v>
      </c>
      <c r="H52" s="995"/>
      <c r="I52" s="986">
        <v>0</v>
      </c>
      <c r="J52" s="995"/>
      <c r="K52" s="986">
        <v>0</v>
      </c>
      <c r="L52" s="995"/>
      <c r="M52" s="986">
        <v>0</v>
      </c>
      <c r="N52" s="995"/>
      <c r="O52" s="986">
        <v>0</v>
      </c>
      <c r="P52" s="995"/>
      <c r="Q52" s="986">
        <v>0</v>
      </c>
      <c r="R52" s="995"/>
      <c r="S52" s="986">
        <v>0</v>
      </c>
      <c r="T52" s="995"/>
      <c r="U52" s="995">
        <f t="shared" si="0"/>
        <v>14393</v>
      </c>
      <c r="V52" s="995"/>
      <c r="W52" s="987">
        <v>4190</v>
      </c>
      <c r="X52" s="1035"/>
      <c r="Y52" s="1035">
        <f t="shared" si="1"/>
        <v>18583</v>
      </c>
      <c r="Z52" s="1035"/>
      <c r="AA52" s="1035">
        <v>18003</v>
      </c>
      <c r="AB52" s="1035"/>
    </row>
    <row r="53" spans="1:28" ht="15" customHeight="1">
      <c r="A53" s="1133" t="s">
        <v>1014</v>
      </c>
      <c r="B53" s="1014" t="s">
        <v>6</v>
      </c>
      <c r="C53" s="1033">
        <v>0</v>
      </c>
      <c r="D53" s="1035"/>
      <c r="E53" s="1033">
        <v>0</v>
      </c>
      <c r="F53" s="1035"/>
      <c r="G53" s="1033">
        <v>0</v>
      </c>
      <c r="H53" s="1035"/>
      <c r="I53" s="1033">
        <v>0</v>
      </c>
      <c r="J53" s="1035"/>
      <c r="K53" s="1033">
        <v>0</v>
      </c>
      <c r="L53" s="1035"/>
      <c r="M53" s="1033">
        <v>0</v>
      </c>
      <c r="N53" s="1035"/>
      <c r="O53" s="1033">
        <v>0</v>
      </c>
      <c r="P53" s="1035"/>
      <c r="Q53" s="1033">
        <v>0</v>
      </c>
      <c r="R53" s="1035"/>
      <c r="S53" s="986">
        <v>0</v>
      </c>
      <c r="T53" s="1035"/>
      <c r="U53" s="1035">
        <f t="shared" si="0"/>
        <v>0</v>
      </c>
      <c r="V53" s="1035"/>
      <c r="W53" s="987">
        <v>27995</v>
      </c>
      <c r="X53" s="1035"/>
      <c r="Y53" s="1035">
        <f t="shared" si="1"/>
        <v>27995</v>
      </c>
      <c r="Z53" s="1035"/>
      <c r="AA53" s="1035">
        <v>41006</v>
      </c>
      <c r="AB53" s="1035"/>
    </row>
    <row r="54" spans="1:28" ht="15" customHeight="1">
      <c r="A54" s="1133" t="s">
        <v>1015</v>
      </c>
      <c r="B54" s="1014" t="s">
        <v>6</v>
      </c>
      <c r="C54" s="1033">
        <v>0</v>
      </c>
      <c r="D54" s="1035"/>
      <c r="E54" s="1033">
        <v>0</v>
      </c>
      <c r="F54" s="1035"/>
      <c r="G54" s="1033">
        <v>0</v>
      </c>
      <c r="H54" s="1035"/>
      <c r="I54" s="1033">
        <v>0</v>
      </c>
      <c r="J54" s="1035"/>
      <c r="K54" s="1033">
        <v>0</v>
      </c>
      <c r="L54" s="1035"/>
      <c r="M54" s="1033">
        <v>0</v>
      </c>
      <c r="N54" s="1035"/>
      <c r="O54" s="1033">
        <v>0</v>
      </c>
      <c r="P54" s="1035"/>
      <c r="Q54" s="1033">
        <v>0</v>
      </c>
      <c r="R54" s="1035"/>
      <c r="S54" s="986">
        <v>0</v>
      </c>
      <c r="T54" s="1035"/>
      <c r="U54" s="1035">
        <f t="shared" si="0"/>
        <v>0</v>
      </c>
      <c r="V54" s="1035"/>
      <c r="W54" s="987">
        <v>857841</v>
      </c>
      <c r="X54" s="1035"/>
      <c r="Y54" s="1035">
        <f t="shared" si="1"/>
        <v>857841</v>
      </c>
      <c r="Z54" s="1035"/>
      <c r="AA54" s="1038">
        <v>1049983</v>
      </c>
      <c r="AB54" s="1035"/>
    </row>
    <row r="55" spans="1:28" ht="15" customHeight="1">
      <c r="A55" s="1133" t="s">
        <v>1016</v>
      </c>
      <c r="B55" s="1014" t="s">
        <v>6</v>
      </c>
      <c r="C55" s="1033">
        <v>0</v>
      </c>
      <c r="D55" s="1035"/>
      <c r="E55" s="1033">
        <v>0</v>
      </c>
      <c r="F55" s="1035"/>
      <c r="G55" s="1033">
        <v>0</v>
      </c>
      <c r="H55" s="1035"/>
      <c r="I55" s="1033">
        <v>0</v>
      </c>
      <c r="J55" s="1035"/>
      <c r="K55" s="1033">
        <v>0</v>
      </c>
      <c r="L55" s="1035"/>
      <c r="M55" s="1033">
        <v>0</v>
      </c>
      <c r="N55" s="1035"/>
      <c r="O55" s="1033">
        <v>0</v>
      </c>
      <c r="P55" s="1035"/>
      <c r="Q55" s="1033">
        <v>0</v>
      </c>
      <c r="R55" s="1035"/>
      <c r="S55" s="986">
        <v>0</v>
      </c>
      <c r="T55" s="1035"/>
      <c r="U55" s="1035">
        <f t="shared" si="0"/>
        <v>0</v>
      </c>
      <c r="V55" s="1035"/>
      <c r="W55" s="987">
        <v>0</v>
      </c>
      <c r="X55" s="1035"/>
      <c r="Y55" s="1035">
        <f t="shared" si="1"/>
        <v>0</v>
      </c>
      <c r="Z55" s="1035"/>
      <c r="AA55" s="1038">
        <v>0</v>
      </c>
      <c r="AB55" s="1035"/>
    </row>
    <row r="56" spans="1:28" ht="15" customHeight="1">
      <c r="A56" s="1136" t="s">
        <v>1017</v>
      </c>
      <c r="B56" s="1014" t="s">
        <v>6</v>
      </c>
      <c r="C56" s="1138">
        <v>0</v>
      </c>
      <c r="D56" s="1035"/>
      <c r="E56" s="1138">
        <v>0</v>
      </c>
      <c r="F56" s="1035"/>
      <c r="G56" s="1138">
        <v>72</v>
      </c>
      <c r="H56" s="1035"/>
      <c r="I56" s="1138">
        <v>0</v>
      </c>
      <c r="J56" s="1035"/>
      <c r="K56" s="1138">
        <v>0</v>
      </c>
      <c r="L56" s="1035"/>
      <c r="M56" s="1138">
        <v>0</v>
      </c>
      <c r="N56" s="1035"/>
      <c r="O56" s="1138">
        <v>0</v>
      </c>
      <c r="P56" s="1035"/>
      <c r="Q56" s="1138">
        <v>0</v>
      </c>
      <c r="R56" s="1035"/>
      <c r="S56" s="1138">
        <v>0</v>
      </c>
      <c r="T56" s="1035"/>
      <c r="U56" s="1035">
        <f t="shared" si="0"/>
        <v>72</v>
      </c>
      <c r="V56" s="1035"/>
      <c r="W56" s="1786">
        <v>40016</v>
      </c>
      <c r="X56" s="1035"/>
      <c r="Y56" s="1035">
        <f t="shared" si="1"/>
        <v>40088</v>
      </c>
      <c r="Z56" s="1035"/>
      <c r="AA56" s="1140">
        <v>59109</v>
      </c>
      <c r="AB56" s="1035"/>
    </row>
    <row r="57" spans="1:28" ht="21.75" customHeight="1" thickBot="1">
      <c r="A57" s="1016" t="s">
        <v>1018</v>
      </c>
      <c r="B57" s="1014" t="s">
        <v>6</v>
      </c>
      <c r="C57" s="1041">
        <f>ROUND(SUM(C17:C56),1)</f>
        <v>16996</v>
      </c>
      <c r="D57" s="1122"/>
      <c r="E57" s="1041">
        <f>ROUND(SUM(E17:E56),1)</f>
        <v>149782</v>
      </c>
      <c r="F57" s="1122"/>
      <c r="G57" s="1141">
        <f>ROUND(SUM(G17:G56),1)</f>
        <v>108459</v>
      </c>
      <c r="H57" s="1122"/>
      <c r="I57" s="1041">
        <f>ROUND(SUM(I17:I56),1)</f>
        <v>0</v>
      </c>
      <c r="J57" s="1122"/>
      <c r="K57" s="1041">
        <f>ROUND(SUM(K17:K56),1)</f>
        <v>67034</v>
      </c>
      <c r="L57" s="1122"/>
      <c r="M57" s="1041">
        <f>ROUND(SUM(M17:M56),1)</f>
        <v>28306</v>
      </c>
      <c r="N57" s="1122"/>
      <c r="O57" s="1041">
        <f>ROUND(SUM(O17:O56),1)</f>
        <v>114702</v>
      </c>
      <c r="P57" s="1122"/>
      <c r="Q57" s="1041">
        <f>ROUND(SUM(Q17:Q56),1)</f>
        <v>299924</v>
      </c>
      <c r="R57" s="1122"/>
      <c r="S57" s="1041">
        <f>ROUND(SUM(S17:S56),1)</f>
        <v>526310</v>
      </c>
      <c r="T57" s="1122"/>
      <c r="U57" s="1142">
        <f>ROUND(SUM(U17:U56),1)</f>
        <v>1311513</v>
      </c>
      <c r="V57" s="1122"/>
      <c r="W57" s="1141">
        <f>ROUND(SUM(W17:W56),1)</f>
        <v>4409945</v>
      </c>
      <c r="X57" s="1122"/>
      <c r="Y57" s="1142">
        <f>ROUND(SUM(Y17:Y56),1)</f>
        <v>5721458</v>
      </c>
      <c r="Z57" s="1117"/>
      <c r="AA57" s="1041">
        <f>ROUND(SUM(AA17:AA56),1)</f>
        <v>5723856</v>
      </c>
      <c r="AB57" s="1143"/>
    </row>
    <row r="58" spans="1:28" ht="11.25" customHeight="1" thickTop="1">
      <c r="A58" s="1014"/>
      <c r="B58" s="1014"/>
      <c r="C58" s="1144"/>
      <c r="D58" s="1035"/>
      <c r="E58" s="1144"/>
      <c r="F58" s="1035"/>
      <c r="G58" s="1035"/>
      <c r="H58" s="1035"/>
      <c r="I58" s="1144"/>
      <c r="J58" s="1035"/>
      <c r="K58" s="1144"/>
      <c r="L58" s="1035"/>
      <c r="M58" s="1144"/>
      <c r="N58" s="1035"/>
      <c r="O58" s="1144"/>
      <c r="P58" s="1035"/>
      <c r="Q58" s="1144"/>
      <c r="R58" s="1035"/>
      <c r="S58" s="1144"/>
      <c r="T58" s="1035"/>
      <c r="U58" s="1144"/>
      <c r="V58" s="1035"/>
      <c r="W58" s="1042"/>
      <c r="X58" s="1035"/>
      <c r="Y58" s="1144"/>
      <c r="Z58" s="1042"/>
      <c r="AA58" s="1145"/>
      <c r="AB58" s="1035"/>
    </row>
    <row r="59" spans="1:28">
      <c r="A59" s="1146"/>
      <c r="B59" s="1146"/>
      <c r="C59" s="1146"/>
      <c r="D59" s="1146"/>
      <c r="E59" s="1146"/>
      <c r="F59" s="1146"/>
      <c r="G59" s="1146"/>
      <c r="H59" s="1146"/>
      <c r="I59" s="1146"/>
      <c r="J59" s="1146"/>
      <c r="K59" s="1146"/>
      <c r="L59" s="1146"/>
      <c r="M59" s="1146"/>
      <c r="N59" s="1146"/>
      <c r="O59" s="1146"/>
      <c r="P59" s="1146"/>
      <c r="Q59" s="1146"/>
      <c r="R59" s="1146"/>
      <c r="S59" s="1146"/>
      <c r="T59" s="1146"/>
      <c r="U59" s="1146"/>
      <c r="V59" s="1146"/>
      <c r="W59" s="1146"/>
      <c r="X59" s="1146"/>
      <c r="Y59" s="1146"/>
      <c r="Z59" s="1146"/>
      <c r="AA59" s="1146"/>
      <c r="AB59" s="1146"/>
    </row>
    <row r="60" spans="1:28">
      <c r="A60" s="1146"/>
      <c r="B60" s="1146"/>
      <c r="C60" s="1147"/>
      <c r="D60" s="1147"/>
      <c r="E60" s="1147"/>
      <c r="F60" s="1147"/>
      <c r="G60" s="1147"/>
      <c r="H60" s="1147"/>
      <c r="I60" s="1147"/>
      <c r="J60" s="1147"/>
      <c r="K60" s="1147"/>
      <c r="L60" s="1147"/>
      <c r="M60" s="1147"/>
      <c r="N60" s="1147"/>
      <c r="O60" s="1147"/>
      <c r="P60" s="1147"/>
      <c r="Q60" s="1147"/>
      <c r="R60" s="1147"/>
      <c r="S60" s="1147"/>
      <c r="T60" s="1147"/>
      <c r="U60" s="1147"/>
      <c r="V60" s="1147"/>
      <c r="W60" s="1147"/>
      <c r="X60" s="1147"/>
      <c r="Y60" s="1147"/>
      <c r="Z60" s="1147"/>
      <c r="AA60" s="1147"/>
      <c r="AB60" s="1147"/>
    </row>
    <row r="61" spans="1:28">
      <c r="A61" s="260"/>
      <c r="B61" s="1014"/>
      <c r="C61" s="113"/>
      <c r="D61" s="113"/>
      <c r="E61" s="113"/>
      <c r="F61" s="113"/>
      <c r="G61" s="113"/>
      <c r="H61" s="113"/>
      <c r="I61" s="113"/>
      <c r="J61" s="113"/>
      <c r="K61" s="113"/>
      <c r="L61" s="113"/>
      <c r="M61" s="1148"/>
      <c r="N61" s="113"/>
      <c r="O61" s="113"/>
      <c r="P61" s="113"/>
      <c r="Q61" s="113"/>
      <c r="R61" s="113"/>
      <c r="S61" s="113"/>
      <c r="T61" s="113"/>
      <c r="U61" s="113"/>
      <c r="V61" s="113"/>
      <c r="W61" s="113"/>
      <c r="X61" s="113"/>
      <c r="Y61" s="113"/>
      <c r="Z61" s="113"/>
      <c r="AA61" s="113"/>
      <c r="AB61" s="1035"/>
    </row>
    <row r="63" spans="1:28">
      <c r="A63" s="260"/>
      <c r="B63" s="1014"/>
      <c r="C63" s="113"/>
      <c r="D63" s="113"/>
      <c r="E63" s="113"/>
      <c r="F63" s="113"/>
      <c r="G63" s="113"/>
      <c r="H63" s="113"/>
      <c r="I63" s="113"/>
      <c r="J63" s="113"/>
      <c r="K63" s="113"/>
      <c r="L63" s="113"/>
      <c r="M63" s="113"/>
      <c r="N63" s="113"/>
      <c r="O63" s="113"/>
      <c r="P63" s="113"/>
      <c r="Q63" s="113"/>
      <c r="R63" s="113"/>
      <c r="S63" s="113"/>
      <c r="T63" s="113"/>
      <c r="U63" s="113"/>
      <c r="V63" s="113"/>
      <c r="W63" s="113"/>
      <c r="X63" s="113"/>
      <c r="Y63" s="113"/>
      <c r="Z63" s="113"/>
      <c r="AA63" s="113"/>
      <c r="AB63" s="1035"/>
    </row>
    <row r="64" spans="1:28">
      <c r="B64" s="1031"/>
      <c r="T64" s="1149"/>
      <c r="U64" s="1149"/>
      <c r="V64" s="1149"/>
      <c r="W64" s="1149"/>
      <c r="Y64" s="1149"/>
      <c r="Z64" s="1149"/>
      <c r="AB64" s="1148"/>
    </row>
    <row r="65" spans="2:28">
      <c r="B65" s="1031"/>
      <c r="T65" s="1149"/>
      <c r="U65" s="1149"/>
      <c r="AB65" s="1148"/>
    </row>
    <row r="66" spans="2:28">
      <c r="B66" s="1031"/>
      <c r="T66" s="1149"/>
      <c r="U66" s="1149"/>
      <c r="AB66" s="1148"/>
    </row>
    <row r="67" spans="2:28">
      <c r="B67" s="1031"/>
      <c r="T67" s="1149"/>
      <c r="U67" s="1149"/>
      <c r="AB67" s="1148"/>
    </row>
    <row r="68" spans="2:28">
      <c r="B68" s="1031"/>
      <c r="T68" s="1149"/>
      <c r="U68" s="1149"/>
      <c r="AB68" s="1148"/>
    </row>
    <row r="69" spans="2:28">
      <c r="B69" s="1031"/>
      <c r="T69" s="1149"/>
      <c r="U69" s="1149"/>
      <c r="AB69" s="1148"/>
    </row>
    <row r="70" spans="2:28">
      <c r="B70" s="1031"/>
      <c r="T70" s="1149"/>
      <c r="U70" s="1149"/>
      <c r="AB70" s="1148"/>
    </row>
    <row r="71" spans="2:28">
      <c r="B71" s="1031"/>
      <c r="T71" s="1149"/>
      <c r="AB71" s="1148"/>
    </row>
    <row r="72" spans="2:28">
      <c r="B72" s="1031"/>
      <c r="T72" s="1149"/>
      <c r="AB72" s="1148"/>
    </row>
    <row r="73" spans="2:28">
      <c r="B73" s="1031"/>
      <c r="T73" s="1149"/>
      <c r="AB73" s="1148"/>
    </row>
    <row r="74" spans="2:28">
      <c r="B74" s="1031"/>
      <c r="T74" s="1149"/>
      <c r="AB74" s="1148"/>
    </row>
    <row r="75" spans="2:28">
      <c r="B75" s="1031"/>
      <c r="T75" s="1149"/>
      <c r="AB75" s="1148"/>
    </row>
    <row r="76" spans="2:28">
      <c r="B76" s="1031"/>
      <c r="T76" s="1149"/>
      <c r="AB76" s="1148"/>
    </row>
    <row r="77" spans="2:28">
      <c r="B77" s="1031"/>
      <c r="T77" s="1149"/>
      <c r="AB77" s="1148"/>
    </row>
    <row r="78" spans="2:28">
      <c r="AB78" s="1148"/>
    </row>
    <row r="79" spans="2:28">
      <c r="AB79" s="1148"/>
    </row>
    <row r="80" spans="2:28">
      <c r="AB80" s="1148"/>
    </row>
    <row r="81" spans="28:28">
      <c r="AB81" s="1148"/>
    </row>
    <row r="82" spans="28:28">
      <c r="AB82" s="1148"/>
    </row>
    <row r="83" spans="28:28">
      <c r="AB83" s="1148"/>
    </row>
    <row r="84" spans="28:28">
      <c r="AB84" s="1148"/>
    </row>
    <row r="85" spans="28:28">
      <c r="AB85" s="1148"/>
    </row>
    <row r="86" spans="28:28">
      <c r="AB86" s="1148"/>
    </row>
    <row r="87" spans="28:28">
      <c r="AB87" s="1148"/>
    </row>
    <row r="88" spans="28:28">
      <c r="AB88" s="1148"/>
    </row>
    <row r="89" spans="28:28">
      <c r="AB89" s="1148"/>
    </row>
    <row r="90" spans="28:28">
      <c r="AB90" s="1148"/>
    </row>
    <row r="91" spans="28:28">
      <c r="AB91" s="1148"/>
    </row>
    <row r="92" spans="28:28">
      <c r="AB92" s="1148"/>
    </row>
    <row r="93" spans="28:28">
      <c r="AB93" s="1148"/>
    </row>
    <row r="94" spans="28:28">
      <c r="AB94" s="1148"/>
    </row>
    <row r="95" spans="28:28">
      <c r="AB95" s="1148"/>
    </row>
    <row r="96" spans="28:28">
      <c r="AB96" s="1148"/>
    </row>
    <row r="97" spans="28:28">
      <c r="AB97" s="1148"/>
    </row>
    <row r="98" spans="28:28">
      <c r="AB98" s="1148"/>
    </row>
    <row r="99" spans="28:28">
      <c r="AB99" s="1148"/>
    </row>
    <row r="100" spans="28:28">
      <c r="AB100" s="1148"/>
    </row>
    <row r="101" spans="28:28">
      <c r="AB101" s="1148"/>
    </row>
    <row r="102" spans="28:28">
      <c r="AB102" s="1148"/>
    </row>
    <row r="103" spans="28:28">
      <c r="AB103" s="1148"/>
    </row>
    <row r="104" spans="28:28">
      <c r="AB104" s="1148"/>
    </row>
    <row r="105" spans="28:28">
      <c r="AB105" s="1148"/>
    </row>
    <row r="106" spans="28:28">
      <c r="AB106" s="1148"/>
    </row>
    <row r="107" spans="28:28">
      <c r="AB107" s="1148"/>
    </row>
    <row r="108" spans="28:28">
      <c r="AB108" s="1148"/>
    </row>
    <row r="109" spans="28:28">
      <c r="AB109" s="1148"/>
    </row>
    <row r="110" spans="28:28">
      <c r="AB110" s="1148"/>
    </row>
    <row r="111" spans="28:28">
      <c r="AB111" s="1148"/>
    </row>
    <row r="112" spans="28:28">
      <c r="AB112" s="1148"/>
    </row>
  </sheetData>
  <mergeCells count="2">
    <mergeCell ref="Y5:AA5"/>
    <mergeCell ref="C12:U12"/>
  </mergeCells>
  <pageMargins left="0.5" right="0.5" top="0.6" bottom="0.25" header="0" footer="0.25"/>
  <pageSetup scale="58" orientation="landscape"/>
  <headerFooter scaleWithDoc="0">
    <oddFooter>&amp;R&amp;8 113</oddFooter>
  </headerFooter>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75"/>
  <sheetViews>
    <sheetView showGridLines="0" showOutlineSymbols="0" workbookViewId="0"/>
  </sheetViews>
  <sheetFormatPr baseColWidth="10" defaultColWidth="8.85546875" defaultRowHeight="16" x14ac:dyDescent="0"/>
  <cols>
    <col min="1" max="1" width="31.5703125" style="169" customWidth="1"/>
    <col min="2" max="2" width="1.140625" style="169" customWidth="1"/>
    <col min="3" max="3" width="10" style="169" customWidth="1"/>
    <col min="4" max="4" width="1.140625" style="169" customWidth="1"/>
    <col min="5" max="5" width="10" style="169" customWidth="1"/>
    <col min="6" max="6" width="1.28515625" style="169" customWidth="1"/>
    <col min="7" max="7" width="10" style="169" customWidth="1"/>
    <col min="8" max="8" width="1.28515625" style="169" customWidth="1"/>
    <col min="9" max="9" width="10" style="169" customWidth="1"/>
    <col min="10" max="10" width="1.42578125" style="169" customWidth="1"/>
    <col min="11" max="11" width="10" style="169" customWidth="1"/>
    <col min="12" max="12" width="1.28515625" style="169" customWidth="1"/>
    <col min="13" max="13" width="9.85546875" style="169" customWidth="1"/>
    <col min="14" max="14" width="1.28515625" style="169" customWidth="1"/>
    <col min="15" max="15" width="10" style="169" customWidth="1"/>
    <col min="16" max="16" width="1.28515625" style="169" customWidth="1"/>
    <col min="17" max="17" width="12.28515625" style="169" bestFit="1" customWidth="1"/>
    <col min="18" max="18" width="1.28515625" style="169" customWidth="1"/>
    <col min="19" max="19" width="9.7109375" style="169" customWidth="1"/>
    <col min="20" max="20" width="1.28515625" style="169" customWidth="1"/>
    <col min="21" max="21" width="10.28515625" style="169" customWidth="1"/>
    <col min="22" max="22" width="1.7109375" style="169" customWidth="1"/>
    <col min="23" max="23" width="10.7109375" style="169" customWidth="1"/>
    <col min="24" max="24" width="1.42578125" style="169" customWidth="1"/>
    <col min="25" max="25" width="9.85546875" style="169" customWidth="1"/>
    <col min="26" max="26" width="1.28515625" style="169" customWidth="1"/>
    <col min="27" max="27" width="9.7109375" style="169" customWidth="1"/>
    <col min="28" max="28" width="1.140625" style="169" customWidth="1"/>
    <col min="29" max="16384" width="8.85546875" style="169"/>
  </cols>
  <sheetData>
    <row r="1" spans="1:28">
      <c r="A1" s="1667" t="s">
        <v>1491</v>
      </c>
    </row>
    <row r="3" spans="1:28" ht="14.25" customHeight="1">
      <c r="A3" s="211" t="s">
        <v>0</v>
      </c>
      <c r="B3" s="2"/>
      <c r="C3" s="2"/>
      <c r="D3" s="2"/>
      <c r="E3" s="2"/>
      <c r="F3" s="2"/>
      <c r="G3" s="2"/>
      <c r="H3" s="2"/>
      <c r="I3" s="2"/>
      <c r="J3" s="3"/>
      <c r="K3" s="3"/>
      <c r="L3" s="3"/>
      <c r="M3" s="3"/>
      <c r="N3" s="3"/>
      <c r="O3" s="3"/>
      <c r="P3" s="3"/>
      <c r="Q3" s="3"/>
      <c r="R3" s="3"/>
      <c r="S3" s="3"/>
      <c r="T3" s="3"/>
      <c r="U3" s="3"/>
      <c r="V3" s="3"/>
      <c r="W3" s="3"/>
      <c r="X3" s="3"/>
      <c r="Y3" s="3"/>
      <c r="Z3" s="3"/>
      <c r="AA3" s="2"/>
      <c r="AB3" s="1014"/>
    </row>
    <row r="4" spans="1:28" ht="15.75" customHeight="1">
      <c r="A4" s="214" t="s">
        <v>1019</v>
      </c>
      <c r="B4" s="2"/>
      <c r="C4" s="2"/>
      <c r="D4" s="2"/>
      <c r="E4" s="2"/>
      <c r="F4" s="2"/>
      <c r="G4" s="2"/>
      <c r="H4" s="2"/>
      <c r="I4" s="2"/>
      <c r="J4" s="3"/>
      <c r="K4" s="3"/>
      <c r="L4" s="3"/>
      <c r="M4" s="3"/>
      <c r="N4" s="3"/>
      <c r="O4" s="3"/>
      <c r="P4" s="3"/>
      <c r="Q4" s="3"/>
      <c r="R4" s="3"/>
      <c r="S4" s="3"/>
      <c r="T4" s="3"/>
      <c r="U4" s="3"/>
      <c r="V4" s="3"/>
      <c r="W4" s="3"/>
      <c r="X4" s="3"/>
      <c r="Y4" s="260" t="s">
        <v>6</v>
      </c>
      <c r="Z4" s="260"/>
      <c r="AA4" s="260"/>
      <c r="AB4" s="1014"/>
    </row>
    <row r="5" spans="1:28" ht="15.75" customHeight="1">
      <c r="A5" s="211" t="s">
        <v>764</v>
      </c>
      <c r="B5" s="2"/>
      <c r="C5" s="2"/>
      <c r="D5" s="2"/>
      <c r="E5" s="2"/>
      <c r="F5" s="2"/>
      <c r="G5" s="2"/>
      <c r="H5" s="2"/>
      <c r="I5" s="2"/>
      <c r="J5" s="3"/>
      <c r="K5" s="3"/>
      <c r="L5" s="3"/>
      <c r="M5" s="3"/>
      <c r="N5" s="3"/>
      <c r="O5" s="3"/>
      <c r="P5" s="3"/>
      <c r="Q5" s="3"/>
      <c r="R5" s="3"/>
      <c r="S5" s="3"/>
      <c r="T5" s="3"/>
      <c r="U5" s="3"/>
      <c r="V5" s="3"/>
      <c r="W5" s="3"/>
      <c r="X5" s="3"/>
      <c r="Y5" s="2435" t="s">
        <v>1020</v>
      </c>
      <c r="Z5" s="2436"/>
      <c r="AA5" s="2437"/>
      <c r="AB5" s="1014"/>
    </row>
    <row r="6" spans="1:28" ht="15.75" customHeight="1">
      <c r="A6" s="214" t="s">
        <v>1995</v>
      </c>
      <c r="B6" s="2"/>
      <c r="C6" s="2"/>
      <c r="D6" s="2"/>
      <c r="E6" s="2"/>
      <c r="F6" s="2"/>
      <c r="G6" s="2"/>
      <c r="H6" s="2"/>
      <c r="I6" s="2"/>
      <c r="J6" s="3"/>
      <c r="K6" s="3"/>
      <c r="L6" s="3"/>
      <c r="M6" s="3"/>
      <c r="N6" s="3"/>
      <c r="O6" s="3"/>
      <c r="P6" s="3"/>
      <c r="Q6" s="3"/>
      <c r="R6" s="3"/>
      <c r="S6" s="3"/>
      <c r="T6" s="3"/>
      <c r="U6" s="3"/>
      <c r="V6" s="3"/>
      <c r="W6" s="3"/>
      <c r="X6" s="3"/>
      <c r="Y6" s="3"/>
      <c r="Z6" s="3"/>
      <c r="AA6" s="3"/>
      <c r="AB6" s="1014"/>
    </row>
    <row r="7" spans="1:28" ht="15" customHeight="1">
      <c r="A7" s="211" t="s">
        <v>4</v>
      </c>
      <c r="B7" s="2"/>
      <c r="C7" s="2"/>
      <c r="D7" s="2"/>
      <c r="E7" s="2"/>
      <c r="F7" s="2"/>
      <c r="G7" s="2"/>
      <c r="H7" s="2"/>
      <c r="I7" s="2"/>
      <c r="J7" s="3"/>
      <c r="K7" s="3"/>
      <c r="L7" s="3"/>
      <c r="M7" s="3"/>
      <c r="N7" s="3"/>
      <c r="O7" s="3"/>
      <c r="P7" s="3"/>
      <c r="Q7" s="3"/>
      <c r="R7" s="3"/>
      <c r="S7" s="3"/>
      <c r="T7" s="3"/>
      <c r="U7" s="3"/>
      <c r="V7" s="3"/>
      <c r="W7" s="3"/>
      <c r="X7" s="3"/>
      <c r="Y7" s="3"/>
      <c r="Z7" s="3"/>
      <c r="AA7" s="3"/>
      <c r="AB7" s="1014"/>
    </row>
    <row r="8" spans="1:28" ht="4.5" customHeight="1">
      <c r="A8" s="3" t="s">
        <v>6</v>
      </c>
      <c r="B8" s="3"/>
      <c r="C8" s="3"/>
      <c r="D8" s="3"/>
      <c r="E8" s="3"/>
      <c r="F8" s="3"/>
      <c r="G8" s="3"/>
      <c r="H8" s="3"/>
      <c r="I8" s="3"/>
      <c r="J8" s="3"/>
      <c r="K8" s="3"/>
      <c r="L8" s="3"/>
      <c r="M8" s="3"/>
      <c r="N8" s="3"/>
      <c r="O8" s="3"/>
      <c r="P8" s="3"/>
      <c r="Q8" s="3"/>
      <c r="R8" s="3"/>
      <c r="S8" s="3"/>
      <c r="T8" s="3"/>
      <c r="U8" s="3"/>
      <c r="V8" s="3"/>
      <c r="W8" s="3"/>
      <c r="X8" s="3"/>
      <c r="Y8" s="3"/>
      <c r="Z8" s="3"/>
      <c r="AA8" s="3"/>
      <c r="AB8" s="1014"/>
    </row>
    <row r="9" spans="1:28" ht="15.75" customHeight="1">
      <c r="A9" s="2"/>
      <c r="B9" s="1020" t="s">
        <v>6</v>
      </c>
      <c r="C9" s="2438" t="s">
        <v>766</v>
      </c>
      <c r="D9" s="2439"/>
      <c r="E9" s="2439"/>
      <c r="F9" s="2439"/>
      <c r="G9" s="2439"/>
      <c r="H9" s="2439"/>
      <c r="I9" s="2439"/>
      <c r="J9" s="2439"/>
      <c r="K9" s="2439"/>
      <c r="L9" s="2439"/>
      <c r="M9" s="2439"/>
      <c r="N9" s="2439"/>
      <c r="O9" s="2439"/>
      <c r="P9" s="2439"/>
      <c r="Q9" s="2439"/>
      <c r="R9" s="2439"/>
      <c r="S9" s="2439"/>
      <c r="T9" s="2439"/>
      <c r="U9" s="2439"/>
      <c r="V9" s="1020" t="s">
        <v>6</v>
      </c>
      <c r="W9" s="2" t="s">
        <v>6</v>
      </c>
      <c r="X9" s="2"/>
      <c r="Y9" s="1017" t="s">
        <v>288</v>
      </c>
      <c r="Z9" s="1017"/>
      <c r="AA9" s="1017"/>
      <c r="AB9" s="1016"/>
    </row>
    <row r="10" spans="1:28" ht="15.75" customHeight="1">
      <c r="A10" s="2"/>
      <c r="B10" s="1020"/>
      <c r="C10" s="1027"/>
      <c r="D10" s="950"/>
      <c r="E10" s="1021" t="s">
        <v>768</v>
      </c>
      <c r="F10" s="950"/>
      <c r="G10" s="950"/>
      <c r="H10" s="950"/>
      <c r="I10" s="950"/>
      <c r="J10" s="950"/>
      <c r="K10" s="950"/>
      <c r="L10" s="950"/>
      <c r="M10" s="950"/>
      <c r="N10" s="950"/>
      <c r="O10" s="950"/>
      <c r="P10" s="950"/>
      <c r="Q10" s="950"/>
      <c r="R10" s="950"/>
      <c r="S10" s="950"/>
      <c r="T10" s="950"/>
      <c r="U10" s="950"/>
      <c r="V10" s="1020"/>
      <c r="W10" s="2"/>
      <c r="X10" s="2"/>
      <c r="Y10" s="1150"/>
      <c r="Z10" s="1150"/>
      <c r="AA10" s="1150"/>
      <c r="AB10" s="1016"/>
    </row>
    <row r="11" spans="1:28" ht="14" customHeight="1">
      <c r="A11" s="1016"/>
      <c r="B11" s="1016"/>
      <c r="C11" s="1021" t="s">
        <v>6</v>
      </c>
      <c r="D11" s="1024"/>
      <c r="E11" s="1021" t="s">
        <v>770</v>
      </c>
      <c r="F11" s="1024"/>
      <c r="G11" s="1021" t="s">
        <v>771</v>
      </c>
      <c r="H11" s="1024"/>
      <c r="I11" s="1021" t="s">
        <v>6</v>
      </c>
      <c r="J11" s="1024"/>
      <c r="K11" s="1021" t="s">
        <v>772</v>
      </c>
      <c r="L11" s="1024"/>
      <c r="M11" s="1021" t="s">
        <v>773</v>
      </c>
      <c r="N11" s="1024"/>
      <c r="O11" s="1021" t="s">
        <v>773</v>
      </c>
      <c r="P11" s="1024"/>
      <c r="Q11" s="1021" t="s">
        <v>774</v>
      </c>
      <c r="R11" s="1024"/>
      <c r="S11" s="1021" t="s">
        <v>6</v>
      </c>
      <c r="T11" s="1016"/>
      <c r="U11" s="1019" t="s">
        <v>775</v>
      </c>
      <c r="V11" s="1016"/>
      <c r="W11" s="1019" t="s">
        <v>859</v>
      </c>
      <c r="X11" s="1016"/>
      <c r="Y11" s="1018" t="s">
        <v>6</v>
      </c>
      <c r="Z11" s="1018"/>
      <c r="AA11" s="1018" t="s">
        <v>6</v>
      </c>
      <c r="AB11" s="1023"/>
    </row>
    <row r="12" spans="1:28" ht="14" customHeight="1">
      <c r="A12" s="1019" t="s">
        <v>779</v>
      </c>
      <c r="B12" s="1016"/>
      <c r="C12" s="1021" t="s">
        <v>536</v>
      </c>
      <c r="D12" s="1024"/>
      <c r="E12" s="1021" t="s">
        <v>780</v>
      </c>
      <c r="F12" s="1024"/>
      <c r="G12" s="1025" t="s">
        <v>860</v>
      </c>
      <c r="H12" s="1024"/>
      <c r="I12" s="1021" t="s">
        <v>782</v>
      </c>
      <c r="J12" s="1024"/>
      <c r="K12" s="1024" t="s">
        <v>783</v>
      </c>
      <c r="L12" s="1024"/>
      <c r="M12" s="1021" t="s">
        <v>861</v>
      </c>
      <c r="N12" s="1024"/>
      <c r="O12" s="1021" t="s">
        <v>785</v>
      </c>
      <c r="P12" s="1024"/>
      <c r="Q12" s="1025" t="s">
        <v>786</v>
      </c>
      <c r="R12" s="1024"/>
      <c r="S12" s="1025" t="s">
        <v>549</v>
      </c>
      <c r="T12" s="1016"/>
      <c r="U12" s="1019" t="s">
        <v>787</v>
      </c>
      <c r="V12" s="1016"/>
      <c r="W12" s="1019" t="s">
        <v>862</v>
      </c>
      <c r="X12" s="1016"/>
      <c r="Y12" s="1026" t="s">
        <v>1977</v>
      </c>
      <c r="Z12" s="1027"/>
      <c r="AA12" s="1026" t="s">
        <v>9</v>
      </c>
      <c r="AB12" s="1023"/>
    </row>
    <row r="13" spans="1:28" ht="4" customHeight="1">
      <c r="A13" s="1028"/>
      <c r="B13" s="3"/>
      <c r="C13" s="1028"/>
      <c r="D13" s="3"/>
      <c r="E13" s="1028"/>
      <c r="F13" s="3"/>
      <c r="G13" s="3"/>
      <c r="H13" s="3"/>
      <c r="I13" s="1028"/>
      <c r="J13" s="3"/>
      <c r="K13" s="1028"/>
      <c r="L13" s="3"/>
      <c r="M13" s="1028"/>
      <c r="N13" s="3"/>
      <c r="O13" s="1028"/>
      <c r="P13" s="3"/>
      <c r="Q13" s="3"/>
      <c r="R13" s="3"/>
      <c r="S13" s="1028"/>
      <c r="T13" s="3"/>
      <c r="U13" s="1028"/>
      <c r="V13" s="3"/>
      <c r="W13" s="1028"/>
      <c r="X13" s="3"/>
      <c r="Y13" s="1028"/>
      <c r="Z13" s="219"/>
      <c r="AA13" s="1028"/>
      <c r="AB13" s="1014"/>
    </row>
    <row r="14" spans="1:28" s="1132" customFormat="1" ht="20" customHeight="1">
      <c r="A14" s="1133" t="s">
        <v>1021</v>
      </c>
      <c r="B14" s="1014" t="s">
        <v>6</v>
      </c>
      <c r="C14" s="1030">
        <v>0</v>
      </c>
      <c r="D14" s="1030"/>
      <c r="E14" s="1030">
        <v>154748</v>
      </c>
      <c r="F14" s="1030"/>
      <c r="G14" s="1030">
        <v>0</v>
      </c>
      <c r="H14" s="1030"/>
      <c r="I14" s="1030">
        <v>0</v>
      </c>
      <c r="J14" s="1030"/>
      <c r="K14" s="1030">
        <v>0</v>
      </c>
      <c r="L14" s="1030"/>
      <c r="M14" s="1030">
        <v>0</v>
      </c>
      <c r="N14" s="1030"/>
      <c r="O14" s="1030">
        <v>0</v>
      </c>
      <c r="P14" s="1030"/>
      <c r="Q14" s="1030">
        <v>0</v>
      </c>
      <c r="R14" s="1030"/>
      <c r="S14" s="1030">
        <v>0</v>
      </c>
      <c r="T14" s="1030"/>
      <c r="U14" s="1030">
        <f>ROUND(SUM(B14:S14),1)</f>
        <v>154748</v>
      </c>
      <c r="V14" s="1030"/>
      <c r="W14" s="1030">
        <v>23834</v>
      </c>
      <c r="X14" s="1030"/>
      <c r="Y14" s="1030">
        <f>ROUND(SUM(U14:X14),1)</f>
        <v>178582</v>
      </c>
      <c r="Z14" s="1030"/>
      <c r="AA14" s="1030">
        <v>299213</v>
      </c>
      <c r="AB14" s="1030"/>
    </row>
    <row r="15" spans="1:28" ht="20" customHeight="1">
      <c r="A15" s="1133" t="s">
        <v>1022</v>
      </c>
      <c r="B15" s="1014" t="s">
        <v>6</v>
      </c>
      <c r="C15" s="1033">
        <v>0</v>
      </c>
      <c r="D15" s="1014"/>
      <c r="E15" s="1033">
        <v>0</v>
      </c>
      <c r="F15" s="1014"/>
      <c r="G15" s="1033">
        <v>0</v>
      </c>
      <c r="H15" s="1014"/>
      <c r="I15" s="1033">
        <v>0</v>
      </c>
      <c r="J15" s="1014"/>
      <c r="K15" s="1038">
        <v>67639</v>
      </c>
      <c r="L15" s="1014"/>
      <c r="M15" s="1033">
        <v>0</v>
      </c>
      <c r="N15" s="1014"/>
      <c r="O15" s="1033">
        <v>0</v>
      </c>
      <c r="P15" s="1014"/>
      <c r="Q15" s="1033">
        <v>0</v>
      </c>
      <c r="R15" s="1014"/>
      <c r="S15" s="1033">
        <v>0</v>
      </c>
      <c r="T15" s="1014"/>
      <c r="U15" s="1035">
        <f>ROUND(SUM(B15:S15),1)</f>
        <v>67639</v>
      </c>
      <c r="V15" s="1014"/>
      <c r="W15" s="1033">
        <v>0</v>
      </c>
      <c r="X15" s="1014"/>
      <c r="Y15" s="1035">
        <f>ROUND(SUM(U15:X15),1)</f>
        <v>67639</v>
      </c>
      <c r="Z15" s="1014"/>
      <c r="AA15" s="1035">
        <v>30302</v>
      </c>
      <c r="AB15" s="1014"/>
    </row>
    <row r="16" spans="1:28" ht="20" customHeight="1">
      <c r="A16" s="1133" t="s">
        <v>1023</v>
      </c>
      <c r="B16" s="1014" t="s">
        <v>6</v>
      </c>
      <c r="C16" s="1033">
        <v>0</v>
      </c>
      <c r="D16" s="1014"/>
      <c r="E16" s="1033">
        <v>0</v>
      </c>
      <c r="F16" s="1014"/>
      <c r="G16" s="1033">
        <v>0</v>
      </c>
      <c r="H16" s="1014"/>
      <c r="I16" s="1033">
        <v>0</v>
      </c>
      <c r="J16" s="1014"/>
      <c r="K16" s="1033">
        <v>0</v>
      </c>
      <c r="L16" s="1014"/>
      <c r="M16" s="1033">
        <v>0</v>
      </c>
      <c r="N16" s="1014"/>
      <c r="O16" s="1033">
        <v>0</v>
      </c>
      <c r="P16" s="1014"/>
      <c r="Q16" s="1033">
        <v>0</v>
      </c>
      <c r="R16" s="1014"/>
      <c r="S16" s="1038">
        <f>70961+437677-1</f>
        <v>508637</v>
      </c>
      <c r="T16" s="1014"/>
      <c r="U16" s="1035">
        <f t="shared" ref="U16:U19" si="0">ROUND(SUM(B16:S16),1)</f>
        <v>508637</v>
      </c>
      <c r="V16" s="1014"/>
      <c r="W16" s="1038">
        <v>1052800</v>
      </c>
      <c r="X16" s="1014"/>
      <c r="Y16" s="1035">
        <f t="shared" ref="Y16:Y19" si="1">ROUND(SUM(U16:X16),1)</f>
        <v>1561437</v>
      </c>
      <c r="Z16" s="1014"/>
      <c r="AA16" s="1035">
        <v>1682687</v>
      </c>
      <c r="AB16" s="1014"/>
    </row>
    <row r="17" spans="1:28" ht="20" customHeight="1">
      <c r="A17" s="1128" t="s">
        <v>1024</v>
      </c>
      <c r="B17" s="1014" t="s">
        <v>6</v>
      </c>
      <c r="C17" s="1033">
        <v>0</v>
      </c>
      <c r="D17" s="1037" t="s">
        <v>6</v>
      </c>
      <c r="E17" s="1033">
        <v>0</v>
      </c>
      <c r="F17" s="1014"/>
      <c r="G17" s="1033">
        <v>0</v>
      </c>
      <c r="H17" s="1037" t="s">
        <v>6</v>
      </c>
      <c r="I17" s="1033">
        <v>0</v>
      </c>
      <c r="J17" s="1037" t="s">
        <v>6</v>
      </c>
      <c r="K17" s="1033">
        <v>0</v>
      </c>
      <c r="L17" s="1037" t="s">
        <v>6</v>
      </c>
      <c r="M17" s="1033">
        <v>0</v>
      </c>
      <c r="N17" s="1037" t="s">
        <v>6</v>
      </c>
      <c r="O17" s="1033">
        <v>0</v>
      </c>
      <c r="P17" s="1037" t="s">
        <v>6</v>
      </c>
      <c r="Q17" s="1033">
        <v>0</v>
      </c>
      <c r="R17" s="1037" t="s">
        <v>6</v>
      </c>
      <c r="S17" s="1033">
        <v>0</v>
      </c>
      <c r="T17" s="1037" t="s">
        <v>6</v>
      </c>
      <c r="U17" s="1035">
        <f t="shared" si="0"/>
        <v>0</v>
      </c>
      <c r="V17" s="1037" t="s">
        <v>6</v>
      </c>
      <c r="W17" s="1038">
        <v>0</v>
      </c>
      <c r="X17" s="1037" t="s">
        <v>6</v>
      </c>
      <c r="Y17" s="1035">
        <f t="shared" si="1"/>
        <v>0</v>
      </c>
      <c r="Z17" s="1037" t="s">
        <v>6</v>
      </c>
      <c r="AA17" s="1038">
        <v>2864</v>
      </c>
      <c r="AB17" s="1037"/>
    </row>
    <row r="18" spans="1:28" ht="20" customHeight="1">
      <c r="A18" s="1133" t="s">
        <v>1025</v>
      </c>
      <c r="B18" s="1014" t="s">
        <v>6</v>
      </c>
      <c r="C18" s="1033">
        <v>0</v>
      </c>
      <c r="D18" s="1014"/>
      <c r="E18" s="1033">
        <v>0</v>
      </c>
      <c r="F18" s="1014"/>
      <c r="G18" s="1033">
        <v>0</v>
      </c>
      <c r="H18" s="1014"/>
      <c r="I18" s="1033">
        <v>0</v>
      </c>
      <c r="J18" s="1014"/>
      <c r="K18" s="1033">
        <v>0</v>
      </c>
      <c r="L18" s="1014"/>
      <c r="M18" s="1033">
        <v>0</v>
      </c>
      <c r="N18" s="1014"/>
      <c r="O18" s="1033">
        <v>0</v>
      </c>
      <c r="P18" s="1014"/>
      <c r="Q18" s="1033">
        <v>0</v>
      </c>
      <c r="R18" s="1014"/>
      <c r="S18" s="1033">
        <v>0</v>
      </c>
      <c r="T18" s="1014"/>
      <c r="U18" s="1035">
        <f t="shared" si="0"/>
        <v>0</v>
      </c>
      <c r="V18" s="1014"/>
      <c r="W18" s="1038">
        <v>14842</v>
      </c>
      <c r="X18" s="1014"/>
      <c r="Y18" s="1035">
        <f t="shared" si="1"/>
        <v>14842</v>
      </c>
      <c r="Z18" s="1014"/>
      <c r="AA18" s="1035">
        <v>8839</v>
      </c>
      <c r="AB18" s="1014"/>
    </row>
    <row r="19" spans="1:28" ht="20" customHeight="1">
      <c r="A19" s="1133" t="s">
        <v>1026</v>
      </c>
      <c r="B19" s="1014" t="s">
        <v>6</v>
      </c>
      <c r="C19" s="1138">
        <v>0</v>
      </c>
      <c r="D19" s="1014"/>
      <c r="E19" s="1139">
        <f>-64+1</f>
        <v>-63</v>
      </c>
      <c r="F19" s="1014"/>
      <c r="G19" s="1138">
        <v>0</v>
      </c>
      <c r="H19" s="1014"/>
      <c r="I19" s="1138">
        <v>0</v>
      </c>
      <c r="J19" s="1014"/>
      <c r="K19" s="1138">
        <v>0</v>
      </c>
      <c r="L19" s="1014"/>
      <c r="M19" s="1138">
        <v>0</v>
      </c>
      <c r="N19" s="1014"/>
      <c r="O19" s="1138">
        <v>0</v>
      </c>
      <c r="P19" s="1014"/>
      <c r="Q19" s="1138">
        <v>0</v>
      </c>
      <c r="R19" s="1014"/>
      <c r="S19" s="1138">
        <v>0</v>
      </c>
      <c r="T19" s="1014"/>
      <c r="U19" s="1035">
        <f t="shared" si="0"/>
        <v>-63</v>
      </c>
      <c r="V19" s="1014"/>
      <c r="W19" s="1139">
        <v>3842</v>
      </c>
      <c r="X19" s="1014"/>
      <c r="Y19" s="1035">
        <f t="shared" si="1"/>
        <v>3779</v>
      </c>
      <c r="Z19" s="1014"/>
      <c r="AA19" s="1140">
        <v>3375</v>
      </c>
      <c r="AB19" s="1014"/>
    </row>
    <row r="20" spans="1:28" ht="21.75" customHeight="1" thickBot="1">
      <c r="A20" s="1016" t="s">
        <v>853</v>
      </c>
      <c r="B20" s="1014" t="s">
        <v>6</v>
      </c>
      <c r="C20" s="1041">
        <f>ROUND(SUM(C14:C19),1)</f>
        <v>0</v>
      </c>
      <c r="D20" s="1041"/>
      <c r="E20" s="1041">
        <f>ROUND(SUM(E14:E19),1)</f>
        <v>154685</v>
      </c>
      <c r="F20" s="1041"/>
      <c r="G20" s="1041">
        <f>ROUND(SUM(G14:G19),1)</f>
        <v>0</v>
      </c>
      <c r="H20" s="1041"/>
      <c r="I20" s="1041">
        <f>ROUND(SUM(I14:I19),1)</f>
        <v>0</v>
      </c>
      <c r="J20" s="1041"/>
      <c r="K20" s="1041">
        <f>ROUND(SUM(K14:K19),1)</f>
        <v>67639</v>
      </c>
      <c r="L20" s="1041"/>
      <c r="M20" s="1041">
        <f>ROUND(SUM(M14:M19),1)</f>
        <v>0</v>
      </c>
      <c r="N20" s="1041"/>
      <c r="O20" s="1041">
        <f>ROUND(SUM(O14:O19),1)</f>
        <v>0</v>
      </c>
      <c r="P20" s="1041"/>
      <c r="Q20" s="1141">
        <f>ROUND(SUM(Q14:Q19),1)</f>
        <v>0</v>
      </c>
      <c r="R20" s="1041"/>
      <c r="S20" s="1041">
        <f>ROUND(SUM(S14:S19),1)</f>
        <v>508637</v>
      </c>
      <c r="T20" s="1041"/>
      <c r="U20" s="1141">
        <f>ROUND(SUM(U14:U19),1)</f>
        <v>730961</v>
      </c>
      <c r="V20" s="1041"/>
      <c r="W20" s="1141">
        <f>ROUND(SUM(W14:W19),1)</f>
        <v>1095318</v>
      </c>
      <c r="X20" s="1041"/>
      <c r="Y20" s="1151">
        <f>ROUND(SUM(Y14:Y19),1)</f>
        <v>1826279</v>
      </c>
      <c r="Z20" s="1041"/>
      <c r="AA20" s="1041">
        <f>ROUND(SUM(AA14:AA19),1)</f>
        <v>2027280</v>
      </c>
      <c r="AB20" s="1041"/>
    </row>
    <row r="21" spans="1:28" ht="11.25" customHeight="1" thickTop="1">
      <c r="A21" s="1014"/>
      <c r="B21" s="1014"/>
      <c r="C21" s="1045"/>
      <c r="D21" s="1014"/>
      <c r="E21" s="1144"/>
      <c r="F21" s="1014"/>
      <c r="G21" s="1045"/>
      <c r="H21" s="1014"/>
      <c r="I21" s="1045"/>
      <c r="J21" s="1014"/>
      <c r="K21" s="1045"/>
      <c r="L21" s="1014"/>
      <c r="M21" s="1045"/>
      <c r="N21" s="1014"/>
      <c r="O21" s="1045"/>
      <c r="P21" s="1014"/>
      <c r="Q21" s="1014"/>
      <c r="R21" s="1014"/>
      <c r="S21" s="1045"/>
      <c r="T21" s="1014"/>
      <c r="U21" s="1047"/>
      <c r="V21" s="1014"/>
      <c r="W21" s="1032"/>
      <c r="X21" s="1014"/>
      <c r="Y21" s="1043"/>
      <c r="Z21" s="1032"/>
      <c r="AA21" s="1152"/>
      <c r="AB21" s="1014"/>
    </row>
    <row r="22" spans="1:28" s="219" customFormat="1" ht="12">
      <c r="A22" s="1032"/>
      <c r="F22" s="1014"/>
      <c r="G22" s="1153"/>
      <c r="U22" s="1154"/>
      <c r="AA22" s="1154"/>
    </row>
    <row r="23" spans="1:28">
      <c r="A23" s="260"/>
      <c r="B23" s="260"/>
      <c r="C23" s="260"/>
      <c r="D23" s="260"/>
      <c r="E23" s="260"/>
      <c r="F23" s="1014"/>
      <c r="G23" s="1153"/>
      <c r="H23" s="260"/>
      <c r="I23" s="260"/>
      <c r="J23" s="260"/>
      <c r="K23" s="260"/>
      <c r="L23" s="260"/>
      <c r="M23" s="260"/>
      <c r="N23" s="260"/>
      <c r="O23" s="260"/>
      <c r="P23" s="260"/>
      <c r="Q23" s="260"/>
      <c r="R23" s="260"/>
      <c r="S23" s="260"/>
      <c r="T23" s="260"/>
      <c r="U23" s="1054"/>
      <c r="V23" s="1054"/>
      <c r="W23" s="1054"/>
      <c r="X23" s="260"/>
      <c r="Y23" s="1054"/>
      <c r="Z23" s="1054"/>
      <c r="AA23" s="1054"/>
      <c r="AB23" s="1014"/>
    </row>
    <row r="24" spans="1:28">
      <c r="B24" s="260"/>
      <c r="C24" s="260"/>
      <c r="D24" s="260"/>
      <c r="E24" s="260"/>
      <c r="F24" s="1037"/>
      <c r="G24" s="1153"/>
      <c r="H24" s="260"/>
      <c r="I24" s="260"/>
      <c r="J24" s="260"/>
      <c r="K24" s="260"/>
      <c r="L24" s="260"/>
      <c r="M24" s="1031"/>
      <c r="N24" s="260"/>
      <c r="O24" s="260"/>
      <c r="P24" s="260"/>
      <c r="Q24" s="260"/>
      <c r="R24" s="260"/>
      <c r="S24" s="260"/>
      <c r="T24" s="260"/>
      <c r="U24" s="1054"/>
      <c r="V24" s="1054"/>
      <c r="W24" s="1054"/>
      <c r="X24" s="260"/>
      <c r="Y24" s="1054"/>
      <c r="Z24" s="1054"/>
      <c r="AA24" s="260"/>
      <c r="AB24" s="1014"/>
    </row>
    <row r="25" spans="1:28">
      <c r="A25" s="260"/>
      <c r="B25" s="260"/>
      <c r="C25" s="260"/>
      <c r="D25" s="260"/>
      <c r="E25" s="260"/>
      <c r="F25" s="1014"/>
      <c r="G25" s="1153"/>
      <c r="H25" s="260"/>
      <c r="I25" s="260"/>
      <c r="J25" s="260"/>
      <c r="K25" s="260"/>
      <c r="L25" s="260"/>
      <c r="M25" s="260"/>
      <c r="N25" s="260"/>
      <c r="O25" s="260"/>
      <c r="P25" s="260"/>
      <c r="Q25" s="260"/>
      <c r="R25" s="260"/>
      <c r="S25" s="260"/>
      <c r="T25" s="260"/>
      <c r="U25" s="1054"/>
      <c r="V25" s="1054"/>
      <c r="W25" s="1054"/>
      <c r="X25" s="260"/>
      <c r="Y25" s="1054"/>
      <c r="Z25" s="1054"/>
      <c r="AA25" s="260"/>
      <c r="AB25" s="1014"/>
    </row>
    <row r="26" spans="1:28">
      <c r="A26" s="260"/>
      <c r="B26" s="260"/>
      <c r="C26" s="260"/>
      <c r="D26" s="260"/>
      <c r="E26" s="260"/>
      <c r="F26" s="1014"/>
      <c r="G26" s="1153"/>
      <c r="H26" s="260"/>
      <c r="I26" s="260"/>
      <c r="J26" s="260"/>
      <c r="K26" s="260"/>
      <c r="L26" s="260"/>
      <c r="M26" s="260"/>
      <c r="N26" s="260"/>
      <c r="O26" s="260"/>
      <c r="P26" s="260"/>
      <c r="Q26" s="260"/>
      <c r="R26" s="260"/>
      <c r="S26" s="260"/>
      <c r="T26" s="260"/>
      <c r="U26" s="1054"/>
      <c r="V26" s="1054"/>
      <c r="W26" s="1054"/>
      <c r="X26" s="260"/>
      <c r="Y26" s="1054"/>
      <c r="Z26" s="1054"/>
      <c r="AA26" s="260"/>
      <c r="AB26" s="1014"/>
    </row>
    <row r="27" spans="1:28">
      <c r="F27" s="1014"/>
      <c r="G27" s="1155"/>
      <c r="T27" s="1049"/>
      <c r="U27" s="1050"/>
      <c r="V27" s="1050"/>
      <c r="W27" s="1050"/>
      <c r="Y27" s="1050"/>
      <c r="Z27" s="1050"/>
      <c r="AB27" s="1031"/>
    </row>
    <row r="28" spans="1:28">
      <c r="F28" s="1014"/>
      <c r="G28" s="1153"/>
      <c r="T28" s="1049"/>
      <c r="U28" s="1050"/>
      <c r="AB28" s="1031"/>
    </row>
    <row r="29" spans="1:28">
      <c r="F29" s="1014"/>
      <c r="G29" s="1153"/>
      <c r="T29" s="1049"/>
      <c r="U29" s="1050"/>
      <c r="AB29" s="1031"/>
    </row>
    <row r="30" spans="1:28">
      <c r="F30" s="1037"/>
      <c r="G30" s="1153"/>
      <c r="T30" s="1049"/>
      <c r="U30" s="1050"/>
      <c r="AB30" s="1031"/>
    </row>
    <row r="31" spans="1:28">
      <c r="F31" s="1014"/>
      <c r="G31" s="1153"/>
      <c r="T31" s="1049"/>
      <c r="U31" s="1050"/>
      <c r="AB31" s="1031"/>
    </row>
    <row r="32" spans="1:28">
      <c r="F32" s="1014"/>
      <c r="G32" s="1153"/>
      <c r="T32" s="1049"/>
      <c r="U32" s="1050"/>
      <c r="AB32" s="1031"/>
    </row>
    <row r="33" spans="6:28">
      <c r="F33" s="1014"/>
      <c r="G33" s="1153"/>
      <c r="T33" s="1049"/>
      <c r="U33" s="1050"/>
      <c r="AB33" s="1031"/>
    </row>
    <row r="34" spans="6:28">
      <c r="F34" s="1014"/>
      <c r="G34" s="1153"/>
      <c r="T34" s="1049"/>
      <c r="AB34" s="1031"/>
    </row>
    <row r="35" spans="6:28">
      <c r="F35" s="1014"/>
      <c r="G35" s="1155"/>
      <c r="T35" s="1049"/>
      <c r="AB35" s="1031"/>
    </row>
    <row r="36" spans="6:28">
      <c r="F36" s="1014"/>
      <c r="G36" s="1155"/>
      <c r="T36" s="1049"/>
      <c r="AB36" s="1031"/>
    </row>
    <row r="37" spans="6:28">
      <c r="F37" s="1014"/>
      <c r="G37" s="1153"/>
      <c r="T37" s="1049"/>
      <c r="AB37" s="1031"/>
    </row>
    <row r="38" spans="6:28">
      <c r="F38" s="1014"/>
      <c r="G38" s="1153"/>
      <c r="T38" s="1049"/>
      <c r="AB38" s="1031"/>
    </row>
    <row r="39" spans="6:28">
      <c r="F39" s="1014"/>
      <c r="G39" s="1153"/>
      <c r="T39" s="1049"/>
      <c r="AB39" s="1031"/>
    </row>
    <row r="40" spans="6:28">
      <c r="F40" s="1014"/>
      <c r="G40" s="1153"/>
      <c r="T40" s="1049"/>
      <c r="AB40" s="1031"/>
    </row>
    <row r="41" spans="6:28">
      <c r="F41" s="1014"/>
      <c r="G41" s="1153"/>
      <c r="AB41" s="1031"/>
    </row>
    <row r="42" spans="6:28">
      <c r="F42" s="1014"/>
      <c r="G42" s="1153"/>
      <c r="AB42" s="1031"/>
    </row>
    <row r="43" spans="6:28">
      <c r="F43" s="1014"/>
      <c r="G43" s="1153"/>
      <c r="AB43" s="1031"/>
    </row>
    <row r="44" spans="6:28">
      <c r="F44" s="1014"/>
      <c r="G44" s="1155"/>
      <c r="AB44" s="1031"/>
    </row>
    <row r="45" spans="6:28">
      <c r="F45" s="1014"/>
      <c r="G45" s="1153"/>
      <c r="AB45" s="1031"/>
    </row>
    <row r="46" spans="6:28">
      <c r="F46" s="1014"/>
      <c r="G46" s="1153"/>
      <c r="AB46" s="1031"/>
    </row>
    <row r="47" spans="6:28">
      <c r="F47" s="1014"/>
      <c r="G47" s="1153"/>
      <c r="AB47" s="1031"/>
    </row>
    <row r="48" spans="6:28">
      <c r="F48" s="1014"/>
      <c r="G48" s="1153"/>
      <c r="AB48" s="1031"/>
    </row>
    <row r="49" spans="6:28">
      <c r="F49" s="1014"/>
      <c r="AB49" s="1031"/>
    </row>
    <row r="50" spans="6:28">
      <c r="F50" s="1022"/>
      <c r="AB50" s="1031"/>
    </row>
    <row r="51" spans="6:28">
      <c r="F51" s="1014"/>
      <c r="AB51" s="1031"/>
    </row>
    <row r="52" spans="6:28">
      <c r="F52" s="1014"/>
      <c r="AB52" s="1031"/>
    </row>
    <row r="53" spans="6:28">
      <c r="F53" s="1014"/>
      <c r="AB53" s="1031"/>
    </row>
    <row r="54" spans="6:28">
      <c r="F54" s="1156"/>
      <c r="AB54" s="1031"/>
    </row>
    <row r="55" spans="6:28">
      <c r="F55" s="3"/>
      <c r="AB55" s="1031"/>
    </row>
    <row r="56" spans="6:28">
      <c r="AB56" s="1031"/>
    </row>
    <row r="57" spans="6:28">
      <c r="F57" s="219"/>
      <c r="AB57" s="1031"/>
    </row>
    <row r="58" spans="6:28">
      <c r="F58" s="260"/>
      <c r="AB58" s="1031"/>
    </row>
    <row r="59" spans="6:28">
      <c r="F59" s="260"/>
      <c r="AB59" s="1031"/>
    </row>
    <row r="60" spans="6:28">
      <c r="F60" s="260"/>
      <c r="AB60" s="1031"/>
    </row>
    <row r="61" spans="6:28">
      <c r="F61" s="260"/>
      <c r="AB61" s="1031"/>
    </row>
    <row r="62" spans="6:28">
      <c r="AB62" s="1031"/>
    </row>
    <row r="63" spans="6:28">
      <c r="AB63" s="1031"/>
    </row>
    <row r="64" spans="6:28">
      <c r="AB64" s="1031"/>
    </row>
    <row r="65" spans="28:28">
      <c r="AB65" s="1031"/>
    </row>
    <row r="66" spans="28:28">
      <c r="AB66" s="1031"/>
    </row>
    <row r="67" spans="28:28">
      <c r="AB67" s="1031"/>
    </row>
    <row r="68" spans="28:28">
      <c r="AB68" s="1031"/>
    </row>
    <row r="69" spans="28:28">
      <c r="AB69" s="1031"/>
    </row>
    <row r="70" spans="28:28">
      <c r="AB70" s="1031"/>
    </row>
    <row r="71" spans="28:28">
      <c r="AB71" s="1031"/>
    </row>
    <row r="72" spans="28:28">
      <c r="AB72" s="1031"/>
    </row>
    <row r="73" spans="28:28">
      <c r="AB73" s="1031"/>
    </row>
    <row r="74" spans="28:28">
      <c r="AB74" s="1031"/>
    </row>
    <row r="75" spans="28:28">
      <c r="AB75" s="1031"/>
    </row>
  </sheetData>
  <mergeCells count="2">
    <mergeCell ref="Y5:AA5"/>
    <mergeCell ref="C9:U9"/>
  </mergeCells>
  <pageMargins left="0.37" right="0.5" top="0.6" bottom="0.25" header="0" footer="0.25"/>
  <pageSetup scale="60" orientation="landscape"/>
  <headerFooter scaleWithDoc="0">
    <oddFooter>&amp;R&amp;8 114</oddFooter>
  </headerFooter>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2"/>
  <sheetViews>
    <sheetView showGridLines="0" zoomScale="90" zoomScaleNormal="90" zoomScalePageLayoutView="90" workbookViewId="0"/>
  </sheetViews>
  <sheetFormatPr baseColWidth="10" defaultColWidth="8.7109375" defaultRowHeight="15" x14ac:dyDescent="0"/>
  <cols>
    <col min="1" max="1" width="3.7109375" customWidth="1"/>
    <col min="2" max="2" width="49.28515625" customWidth="1"/>
    <col min="3" max="4" width="1.7109375" customWidth="1"/>
    <col min="5" max="5" width="14.28515625" customWidth="1"/>
    <col min="7" max="7" width="41.140625" customWidth="1"/>
    <col min="8" max="8" width="1.7109375" customWidth="1"/>
    <col min="9" max="9" width="14.5703125" customWidth="1"/>
  </cols>
  <sheetData>
    <row r="1" spans="1:9">
      <c r="A1" s="1667" t="s">
        <v>1491</v>
      </c>
    </row>
    <row r="3" spans="1:9" ht="15.75" customHeight="1">
      <c r="A3" s="255" t="s">
        <v>763</v>
      </c>
      <c r="B3" s="255"/>
      <c r="C3" s="255"/>
      <c r="D3" s="255"/>
    </row>
    <row r="4" spans="1:9" ht="15.75" customHeight="1">
      <c r="A4" s="1157" t="s">
        <v>1027</v>
      </c>
      <c r="B4" s="255"/>
      <c r="C4" s="255"/>
      <c r="D4" s="255"/>
      <c r="I4" s="1158" t="s">
        <v>2541</v>
      </c>
    </row>
    <row r="5" spans="1:9" ht="15.75" customHeight="1">
      <c r="A5" s="255" t="s">
        <v>1028</v>
      </c>
      <c r="B5" s="255"/>
      <c r="C5" s="255"/>
      <c r="D5" s="255"/>
    </row>
    <row r="6" spans="1:9" ht="15.75" customHeight="1">
      <c r="A6" s="1157" t="s">
        <v>1994</v>
      </c>
      <c r="B6" s="255"/>
      <c r="C6" s="255"/>
      <c r="D6" s="255"/>
    </row>
    <row r="7" spans="1:9" ht="15.75" customHeight="1">
      <c r="A7" s="1157"/>
      <c r="B7" s="255"/>
      <c r="C7" s="255"/>
      <c r="D7" s="255"/>
    </row>
    <row r="9" spans="1:9">
      <c r="B9" s="909" t="s">
        <v>1029</v>
      </c>
    </row>
    <row r="10" spans="1:9">
      <c r="B10" t="s">
        <v>1030</v>
      </c>
      <c r="H10" s="905" t="s">
        <v>6</v>
      </c>
      <c r="I10" s="1159">
        <v>1247613898</v>
      </c>
    </row>
    <row r="11" spans="1:9">
      <c r="B11" t="s">
        <v>1031</v>
      </c>
      <c r="H11" t="s">
        <v>6</v>
      </c>
      <c r="I11" s="1160">
        <v>10148700</v>
      </c>
    </row>
    <row r="12" spans="1:9" ht="16" thickBot="1">
      <c r="B12" s="909" t="s">
        <v>1032</v>
      </c>
      <c r="H12" s="905" t="s">
        <v>6</v>
      </c>
      <c r="I12" s="1161">
        <f>ROUND(SUM(I10:I11),0)</f>
        <v>1257762598</v>
      </c>
    </row>
    <row r="13" spans="1:9" ht="16" thickTop="1">
      <c r="E13" s="1162"/>
      <c r="I13" s="1163"/>
    </row>
    <row r="14" spans="1:9">
      <c r="B14" s="909" t="s">
        <v>1033</v>
      </c>
      <c r="E14" s="1162"/>
      <c r="I14" s="1163"/>
    </row>
    <row r="15" spans="1:9">
      <c r="B15" s="909" t="s">
        <v>1034</v>
      </c>
      <c r="E15" s="1162"/>
      <c r="I15" s="1163"/>
    </row>
    <row r="16" spans="1:9">
      <c r="B16" t="s">
        <v>1035</v>
      </c>
      <c r="E16" s="1162"/>
      <c r="H16" s="905" t="s">
        <v>6</v>
      </c>
      <c r="I16" s="1164">
        <v>152294394</v>
      </c>
    </row>
    <row r="17" spans="2:9">
      <c r="B17" t="s">
        <v>1036</v>
      </c>
      <c r="E17" s="1162"/>
      <c r="H17" t="s">
        <v>6</v>
      </c>
      <c r="I17" s="1165">
        <v>-152294394</v>
      </c>
    </row>
    <row r="18" spans="2:9" ht="16" thickBot="1">
      <c r="B18" s="909" t="s">
        <v>1037</v>
      </c>
      <c r="E18" s="1162"/>
      <c r="H18" s="905" t="s">
        <v>6</v>
      </c>
      <c r="I18" s="1166">
        <f>ROUND(SUM(I16+I17),0)</f>
        <v>0</v>
      </c>
    </row>
    <row r="19" spans="2:9" ht="16" thickTop="1">
      <c r="E19" s="1162"/>
      <c r="I19" s="1167"/>
    </row>
    <row r="20" spans="2:9">
      <c r="B20" s="909" t="s">
        <v>1038</v>
      </c>
      <c r="E20" s="1162"/>
      <c r="I20" s="1163"/>
    </row>
    <row r="21" spans="2:9">
      <c r="B21" t="s">
        <v>1039</v>
      </c>
      <c r="E21" s="1162"/>
      <c r="H21" s="905" t="s">
        <v>6</v>
      </c>
      <c r="I21" s="1164">
        <v>473298928</v>
      </c>
    </row>
    <row r="22" spans="2:9">
      <c r="B22" t="s">
        <v>1040</v>
      </c>
      <c r="E22" s="1162"/>
      <c r="H22" t="s">
        <v>6</v>
      </c>
      <c r="I22" s="1165">
        <v>-473298928</v>
      </c>
    </row>
    <row r="23" spans="2:9" ht="16" thickBot="1">
      <c r="B23" s="909" t="s">
        <v>1041</v>
      </c>
      <c r="E23" s="1162"/>
      <c r="H23" s="905" t="s">
        <v>6</v>
      </c>
      <c r="I23" s="1166">
        <f>ROUND(SUM(I21+I22),0)</f>
        <v>0</v>
      </c>
    </row>
    <row r="24" spans="2:9" ht="16" thickTop="1">
      <c r="E24" s="1168"/>
      <c r="I24" s="1168"/>
    </row>
    <row r="25" spans="2:9" ht="15" customHeight="1">
      <c r="B25" s="905" t="s">
        <v>1042</v>
      </c>
      <c r="C25" s="1169"/>
      <c r="D25" s="1169"/>
      <c r="E25" s="1169"/>
      <c r="F25" s="1169"/>
      <c r="G25" s="1169"/>
      <c r="H25" s="1169"/>
      <c r="I25" s="1169"/>
    </row>
    <row r="26" spans="2:9" ht="12.75" customHeight="1">
      <c r="B26" s="1170" t="s">
        <v>1043</v>
      </c>
      <c r="C26" s="1169"/>
      <c r="D26" s="1169"/>
      <c r="E26" s="1169"/>
      <c r="F26" s="1169"/>
    </row>
    <row r="27" spans="2:9" ht="12.75" customHeight="1">
      <c r="B27" s="1170" t="s">
        <v>1044</v>
      </c>
      <c r="C27" s="1169"/>
      <c r="D27" s="1169"/>
      <c r="E27" s="1169"/>
      <c r="F27" s="1169"/>
    </row>
    <row r="28" spans="2:9" ht="12.75" customHeight="1">
      <c r="B28" s="1170" t="s">
        <v>1989</v>
      </c>
      <c r="C28" s="1169"/>
      <c r="D28" s="1169"/>
      <c r="E28" s="1169"/>
      <c r="F28" s="1169"/>
    </row>
    <row r="29" spans="2:9" ht="12.75" customHeight="1">
      <c r="B29" s="1171"/>
      <c r="C29" s="1169"/>
      <c r="D29" s="1169"/>
      <c r="E29" s="1169"/>
      <c r="F29" s="1169"/>
    </row>
    <row r="30" spans="2:9" ht="12" customHeight="1">
      <c r="B30" s="1169"/>
      <c r="C30" s="1169"/>
      <c r="D30" s="1169"/>
      <c r="E30" s="1169"/>
      <c r="F30" s="1169"/>
    </row>
    <row r="31" spans="2:9" ht="12.75" customHeight="1">
      <c r="B31" s="1172" t="s">
        <v>1045</v>
      </c>
      <c r="C31" s="1169"/>
      <c r="D31" s="1169"/>
      <c r="E31" s="1169"/>
      <c r="F31" s="1169"/>
      <c r="G31" s="1173" t="s">
        <v>1046</v>
      </c>
      <c r="H31" s="1174" t="s">
        <v>6</v>
      </c>
      <c r="I31" s="1175">
        <f>+E51</f>
        <v>191084719</v>
      </c>
    </row>
    <row r="32" spans="2:9" ht="12.75" customHeight="1">
      <c r="B32" s="1176" t="s">
        <v>1047</v>
      </c>
      <c r="C32" s="1169"/>
      <c r="D32" s="1169"/>
      <c r="E32" s="1169"/>
      <c r="F32" s="1169"/>
      <c r="G32" s="1177"/>
      <c r="H32" s="1169"/>
      <c r="I32" s="1178"/>
    </row>
    <row r="33" spans="2:10" ht="12.75" customHeight="1">
      <c r="B33" s="1179" t="s">
        <v>1048</v>
      </c>
      <c r="C33" s="1169"/>
      <c r="D33" s="1180" t="s">
        <v>6</v>
      </c>
      <c r="E33" s="1181">
        <v>50000000</v>
      </c>
      <c r="F33" s="1169"/>
      <c r="G33" s="1177" t="s">
        <v>1049</v>
      </c>
      <c r="H33" s="1169" t="s">
        <v>6</v>
      </c>
      <c r="I33" s="1178">
        <v>139179</v>
      </c>
      <c r="J33" s="1168"/>
    </row>
    <row r="34" spans="2:10" ht="12.75" customHeight="1">
      <c r="B34" s="1177" t="s">
        <v>1050</v>
      </c>
      <c r="C34" s="1169"/>
      <c r="D34" s="1180" t="s">
        <v>6</v>
      </c>
      <c r="E34" s="1178">
        <v>58712842</v>
      </c>
      <c r="F34" s="1169"/>
      <c r="G34" s="1177" t="s">
        <v>1051</v>
      </c>
      <c r="H34" s="1169" t="s">
        <v>6</v>
      </c>
      <c r="I34" s="1178">
        <v>65000000</v>
      </c>
    </row>
    <row r="35" spans="2:10" ht="12.75" customHeight="1">
      <c r="B35" s="1177" t="s">
        <v>1052</v>
      </c>
      <c r="C35" s="1169"/>
      <c r="D35" s="1180" t="s">
        <v>6</v>
      </c>
      <c r="E35" s="1178">
        <v>3917297</v>
      </c>
      <c r="F35" s="1169"/>
      <c r="G35" s="1177" t="s">
        <v>1053</v>
      </c>
      <c r="H35" s="1169" t="s">
        <v>6</v>
      </c>
      <c r="I35" s="1178">
        <v>65000000</v>
      </c>
    </row>
    <row r="36" spans="2:10" ht="12.75" customHeight="1">
      <c r="B36" s="1177" t="s">
        <v>1054</v>
      </c>
      <c r="C36" s="1169"/>
      <c r="D36" s="1180" t="s">
        <v>6</v>
      </c>
      <c r="E36" s="1178">
        <f>5422008+3250</f>
        <v>5425258</v>
      </c>
      <c r="F36" s="1169"/>
      <c r="G36" s="1177" t="s">
        <v>1055</v>
      </c>
      <c r="H36" s="1169" t="s">
        <v>6</v>
      </c>
      <c r="I36" s="1178">
        <v>68600000</v>
      </c>
    </row>
    <row r="37" spans="2:10" ht="12" customHeight="1">
      <c r="B37" s="1177" t="s">
        <v>1056</v>
      </c>
      <c r="C37" s="1169"/>
      <c r="D37" s="1180" t="s">
        <v>6</v>
      </c>
      <c r="E37" s="1178">
        <v>1698783</v>
      </c>
      <c r="F37" s="1169"/>
      <c r="G37" s="1177" t="s">
        <v>1057</v>
      </c>
      <c r="H37" s="1169" t="s">
        <v>6</v>
      </c>
      <c r="I37" s="1178">
        <v>72962000</v>
      </c>
    </row>
    <row r="38" spans="2:10" ht="12.75" customHeight="1">
      <c r="B38" s="1177" t="s">
        <v>1058</v>
      </c>
      <c r="C38" s="1169"/>
      <c r="D38" s="1180" t="s">
        <v>6</v>
      </c>
      <c r="E38" s="1178">
        <v>3381320</v>
      </c>
      <c r="F38" s="1169"/>
      <c r="G38" s="1177" t="s">
        <v>1059</v>
      </c>
      <c r="H38" s="1169" t="s">
        <v>6</v>
      </c>
      <c r="I38" s="240">
        <v>74300000</v>
      </c>
    </row>
    <row r="39" spans="2:10" ht="12.75" customHeight="1">
      <c r="B39" s="1177" t="s">
        <v>1060</v>
      </c>
      <c r="C39" s="1169"/>
      <c r="D39" s="1180" t="s">
        <v>6</v>
      </c>
      <c r="E39" s="1178">
        <v>642650</v>
      </c>
      <c r="F39" s="1169"/>
      <c r="G39" s="1177" t="s">
        <v>1061</v>
      </c>
      <c r="H39" s="1169" t="s">
        <v>6</v>
      </c>
      <c r="I39" s="1127">
        <v>79790000</v>
      </c>
    </row>
    <row r="40" spans="2:10" ht="12.75" customHeight="1">
      <c r="B40" s="1177" t="s">
        <v>1062</v>
      </c>
      <c r="C40" s="1169"/>
      <c r="D40" s="1180" t="s">
        <v>6</v>
      </c>
      <c r="E40" s="1178">
        <v>6992071</v>
      </c>
      <c r="F40" s="1169"/>
      <c r="G40" s="1177" t="s">
        <v>1063</v>
      </c>
      <c r="H40" s="1169" t="s">
        <v>6</v>
      </c>
      <c r="I40" s="1182">
        <v>82910000</v>
      </c>
    </row>
    <row r="41" spans="2:10" ht="12.75" customHeight="1">
      <c r="B41" s="1177" t="s">
        <v>1064</v>
      </c>
      <c r="C41" s="1169"/>
      <c r="D41" s="1180" t="s">
        <v>6</v>
      </c>
      <c r="E41" s="1178">
        <v>7722315</v>
      </c>
      <c r="F41" s="1169"/>
      <c r="G41" s="1177" t="s">
        <v>1065</v>
      </c>
      <c r="H41" s="1169" t="s">
        <v>6</v>
      </c>
      <c r="I41" s="1182">
        <v>84000000</v>
      </c>
    </row>
    <row r="42" spans="2:10" ht="12.75" customHeight="1">
      <c r="B42" s="1177" t="s">
        <v>1066</v>
      </c>
      <c r="C42" s="1169"/>
      <c r="D42" s="1180" t="s">
        <v>6</v>
      </c>
      <c r="E42" s="1178">
        <v>1027379</v>
      </c>
      <c r="F42" s="1169"/>
      <c r="G42" s="1177" t="s">
        <v>1067</v>
      </c>
      <c r="H42" s="1169" t="s">
        <v>6</v>
      </c>
      <c r="I42" s="1182">
        <v>78000000</v>
      </c>
    </row>
    <row r="43" spans="2:10" ht="12.75" customHeight="1">
      <c r="B43" s="1177" t="s">
        <v>1068</v>
      </c>
      <c r="C43" s="1169"/>
      <c r="D43" s="1180" t="s">
        <v>6</v>
      </c>
      <c r="E43" s="1178">
        <v>375882</v>
      </c>
      <c r="F43" s="1169"/>
      <c r="G43" s="1177" t="s">
        <v>1069</v>
      </c>
      <c r="H43" s="1183" t="s">
        <v>6</v>
      </c>
      <c r="I43" s="1182">
        <v>72514000</v>
      </c>
    </row>
    <row r="44" spans="2:10" ht="12.75" customHeight="1">
      <c r="B44" s="1177" t="s">
        <v>1070</v>
      </c>
      <c r="C44" s="1169"/>
      <c r="D44" s="1180" t="s">
        <v>6</v>
      </c>
      <c r="E44" s="1178">
        <v>269700</v>
      </c>
      <c r="F44" s="1169"/>
      <c r="G44" s="1177" t="s">
        <v>1071</v>
      </c>
      <c r="H44" s="1183" t="s">
        <v>6</v>
      </c>
      <c r="I44" s="1182">
        <v>86951000</v>
      </c>
    </row>
    <row r="45" spans="2:10" ht="12.75" customHeight="1">
      <c r="B45" s="1177" t="s">
        <v>1072</v>
      </c>
      <c r="C45" s="1169"/>
      <c r="D45" s="1180" t="s">
        <v>6</v>
      </c>
      <c r="E45" s="1178">
        <v>169329</v>
      </c>
      <c r="F45" s="1169"/>
      <c r="G45" s="1177" t="s">
        <v>1073</v>
      </c>
      <c r="H45" s="1183" t="s">
        <v>6</v>
      </c>
      <c r="I45" s="1742">
        <v>0</v>
      </c>
    </row>
    <row r="46" spans="2:10" ht="12.75" customHeight="1">
      <c r="B46" s="1177" t="s">
        <v>1074</v>
      </c>
      <c r="C46" s="1169"/>
      <c r="D46" s="1180" t="s">
        <v>6</v>
      </c>
      <c r="E46" s="1178">
        <v>124878</v>
      </c>
      <c r="F46" s="1169"/>
      <c r="G46" s="1177" t="s">
        <v>1075</v>
      </c>
      <c r="H46" t="s">
        <v>6</v>
      </c>
      <c r="I46" s="1743">
        <v>0</v>
      </c>
      <c r="J46" s="1168"/>
    </row>
    <row r="47" spans="2:10" ht="12.75" customHeight="1">
      <c r="B47" s="1177" t="s">
        <v>1076</v>
      </c>
      <c r="C47" s="1169"/>
      <c r="D47" s="1180" t="s">
        <v>6</v>
      </c>
      <c r="E47" s="1182">
        <v>615641</v>
      </c>
      <c r="F47" s="1169"/>
      <c r="G47" s="1177" t="s">
        <v>1077</v>
      </c>
      <c r="H47" t="s">
        <v>6</v>
      </c>
      <c r="I47" s="1743">
        <v>0</v>
      </c>
      <c r="J47" s="1168"/>
    </row>
    <row r="48" spans="2:10" ht="12.75" customHeight="1">
      <c r="B48" s="1177" t="s">
        <v>1078</v>
      </c>
      <c r="D48" s="1180" t="s">
        <v>6</v>
      </c>
      <c r="E48" s="1182">
        <v>49676865</v>
      </c>
      <c r="F48" s="1183"/>
      <c r="G48" s="1177" t="s">
        <v>1079</v>
      </c>
      <c r="H48" t="s">
        <v>6</v>
      </c>
      <c r="I48" s="1743">
        <v>0</v>
      </c>
      <c r="J48" s="1183"/>
    </row>
    <row r="49" spans="1:10" ht="12.75" customHeight="1">
      <c r="B49" s="1177" t="s">
        <v>1080</v>
      </c>
      <c r="D49" s="1180" t="s">
        <v>6</v>
      </c>
      <c r="E49" s="1182">
        <v>234777</v>
      </c>
      <c r="G49" s="1177" t="s">
        <v>1081</v>
      </c>
      <c r="H49" t="s">
        <v>6</v>
      </c>
      <c r="I49" s="1184">
        <v>100000000</v>
      </c>
      <c r="J49" s="1183"/>
    </row>
    <row r="50" spans="1:10" ht="12.75" customHeight="1">
      <c r="B50" s="1177" t="s">
        <v>1082</v>
      </c>
      <c r="D50" t="s">
        <v>6</v>
      </c>
      <c r="E50" s="1178">
        <v>97732</v>
      </c>
      <c r="G50" s="1177" t="s">
        <v>1083</v>
      </c>
      <c r="H50" s="905" t="s">
        <v>6</v>
      </c>
      <c r="I50" s="1744">
        <v>0</v>
      </c>
      <c r="J50" s="1183"/>
    </row>
    <row r="51" spans="1:10" ht="12.75" customHeight="1">
      <c r="B51" s="1185" t="s">
        <v>1084</v>
      </c>
      <c r="D51" s="1174" t="s">
        <v>6</v>
      </c>
      <c r="E51" s="1186">
        <f>ROUND(SUM(E33:E50),0)</f>
        <v>191084719</v>
      </c>
      <c r="F51" s="1169"/>
      <c r="G51" s="1177" t="s">
        <v>1085</v>
      </c>
      <c r="H51" s="905" t="s">
        <v>6</v>
      </c>
      <c r="I51" s="1744">
        <v>0</v>
      </c>
    </row>
    <row r="52" spans="1:10" ht="12.75" customHeight="1">
      <c r="B52" s="1185"/>
      <c r="D52" s="1174"/>
      <c r="E52" s="1175"/>
      <c r="F52" s="1169"/>
      <c r="G52" s="1177" t="s">
        <v>1988</v>
      </c>
      <c r="H52" s="905" t="s">
        <v>6</v>
      </c>
      <c r="I52" s="1744">
        <v>126363000</v>
      </c>
    </row>
    <row r="53" spans="1:10" ht="12.75" customHeight="1" thickBot="1">
      <c r="E53" s="1168"/>
      <c r="F53" s="1169"/>
      <c r="G53" s="1172" t="s">
        <v>1086</v>
      </c>
      <c r="H53" s="1187" t="s">
        <v>6</v>
      </c>
      <c r="I53" s="1188">
        <f>ROUND(SUM(I31:I52),0)</f>
        <v>1247613898</v>
      </c>
    </row>
    <row r="54" spans="1:10" ht="12.75" customHeight="1" thickTop="1">
      <c r="F54" s="1169"/>
    </row>
    <row r="55" spans="1:10" ht="12.75" customHeight="1">
      <c r="F55" s="1169"/>
    </row>
    <row r="56" spans="1:10" ht="15.75" customHeight="1">
      <c r="A56" s="255" t="s">
        <v>763</v>
      </c>
      <c r="F56" s="1169"/>
      <c r="I56" s="1158" t="s">
        <v>2541</v>
      </c>
    </row>
    <row r="57" spans="1:10" ht="15.75" customHeight="1">
      <c r="A57" s="1157" t="s">
        <v>1087</v>
      </c>
      <c r="F57" s="1169"/>
      <c r="I57" s="1189" t="s">
        <v>135</v>
      </c>
    </row>
    <row r="58" spans="1:10" ht="15.75" customHeight="1">
      <c r="A58" s="255" t="s">
        <v>1028</v>
      </c>
      <c r="F58" s="1169"/>
    </row>
    <row r="59" spans="1:10" ht="15.75" customHeight="1">
      <c r="A59" s="1157" t="s">
        <v>1994</v>
      </c>
      <c r="F59" s="1169"/>
    </row>
    <row r="60" spans="1:10" ht="12.75" customHeight="1">
      <c r="F60" s="1169"/>
    </row>
    <row r="61" spans="1:10" ht="12.75" customHeight="1">
      <c r="F61" s="1169"/>
    </row>
    <row r="62" spans="1:10" ht="15" customHeight="1">
      <c r="B62" s="905" t="s">
        <v>1088</v>
      </c>
      <c r="F62" s="1169"/>
    </row>
    <row r="63" spans="1:10" ht="12.75" customHeight="1">
      <c r="F63" s="1169"/>
    </row>
    <row r="64" spans="1:10" ht="12.75" customHeight="1">
      <c r="B64" s="1190" t="s">
        <v>1089</v>
      </c>
      <c r="C64" s="1169"/>
      <c r="D64" s="1169"/>
      <c r="F64" s="1169"/>
      <c r="G64" s="1190" t="s">
        <v>1090</v>
      </c>
      <c r="H64" s="1169"/>
      <c r="I64" s="1169"/>
    </row>
    <row r="65" spans="2:9" ht="12" customHeight="1">
      <c r="B65" s="1179" t="s">
        <v>1091</v>
      </c>
      <c r="C65" t="s">
        <v>6</v>
      </c>
      <c r="D65" s="1191" t="s">
        <v>6</v>
      </c>
      <c r="E65" s="1192">
        <v>6932932</v>
      </c>
      <c r="F65" s="1169"/>
      <c r="G65" s="1190" t="s">
        <v>1092</v>
      </c>
      <c r="H65" s="1169"/>
      <c r="I65" s="1169"/>
    </row>
    <row r="66" spans="2:9" ht="12.75" customHeight="1">
      <c r="B66" s="1179" t="s">
        <v>1093</v>
      </c>
      <c r="C66" t="s">
        <v>6</v>
      </c>
      <c r="D66" s="1169"/>
      <c r="E66" s="1193">
        <v>62238750</v>
      </c>
      <c r="F66" s="1169"/>
      <c r="G66" s="1177" t="s">
        <v>1094</v>
      </c>
      <c r="H66" s="1191" t="s">
        <v>6</v>
      </c>
      <c r="I66" s="1192">
        <v>3146805</v>
      </c>
    </row>
    <row r="67" spans="2:9" ht="12.75" customHeight="1">
      <c r="B67" s="1179" t="s">
        <v>1095</v>
      </c>
      <c r="C67" t="s">
        <v>6</v>
      </c>
      <c r="D67" s="1169"/>
      <c r="E67" s="1193">
        <v>6799862</v>
      </c>
      <c r="F67" s="1169"/>
      <c r="G67" s="1177" t="s">
        <v>1096</v>
      </c>
      <c r="H67" s="1169" t="s">
        <v>6</v>
      </c>
      <c r="I67" s="1193">
        <v>13929926</v>
      </c>
    </row>
    <row r="68" spans="2:9" ht="12.75" customHeight="1">
      <c r="B68" s="1179" t="s">
        <v>1097</v>
      </c>
      <c r="C68" t="s">
        <v>6</v>
      </c>
      <c r="D68" s="1169"/>
      <c r="E68" s="1193">
        <v>47353816</v>
      </c>
      <c r="F68" s="1169"/>
      <c r="G68" s="1177" t="s">
        <v>1098</v>
      </c>
      <c r="H68" s="1169" t="s">
        <v>6</v>
      </c>
      <c r="I68" s="1193">
        <v>12917100</v>
      </c>
    </row>
    <row r="69" spans="2:9" ht="12.75" customHeight="1">
      <c r="B69" s="1179" t="s">
        <v>1099</v>
      </c>
      <c r="C69" t="s">
        <v>6</v>
      </c>
      <c r="D69" s="1169"/>
      <c r="E69" s="1194">
        <v>28969034</v>
      </c>
      <c r="F69" s="1169"/>
      <c r="G69" s="1177" t="s">
        <v>1100</v>
      </c>
      <c r="H69" s="1169" t="s">
        <v>6</v>
      </c>
      <c r="I69" s="1193">
        <v>23172661</v>
      </c>
    </row>
    <row r="70" spans="2:9" ht="12.75" customHeight="1" thickBot="1">
      <c r="B70" s="1190" t="s">
        <v>1101</v>
      </c>
      <c r="C70" t="s">
        <v>6</v>
      </c>
      <c r="D70" s="1191" t="s">
        <v>6</v>
      </c>
      <c r="E70" s="1188">
        <f>ROUND(SUM(E65:E69),0)</f>
        <v>152294394</v>
      </c>
      <c r="F70" s="1169"/>
      <c r="G70" s="1177" t="s">
        <v>1102</v>
      </c>
      <c r="H70" s="1169" t="s">
        <v>6</v>
      </c>
      <c r="I70" s="1193">
        <v>42700850</v>
      </c>
    </row>
    <row r="71" spans="2:9" ht="12.75" customHeight="1" thickTop="1">
      <c r="B71" s="1169"/>
      <c r="D71" s="1169"/>
      <c r="E71" s="1195"/>
      <c r="F71" s="1169"/>
      <c r="G71" s="1177" t="s">
        <v>1103</v>
      </c>
      <c r="H71" s="1169" t="s">
        <v>6</v>
      </c>
      <c r="I71" s="1193">
        <v>18482584</v>
      </c>
    </row>
    <row r="72" spans="2:9" ht="12.75" customHeight="1">
      <c r="B72" s="1190" t="s">
        <v>1104</v>
      </c>
      <c r="D72" s="1169"/>
      <c r="E72" s="1193"/>
      <c r="F72" s="1169"/>
      <c r="G72" s="1177" t="s">
        <v>1105</v>
      </c>
      <c r="H72" s="1169" t="s">
        <v>6</v>
      </c>
      <c r="I72" s="1193">
        <v>64808688</v>
      </c>
    </row>
    <row r="73" spans="2:9" ht="12.75" customHeight="1">
      <c r="B73" s="1179" t="s">
        <v>1106</v>
      </c>
      <c r="C73" t="s">
        <v>6</v>
      </c>
      <c r="D73" s="1191" t="s">
        <v>6</v>
      </c>
      <c r="E73" s="1192">
        <v>50764798</v>
      </c>
      <c r="F73" s="1169"/>
      <c r="G73" s="1177" t="s">
        <v>1107</v>
      </c>
      <c r="H73" s="1169" t="s">
        <v>6</v>
      </c>
      <c r="I73" s="1193">
        <v>48606516</v>
      </c>
    </row>
    <row r="74" spans="2:9" ht="12.75" customHeight="1">
      <c r="B74" s="1179" t="s">
        <v>1108</v>
      </c>
      <c r="C74" t="s">
        <v>6</v>
      </c>
      <c r="D74" s="1169"/>
      <c r="E74" s="1193">
        <v>50764798</v>
      </c>
      <c r="F74" s="1169"/>
      <c r="G74" s="1177" t="s">
        <v>1109</v>
      </c>
      <c r="H74" s="1169" t="s">
        <v>6</v>
      </c>
      <c r="I74" s="1193">
        <v>132483599</v>
      </c>
    </row>
    <row r="75" spans="2:9" ht="12.75" customHeight="1">
      <c r="B75" s="1179" t="s">
        <v>1110</v>
      </c>
      <c r="C75" t="s">
        <v>6</v>
      </c>
      <c r="D75" s="1169"/>
      <c r="E75" s="1194">
        <v>50764798</v>
      </c>
      <c r="F75" s="1169"/>
      <c r="G75" s="1177" t="s">
        <v>1111</v>
      </c>
      <c r="H75" s="1169" t="s">
        <v>6</v>
      </c>
      <c r="I75" s="1193">
        <v>68888999</v>
      </c>
    </row>
    <row r="76" spans="2:9" ht="12.75" customHeight="1" thickBot="1">
      <c r="B76" s="1190" t="s">
        <v>1112</v>
      </c>
      <c r="C76" t="s">
        <v>6</v>
      </c>
      <c r="D76" s="1191" t="s">
        <v>6</v>
      </c>
      <c r="E76" s="1188">
        <f>ROUND(SUM(E73:E75),0)</f>
        <v>152294394</v>
      </c>
      <c r="F76" s="1169"/>
      <c r="G76" s="1177" t="s">
        <v>1113</v>
      </c>
      <c r="H76" s="1169" t="s">
        <v>6</v>
      </c>
      <c r="I76" s="1194">
        <v>44161200</v>
      </c>
    </row>
    <row r="77" spans="2:9" ht="12.75" customHeight="1" thickTop="1" thickBot="1">
      <c r="B77" s="1169"/>
      <c r="C77" s="1169"/>
      <c r="D77" s="1183"/>
      <c r="F77" s="1169"/>
      <c r="G77" s="1172" t="s">
        <v>1114</v>
      </c>
      <c r="H77" s="1191" t="s">
        <v>6</v>
      </c>
      <c r="I77" s="1188">
        <f>ROUND(SUM(I66:I76),0)</f>
        <v>473298928</v>
      </c>
    </row>
    <row r="78" spans="2:9" ht="12.75" customHeight="1" thickTop="1">
      <c r="B78" s="1169"/>
      <c r="C78" s="1169"/>
      <c r="D78" s="1169"/>
      <c r="E78" s="1169"/>
      <c r="F78" s="1169"/>
      <c r="G78" s="1169"/>
      <c r="H78" s="1169"/>
      <c r="I78" s="1183"/>
    </row>
    <row r="79" spans="2:9" ht="12.75" customHeight="1">
      <c r="G79" s="1172" t="s">
        <v>1115</v>
      </c>
      <c r="H79" s="1169"/>
      <c r="I79" s="1169"/>
    </row>
    <row r="80" spans="2:9" ht="12.75" customHeight="1">
      <c r="G80" s="1190" t="s">
        <v>1116</v>
      </c>
      <c r="H80" s="1169"/>
      <c r="I80" s="1169"/>
    </row>
    <row r="81" spans="7:9" ht="12.75" customHeight="1">
      <c r="G81" s="1177" t="s">
        <v>1117</v>
      </c>
      <c r="H81" s="1191" t="s">
        <v>6</v>
      </c>
      <c r="I81" s="1192">
        <v>3146805</v>
      </c>
    </row>
    <row r="82" spans="7:9" ht="12.75" customHeight="1">
      <c r="G82" s="1177" t="s">
        <v>1118</v>
      </c>
      <c r="H82" s="1169" t="s">
        <v>6</v>
      </c>
      <c r="I82" s="1193">
        <v>4729660</v>
      </c>
    </row>
    <row r="83" spans="7:9" ht="12.75" customHeight="1">
      <c r="G83" s="1177" t="s">
        <v>1119</v>
      </c>
      <c r="H83" s="1169" t="s">
        <v>6</v>
      </c>
      <c r="I83" s="1193">
        <v>14253064</v>
      </c>
    </row>
    <row r="84" spans="7:9" ht="12.75" customHeight="1">
      <c r="G84" s="1177" t="s">
        <v>1120</v>
      </c>
      <c r="H84" s="1169" t="s">
        <v>6</v>
      </c>
      <c r="I84" s="1193">
        <v>7864302</v>
      </c>
    </row>
    <row r="85" spans="7:9" ht="12.75" customHeight="1">
      <c r="G85" s="1177" t="s">
        <v>1121</v>
      </c>
      <c r="H85" s="1169" t="s">
        <v>6</v>
      </c>
      <c r="I85" s="1193">
        <v>65873511</v>
      </c>
    </row>
    <row r="86" spans="7:9" ht="12.75" customHeight="1">
      <c r="G86" s="1177" t="s">
        <v>1122</v>
      </c>
      <c r="H86" s="1169" t="s">
        <v>6</v>
      </c>
      <c r="I86" s="1193">
        <v>18482584</v>
      </c>
    </row>
    <row r="87" spans="7:9" ht="12.75" customHeight="1">
      <c r="G87" s="1177" t="s">
        <v>1123</v>
      </c>
      <c r="H87" s="1169" t="s">
        <v>6</v>
      </c>
      <c r="I87" s="1193">
        <v>16202172</v>
      </c>
    </row>
    <row r="88" spans="7:9" ht="12.75" customHeight="1">
      <c r="G88" s="1177" t="s">
        <v>1124</v>
      </c>
      <c r="H88" s="1169" t="s">
        <v>6</v>
      </c>
      <c r="I88" s="1193">
        <v>16202172</v>
      </c>
    </row>
    <row r="89" spans="7:9" ht="12.75" customHeight="1">
      <c r="G89" s="1177" t="s">
        <v>1125</v>
      </c>
      <c r="H89" s="1169" t="s">
        <v>6</v>
      </c>
      <c r="I89" s="1193">
        <v>16202172</v>
      </c>
    </row>
    <row r="90" spans="7:9" ht="12.75" customHeight="1">
      <c r="G90" s="1177" t="s">
        <v>1126</v>
      </c>
      <c r="H90" s="1169" t="s">
        <v>6</v>
      </c>
      <c r="I90" s="1193">
        <v>16202172</v>
      </c>
    </row>
    <row r="91" spans="7:9" ht="12.75" customHeight="1">
      <c r="G91" s="1177" t="s">
        <v>1127</v>
      </c>
      <c r="H91" s="1169" t="s">
        <v>6</v>
      </c>
      <c r="I91" s="1193">
        <v>16202172</v>
      </c>
    </row>
    <row r="92" spans="7:9" ht="12.75" customHeight="1">
      <c r="G92" s="1177" t="s">
        <v>1128</v>
      </c>
      <c r="H92" s="1169" t="s">
        <v>6</v>
      </c>
      <c r="I92" s="1193">
        <v>16202172</v>
      </c>
    </row>
    <row r="93" spans="7:9" ht="12.75" customHeight="1">
      <c r="G93" s="1177" t="s">
        <v>1129</v>
      </c>
      <c r="H93" s="1169" t="s">
        <v>6</v>
      </c>
      <c r="I93" s="1193">
        <v>16202172</v>
      </c>
    </row>
    <row r="94" spans="7:9" ht="12.75" customHeight="1">
      <c r="G94" s="1177" t="s">
        <v>1113</v>
      </c>
      <c r="H94" s="1169" t="s">
        <v>6</v>
      </c>
      <c r="I94" s="1193">
        <v>44161200</v>
      </c>
    </row>
    <row r="95" spans="7:9" ht="12.75" customHeight="1">
      <c r="G95" s="1177" t="s">
        <v>1130</v>
      </c>
      <c r="H95" s="1169" t="s">
        <v>6</v>
      </c>
      <c r="I95" s="1193">
        <v>67124200</v>
      </c>
    </row>
    <row r="96" spans="7:9" ht="12.75" customHeight="1">
      <c r="G96" s="1177" t="s">
        <v>1131</v>
      </c>
      <c r="H96" s="1169" t="s">
        <v>6</v>
      </c>
      <c r="I96" s="1193">
        <v>67124199</v>
      </c>
    </row>
    <row r="97" spans="7:9" ht="12.75" customHeight="1">
      <c r="G97" s="1177" t="s">
        <v>1132</v>
      </c>
      <c r="H97" s="1169" t="s">
        <v>6</v>
      </c>
      <c r="I97" s="1193">
        <v>22962999</v>
      </c>
    </row>
    <row r="98" spans="7:9" ht="12.75" customHeight="1">
      <c r="G98" s="1177" t="s">
        <v>1133</v>
      </c>
      <c r="H98" s="1169" t="s">
        <v>6</v>
      </c>
      <c r="I98" s="1193">
        <v>14720400</v>
      </c>
    </row>
    <row r="99" spans="7:9" ht="12.75" customHeight="1">
      <c r="G99" s="1177" t="s">
        <v>1134</v>
      </c>
      <c r="H99" s="1169" t="s">
        <v>6</v>
      </c>
      <c r="I99" s="1193">
        <v>14720400</v>
      </c>
    </row>
    <row r="100" spans="7:9" ht="12.75" customHeight="1">
      <c r="G100" s="1177" t="s">
        <v>1135</v>
      </c>
      <c r="H100" s="1169" t="s">
        <v>6</v>
      </c>
      <c r="I100" s="1194">
        <v>14720400</v>
      </c>
    </row>
    <row r="101" spans="7:9" ht="12.75" customHeight="1" thickBot="1">
      <c r="G101" s="1172" t="s">
        <v>1136</v>
      </c>
      <c r="H101" s="1191" t="s">
        <v>6</v>
      </c>
      <c r="I101" s="1188">
        <f>ROUND(SUM(I81:I100),0)</f>
        <v>473298928</v>
      </c>
    </row>
    <row r="102" spans="7:9" ht="16" thickTop="1">
      <c r="I102" s="1168"/>
    </row>
  </sheetData>
  <pageMargins left="0.75" right="0.5" top="0.75" bottom="0.25" header="0.3" footer="0.25"/>
  <pageSetup scale="73" firstPageNumber="115" fitToHeight="2" orientation="landscape" useFirstPageNumber="1"/>
  <headerFooter scaleWithDoc="0">
    <oddFooter>&amp;R&amp;8&amp;P</oddFooter>
  </headerFooter>
  <rowBreaks count="1" manualBreakCount="1">
    <brk id="53" max="16383" man="1"/>
  </rowBreaks>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9"/>
  <sheetViews>
    <sheetView showGridLines="0" workbookViewId="0"/>
  </sheetViews>
  <sheetFormatPr baseColWidth="10" defaultColWidth="8.7109375" defaultRowHeight="15" x14ac:dyDescent="0"/>
  <cols>
    <col min="1" max="1" width="26.140625" style="1890" customWidth="1"/>
    <col min="2" max="2" width="1.5703125" style="1879" customWidth="1"/>
    <col min="3" max="12" width="12.28515625" style="1879" customWidth="1"/>
    <col min="13" max="16384" width="8.7109375" style="1879"/>
  </cols>
  <sheetData>
    <row r="1" spans="1:21">
      <c r="A1" s="1667" t="s">
        <v>1491</v>
      </c>
    </row>
    <row r="3" spans="1:21" ht="17">
      <c r="A3" s="1873" t="s">
        <v>0</v>
      </c>
      <c r="B3" s="1874"/>
      <c r="C3" s="1874"/>
      <c r="D3" s="1874"/>
      <c r="E3" s="1874"/>
      <c r="F3" s="1874"/>
      <c r="G3" s="1874"/>
      <c r="H3" s="1874"/>
      <c r="I3" s="1874"/>
      <c r="J3" s="1875"/>
      <c r="K3" s="1876"/>
      <c r="L3" s="1877" t="s">
        <v>2542</v>
      </c>
      <c r="M3" s="1878"/>
      <c r="N3" s="1878"/>
      <c r="O3" s="1878"/>
      <c r="P3" s="1878"/>
      <c r="Q3" s="1878"/>
      <c r="R3" s="1878"/>
      <c r="S3" s="1878"/>
      <c r="T3" s="1878"/>
      <c r="U3" s="1878"/>
    </row>
    <row r="4" spans="1:21" ht="18">
      <c r="A4" s="1873" t="s">
        <v>1137</v>
      </c>
      <c r="B4" s="1874"/>
      <c r="C4" s="1874"/>
      <c r="D4" s="1874"/>
      <c r="E4" s="1874"/>
      <c r="F4" s="1874"/>
      <c r="G4" s="1874"/>
      <c r="H4" s="1874"/>
      <c r="I4" s="1874"/>
      <c r="J4" s="1878"/>
      <c r="K4" s="1880"/>
      <c r="L4" s="1880"/>
      <c r="M4" s="1881"/>
      <c r="N4" s="1878"/>
      <c r="O4" s="1881"/>
      <c r="P4" s="1881"/>
      <c r="Q4" s="1881"/>
      <c r="R4" s="1881"/>
      <c r="S4" s="1882"/>
      <c r="T4" s="1881"/>
      <c r="U4" s="1882" t="s">
        <v>1138</v>
      </c>
    </row>
    <row r="5" spans="1:21" ht="17">
      <c r="A5" s="1883" t="s">
        <v>1980</v>
      </c>
      <c r="B5" s="1874"/>
      <c r="C5" s="1874"/>
      <c r="D5" s="1874"/>
      <c r="E5" s="1874"/>
      <c r="F5" s="1874"/>
      <c r="G5" s="1874"/>
      <c r="H5" s="1874"/>
      <c r="I5" s="1874"/>
      <c r="J5" s="1874"/>
      <c r="K5" s="1880"/>
      <c r="L5" s="1880"/>
      <c r="M5" s="1878"/>
      <c r="N5" s="1878"/>
      <c r="O5" s="1878"/>
      <c r="P5" s="1878"/>
      <c r="Q5" s="1884"/>
      <c r="R5" s="1878"/>
      <c r="S5" s="1878"/>
      <c r="T5" s="1878"/>
      <c r="U5" s="1878"/>
    </row>
    <row r="6" spans="1:21" ht="17">
      <c r="A6" s="1873" t="s">
        <v>1139</v>
      </c>
      <c r="B6" s="1874"/>
      <c r="C6" s="1874"/>
      <c r="D6" s="1874"/>
      <c r="E6" s="1874"/>
      <c r="F6" s="1874"/>
      <c r="G6" s="1874"/>
      <c r="H6" s="1874"/>
      <c r="I6" s="1874"/>
      <c r="J6" s="1874"/>
      <c r="K6" s="1880"/>
      <c r="L6" s="1880"/>
      <c r="M6" s="1878"/>
      <c r="N6" s="1878"/>
      <c r="O6" s="1878"/>
      <c r="P6" s="1878"/>
      <c r="Q6" s="1878"/>
      <c r="R6" s="1878"/>
      <c r="S6" s="1878"/>
      <c r="T6" s="1878"/>
      <c r="U6" s="1878"/>
    </row>
    <row r="7" spans="1:21" ht="17">
      <c r="A7" s="1885"/>
      <c r="B7" s="1874"/>
      <c r="C7" s="1874"/>
      <c r="D7" s="1874"/>
      <c r="E7" s="1874"/>
      <c r="F7" s="1874"/>
      <c r="G7" s="1874"/>
      <c r="H7" s="1874"/>
      <c r="I7" s="1874"/>
      <c r="J7" s="1874"/>
      <c r="K7" s="1880"/>
      <c r="L7" s="1880"/>
      <c r="M7" s="1878"/>
      <c r="N7" s="1878"/>
      <c r="O7" s="1878"/>
      <c r="P7" s="1878"/>
      <c r="Q7" s="1878"/>
      <c r="R7" s="1878"/>
      <c r="S7" s="1878"/>
      <c r="T7" s="1878"/>
      <c r="U7" s="1878"/>
    </row>
    <row r="8" spans="1:21">
      <c r="A8" s="1886"/>
      <c r="B8" s="1887"/>
      <c r="C8" s="1888" t="s">
        <v>93</v>
      </c>
      <c r="D8" s="1888" t="s">
        <v>94</v>
      </c>
      <c r="E8" s="1889" t="s">
        <v>95</v>
      </c>
      <c r="F8" s="1889" t="s">
        <v>96</v>
      </c>
      <c r="G8" s="1889" t="s">
        <v>97</v>
      </c>
      <c r="H8" s="1889" t="s">
        <v>98</v>
      </c>
      <c r="I8" s="1889" t="s">
        <v>99</v>
      </c>
      <c r="J8" s="1889" t="s">
        <v>10</v>
      </c>
      <c r="K8" s="1889" t="s">
        <v>9</v>
      </c>
      <c r="L8" s="1889" t="s">
        <v>1977</v>
      </c>
      <c r="M8" s="1890"/>
      <c r="N8" s="1890"/>
      <c r="O8" s="1890"/>
    </row>
    <row r="9" spans="1:21">
      <c r="A9" s="1891"/>
      <c r="B9" s="1886"/>
      <c r="C9" s="1886"/>
      <c r="D9" s="1886"/>
      <c r="E9" s="1886"/>
      <c r="F9" s="1886"/>
      <c r="G9" s="1892"/>
      <c r="H9" s="1892"/>
      <c r="I9" s="1892"/>
      <c r="J9" s="1892"/>
      <c r="K9" s="1892"/>
      <c r="L9" s="1892"/>
      <c r="M9" s="1892"/>
      <c r="N9" s="1886"/>
      <c r="O9" s="1892"/>
      <c r="P9" s="1893"/>
      <c r="Q9" s="1880"/>
      <c r="R9" s="1893"/>
      <c r="S9" s="1880"/>
      <c r="T9" s="1893"/>
      <c r="U9" s="1880"/>
    </row>
    <row r="10" spans="1:21">
      <c r="A10" s="1890" t="s">
        <v>1140</v>
      </c>
      <c r="B10" s="1894"/>
      <c r="C10" s="1895">
        <v>3.8240000000000003E-2</v>
      </c>
      <c r="D10" s="1895">
        <v>5.2609999999999997E-2</v>
      </c>
      <c r="E10" s="1895">
        <v>4.546E-2</v>
      </c>
      <c r="F10" s="1895">
        <v>1.67E-2</v>
      </c>
      <c r="G10" s="1895">
        <v>2.7499999999999998E-3</v>
      </c>
      <c r="H10" s="1895">
        <v>2.2599999999999999E-3</v>
      </c>
      <c r="I10" s="1895">
        <v>1.3600000000000001E-3</v>
      </c>
      <c r="J10" s="1895">
        <v>1.67E-3</v>
      </c>
      <c r="K10" s="1895">
        <v>1.4E-3</v>
      </c>
      <c r="L10" s="1895">
        <v>1.17E-3</v>
      </c>
      <c r="M10" s="1896"/>
      <c r="N10" s="1896"/>
      <c r="O10" s="1896"/>
      <c r="P10" s="1897"/>
    </row>
    <row r="11" spans="1:21">
      <c r="B11" s="1898"/>
      <c r="C11" s="1890"/>
      <c r="D11" s="1890"/>
      <c r="E11" s="1890"/>
      <c r="F11" s="1890"/>
      <c r="G11" s="1890"/>
      <c r="H11" s="1890"/>
      <c r="I11" s="1890"/>
      <c r="J11" s="1890"/>
      <c r="K11" s="1890"/>
      <c r="L11" s="1890"/>
      <c r="M11" s="1898"/>
      <c r="N11" s="1898"/>
      <c r="O11" s="1898"/>
    </row>
    <row r="12" spans="1:21">
      <c r="A12" s="1890" t="s">
        <v>1141</v>
      </c>
      <c r="B12" s="1890" t="s">
        <v>6</v>
      </c>
      <c r="C12" s="1899">
        <v>10131.967000000001</v>
      </c>
      <c r="D12" s="1899">
        <v>12012.557000000001</v>
      </c>
      <c r="E12" s="1899">
        <v>11554.550999999999</v>
      </c>
      <c r="F12" s="1899">
        <v>9980.8539999999994</v>
      </c>
      <c r="G12" s="1899">
        <v>6570.0969999999998</v>
      </c>
      <c r="H12" s="1899">
        <v>7304.2749999999996</v>
      </c>
      <c r="I12" s="1899">
        <v>7955.3729999999996</v>
      </c>
      <c r="J12" s="1899">
        <v>6494.29</v>
      </c>
      <c r="K12" s="1899">
        <v>6767.4</v>
      </c>
      <c r="L12" s="1899">
        <v>8890.9869999999992</v>
      </c>
      <c r="M12" s="1900"/>
      <c r="N12" s="1900"/>
      <c r="O12" s="1898"/>
    </row>
    <row r="13" spans="1:21">
      <c r="B13" s="1901"/>
      <c r="C13" s="1899"/>
      <c r="D13" s="1899"/>
      <c r="E13" s="1899"/>
      <c r="F13" s="1899"/>
      <c r="G13" s="1899"/>
      <c r="H13" s="1899"/>
      <c r="I13" s="1899"/>
      <c r="J13" s="1899"/>
      <c r="K13" s="1899"/>
      <c r="L13" s="1899"/>
      <c r="M13" s="1898"/>
      <c r="N13" s="1898"/>
      <c r="O13" s="1898"/>
    </row>
    <row r="14" spans="1:21">
      <c r="A14" s="1890" t="s">
        <v>1142</v>
      </c>
      <c r="B14" s="1890" t="s">
        <v>6</v>
      </c>
      <c r="C14" s="1899">
        <v>387.27800000000002</v>
      </c>
      <c r="D14" s="1899">
        <v>631.99800000000005</v>
      </c>
      <c r="E14" s="1899">
        <v>526.66600000000005</v>
      </c>
      <c r="F14" s="1899">
        <v>168.29599999999999</v>
      </c>
      <c r="G14" s="1899">
        <v>22.359000000000002</v>
      </c>
      <c r="H14" s="1899">
        <v>18.222999999999999</v>
      </c>
      <c r="I14" s="1899">
        <v>11.452</v>
      </c>
      <c r="J14" s="1899">
        <v>10.852</v>
      </c>
      <c r="K14" s="1899">
        <v>9.9779999999999998</v>
      </c>
      <c r="L14" s="1899">
        <v>9.2880000000000003</v>
      </c>
      <c r="M14" s="1898"/>
      <c r="N14" s="1898"/>
      <c r="O14" s="1898"/>
    </row>
    <row r="15" spans="1:21">
      <c r="B15" s="1898"/>
      <c r="C15" s="1902"/>
      <c r="D15" s="1902"/>
      <c r="E15" s="1902"/>
      <c r="F15" s="1902"/>
      <c r="G15" s="1902"/>
      <c r="H15" s="1902"/>
      <c r="I15" s="1902"/>
      <c r="J15" s="1902"/>
      <c r="K15" s="1902"/>
      <c r="L15" s="1902"/>
      <c r="M15" s="1898"/>
      <c r="N15" s="1898"/>
      <c r="O15" s="1898"/>
    </row>
    <row r="16" spans="1:21">
      <c r="B16" s="1898"/>
      <c r="C16" s="1902"/>
      <c r="D16" s="1902"/>
      <c r="E16" s="1902"/>
      <c r="F16" s="1902"/>
      <c r="G16" s="1902"/>
      <c r="H16" s="1902"/>
      <c r="I16" s="1902"/>
      <c r="J16" s="1902"/>
      <c r="K16" s="1902"/>
      <c r="L16" s="1902"/>
      <c r="M16" s="1898"/>
      <c r="N16" s="1898"/>
      <c r="O16" s="1898"/>
    </row>
    <row r="17" spans="1:15">
      <c r="B17" s="1890"/>
      <c r="C17" s="1903"/>
      <c r="D17" s="1903"/>
      <c r="E17" s="1903"/>
      <c r="F17" s="1903"/>
      <c r="G17" s="1903"/>
      <c r="H17" s="1903"/>
      <c r="I17" s="1903"/>
      <c r="J17" s="1903"/>
      <c r="K17" s="1903"/>
      <c r="L17" s="1903"/>
      <c r="M17" s="1890"/>
      <c r="N17" s="1890"/>
      <c r="O17" s="1890"/>
    </row>
    <row r="18" spans="1:15">
      <c r="B18" s="1890"/>
      <c r="C18" s="1903"/>
      <c r="D18" s="1903"/>
      <c r="E18" s="1903"/>
      <c r="F18" s="1903"/>
      <c r="G18" s="1903"/>
      <c r="H18" s="1903"/>
      <c r="I18" s="1903"/>
      <c r="J18" s="1903"/>
      <c r="K18" s="1903"/>
      <c r="L18" s="1903"/>
      <c r="M18" s="1890"/>
      <c r="N18" s="1890"/>
      <c r="O18" s="1890"/>
    </row>
    <row r="19" spans="1:15">
      <c r="B19" s="1890"/>
      <c r="C19" s="1903"/>
      <c r="D19" s="1903"/>
      <c r="E19" s="1903"/>
      <c r="F19" s="1903"/>
      <c r="G19" s="1903"/>
      <c r="H19" s="1903"/>
      <c r="I19" s="1903"/>
      <c r="J19" s="1903"/>
      <c r="K19" s="1903"/>
      <c r="L19" s="1903"/>
      <c r="M19" s="1890"/>
      <c r="N19" s="1890"/>
      <c r="O19" s="1890"/>
    </row>
    <row r="20" spans="1:15">
      <c r="B20" s="1890"/>
      <c r="C20" s="1903"/>
      <c r="D20" s="1903"/>
      <c r="E20" s="1903"/>
      <c r="F20" s="1903"/>
      <c r="G20" s="1903"/>
      <c r="H20" s="1903"/>
      <c r="I20" s="1903"/>
      <c r="J20" s="1903"/>
      <c r="K20" s="1903"/>
      <c r="L20" s="1903"/>
      <c r="M20" s="1890"/>
      <c r="N20" s="1890"/>
      <c r="O20" s="1890"/>
    </row>
    <row r="21" spans="1:15">
      <c r="B21" s="1890"/>
      <c r="C21" s="1903"/>
      <c r="D21" s="1903"/>
      <c r="E21" s="1903"/>
      <c r="F21" s="1903"/>
      <c r="G21" s="1903"/>
      <c r="H21" s="1903"/>
      <c r="I21" s="1903"/>
      <c r="J21" s="1903"/>
      <c r="K21" s="1903"/>
      <c r="L21" s="1903"/>
      <c r="M21" s="1890"/>
      <c r="N21" s="1890"/>
      <c r="O21" s="1890"/>
    </row>
    <row r="22" spans="1:15">
      <c r="B22" s="1890"/>
      <c r="C22" s="1903"/>
      <c r="D22" s="1903"/>
      <c r="E22" s="1903"/>
      <c r="F22" s="1903"/>
      <c r="G22" s="1903"/>
      <c r="H22" s="1903"/>
      <c r="I22" s="1903"/>
      <c r="J22" s="1903"/>
      <c r="K22" s="1903"/>
      <c r="L22" s="1903"/>
      <c r="M22" s="1890"/>
      <c r="N22" s="1890"/>
      <c r="O22" s="1890"/>
    </row>
    <row r="23" spans="1:15">
      <c r="A23" s="1879"/>
      <c r="C23" s="1904"/>
      <c r="D23" s="1904"/>
      <c r="E23" s="1904"/>
      <c r="F23" s="1904"/>
      <c r="G23" s="1904"/>
      <c r="H23" s="1904"/>
      <c r="I23" s="1904"/>
      <c r="J23" s="1904"/>
      <c r="K23" s="1904"/>
      <c r="L23" s="1904"/>
    </row>
    <row r="24" spans="1:15">
      <c r="A24" s="1879"/>
      <c r="C24" s="1904"/>
      <c r="D24" s="1904"/>
      <c r="E24" s="1904"/>
      <c r="F24" s="1904"/>
      <c r="G24" s="1904"/>
      <c r="H24" s="1904"/>
      <c r="I24" s="1904"/>
      <c r="J24" s="1904"/>
      <c r="K24" s="1904"/>
      <c r="L24" s="1904"/>
    </row>
    <row r="25" spans="1:15">
      <c r="A25" s="1879"/>
      <c r="C25" s="1904"/>
      <c r="D25" s="1904"/>
      <c r="E25" s="1904"/>
      <c r="F25" s="1904"/>
      <c r="G25" s="1904"/>
      <c r="H25" s="1904"/>
      <c r="I25" s="1904"/>
      <c r="J25" s="1904"/>
      <c r="K25" s="1904"/>
      <c r="L25" s="1904"/>
    </row>
    <row r="26" spans="1:15">
      <c r="A26" s="1879"/>
      <c r="C26" s="1904"/>
      <c r="D26" s="1904"/>
      <c r="E26" s="1904"/>
      <c r="F26" s="1904"/>
      <c r="G26" s="1904"/>
      <c r="H26" s="1904"/>
      <c r="I26" s="1904"/>
      <c r="J26" s="1904"/>
      <c r="K26" s="1904"/>
      <c r="L26" s="1904"/>
    </row>
    <row r="27" spans="1:15">
      <c r="A27" s="1879"/>
      <c r="C27" s="1904"/>
      <c r="D27" s="1904"/>
      <c r="E27" s="1904"/>
      <c r="F27" s="1904"/>
      <c r="G27" s="1904"/>
      <c r="H27" s="1904"/>
      <c r="I27" s="1904"/>
      <c r="J27" s="1904"/>
      <c r="K27" s="1904"/>
      <c r="L27" s="1904"/>
    </row>
    <row r="28" spans="1:15">
      <c r="A28" s="1879"/>
      <c r="C28" s="1904"/>
      <c r="D28" s="1904"/>
      <c r="E28" s="1904"/>
      <c r="F28" s="1904"/>
      <c r="G28" s="1904"/>
      <c r="H28" s="1904"/>
      <c r="I28" s="1904"/>
      <c r="J28" s="1904"/>
      <c r="K28" s="1904"/>
      <c r="L28" s="1904"/>
    </row>
    <row r="29" spans="1:15">
      <c r="A29" s="1879"/>
      <c r="C29" s="1904"/>
      <c r="D29" s="1904"/>
      <c r="E29" s="1904"/>
      <c r="F29" s="1904"/>
      <c r="G29" s="1904"/>
      <c r="H29" s="1904"/>
      <c r="I29" s="1904"/>
      <c r="J29" s="1904"/>
      <c r="K29" s="1904"/>
      <c r="L29" s="1904"/>
    </row>
    <row r="30" spans="1:15">
      <c r="A30" s="1879"/>
      <c r="C30" s="1904"/>
      <c r="D30" s="1904"/>
      <c r="E30" s="1904"/>
      <c r="F30" s="1904"/>
      <c r="G30" s="1904"/>
      <c r="H30" s="1904"/>
      <c r="I30" s="1904"/>
      <c r="J30" s="1904"/>
      <c r="K30" s="1904"/>
      <c r="L30" s="1904"/>
    </row>
    <row r="31" spans="1:15">
      <c r="A31" s="1879"/>
      <c r="C31" s="1904"/>
      <c r="D31" s="1904"/>
      <c r="E31" s="1904"/>
      <c r="F31" s="1904"/>
      <c r="G31" s="1904"/>
      <c r="H31" s="1904"/>
      <c r="I31" s="1904"/>
      <c r="J31" s="1904"/>
      <c r="K31" s="1904"/>
      <c r="L31" s="1904"/>
    </row>
    <row r="32" spans="1:15">
      <c r="A32" s="1879"/>
      <c r="C32" s="1904"/>
      <c r="D32" s="1904"/>
      <c r="E32" s="1904"/>
      <c r="F32" s="1904"/>
      <c r="G32" s="1904"/>
      <c r="H32" s="1904"/>
      <c r="I32" s="1904"/>
      <c r="J32" s="1904"/>
      <c r="K32" s="1904"/>
      <c r="L32" s="1904"/>
    </row>
    <row r="33" spans="1:18">
      <c r="A33" s="1879"/>
      <c r="C33" s="1904"/>
      <c r="D33" s="1904"/>
      <c r="E33" s="1904"/>
      <c r="F33" s="1904"/>
      <c r="G33" s="1904"/>
      <c r="H33" s="1904"/>
      <c r="I33" s="1904"/>
      <c r="J33" s="1904"/>
      <c r="K33" s="1904"/>
      <c r="L33" s="1904"/>
    </row>
    <row r="34" spans="1:18">
      <c r="A34" s="1879"/>
      <c r="C34" s="1904"/>
      <c r="D34" s="1904"/>
      <c r="E34" s="1904"/>
      <c r="F34" s="1904"/>
      <c r="G34" s="1904"/>
      <c r="H34" s="1904"/>
      <c r="I34" s="1904"/>
      <c r="J34" s="1904"/>
      <c r="K34" s="1904"/>
      <c r="L34" s="1904"/>
    </row>
    <row r="35" spans="1:18">
      <c r="A35" s="1879"/>
      <c r="C35" s="1904"/>
      <c r="D35" s="1904"/>
      <c r="E35" s="1904"/>
      <c r="F35" s="1904"/>
      <c r="G35" s="1904"/>
      <c r="H35" s="1904"/>
      <c r="I35" s="1904"/>
      <c r="J35" s="1904"/>
      <c r="K35" s="1904"/>
      <c r="L35" s="1904"/>
    </row>
    <row r="36" spans="1:18">
      <c r="A36" s="1879"/>
      <c r="C36" s="1904"/>
      <c r="D36" s="1904"/>
      <c r="E36" s="1904"/>
      <c r="F36" s="1904"/>
      <c r="G36" s="1904"/>
      <c r="H36" s="1904"/>
      <c r="I36" s="1904"/>
      <c r="J36" s="1904"/>
      <c r="K36" s="1904"/>
      <c r="L36" s="1904"/>
    </row>
    <row r="37" spans="1:18">
      <c r="A37" s="1879"/>
      <c r="C37" s="1904"/>
      <c r="D37" s="1904"/>
      <c r="E37" s="1904"/>
      <c r="F37" s="1904"/>
      <c r="G37" s="1904"/>
      <c r="H37" s="1904"/>
      <c r="I37" s="1904"/>
      <c r="J37" s="1904"/>
      <c r="K37" s="1904"/>
      <c r="L37" s="1904"/>
    </row>
    <row r="38" spans="1:18">
      <c r="A38" s="1879"/>
      <c r="C38" s="1904"/>
      <c r="D38" s="1904"/>
      <c r="E38" s="1904"/>
      <c r="F38" s="1904"/>
      <c r="G38" s="1904"/>
      <c r="H38" s="1904"/>
      <c r="I38" s="1904"/>
      <c r="J38" s="1904"/>
      <c r="K38" s="1904"/>
      <c r="L38" s="1904"/>
    </row>
    <row r="39" spans="1:18">
      <c r="A39" s="1879"/>
      <c r="C39" s="1904"/>
      <c r="D39" s="1904"/>
      <c r="E39" s="1904"/>
      <c r="F39" s="1904"/>
      <c r="G39" s="1904"/>
      <c r="H39" s="1904"/>
      <c r="I39" s="1904"/>
      <c r="J39" s="1904"/>
      <c r="K39" s="1904"/>
      <c r="L39" s="1904"/>
    </row>
    <row r="40" spans="1:18">
      <c r="A40" s="1879"/>
      <c r="C40" s="1904"/>
      <c r="D40" s="1904"/>
      <c r="E40" s="1904"/>
      <c r="F40" s="1904"/>
      <c r="G40" s="1904"/>
      <c r="H40" s="1904"/>
      <c r="I40" s="1904"/>
      <c r="J40" s="1904"/>
      <c r="K40" s="1904"/>
      <c r="L40" s="1904"/>
    </row>
    <row r="41" spans="1:18">
      <c r="A41" s="1879"/>
      <c r="C41" s="1904"/>
      <c r="D41" s="1904"/>
      <c r="E41" s="1904"/>
      <c r="F41" s="1904"/>
      <c r="G41" s="1904"/>
      <c r="H41" s="1904"/>
      <c r="I41" s="1904"/>
      <c r="J41" s="1904"/>
      <c r="K41" s="1904"/>
      <c r="L41" s="1904"/>
    </row>
    <row r="42" spans="1:18">
      <c r="A42" s="1879"/>
      <c r="C42" s="1904"/>
      <c r="D42" s="1904"/>
      <c r="E42" s="1904"/>
      <c r="F42" s="1904"/>
      <c r="G42" s="1904"/>
      <c r="H42" s="1904"/>
      <c r="I42" s="1904"/>
      <c r="J42" s="1904"/>
      <c r="K42" s="1904"/>
      <c r="L42" s="1904"/>
    </row>
    <row r="43" spans="1:18" s="1908" customFormat="1" ht="14.25" customHeight="1">
      <c r="A43" s="1905" t="s">
        <v>1143</v>
      </c>
      <c r="B43" s="1906"/>
      <c r="C43" s="1906"/>
      <c r="D43" s="1906"/>
      <c r="E43" s="1906"/>
      <c r="F43" s="1906"/>
      <c r="G43" s="1906"/>
      <c r="H43" s="1906"/>
      <c r="I43" s="1906"/>
      <c r="J43" s="1906"/>
      <c r="K43" s="1906"/>
      <c r="L43" s="1906"/>
      <c r="M43" s="1906"/>
      <c r="N43" s="1906"/>
      <c r="O43" s="1906"/>
      <c r="P43" s="1906"/>
      <c r="Q43" s="1906"/>
      <c r="R43" s="1907"/>
    </row>
    <row r="44" spans="1:18" s="1908" customFormat="1" ht="14.25" customHeight="1">
      <c r="A44" s="1905" t="s">
        <v>1144</v>
      </c>
      <c r="B44" s="1906"/>
      <c r="C44" s="1906"/>
      <c r="D44" s="1906"/>
      <c r="E44" s="1906"/>
      <c r="F44" s="1906"/>
      <c r="G44" s="1906"/>
      <c r="H44" s="1906"/>
      <c r="I44" s="1906"/>
      <c r="J44" s="1906"/>
      <c r="K44" s="1906"/>
      <c r="L44" s="1906"/>
      <c r="M44" s="1906"/>
      <c r="N44" s="1906"/>
      <c r="O44" s="1906"/>
      <c r="P44" s="1906"/>
      <c r="Q44" s="1906"/>
      <c r="R44" s="1907"/>
    </row>
    <row r="45" spans="1:18" s="1908" customFormat="1" ht="14.25" customHeight="1">
      <c r="A45" s="1909" t="s">
        <v>1145</v>
      </c>
      <c r="B45" s="1906"/>
      <c r="C45" s="1906"/>
      <c r="D45" s="1906"/>
      <c r="E45" s="1906"/>
      <c r="F45" s="1906"/>
      <c r="G45" s="1906"/>
      <c r="H45" s="1906"/>
      <c r="I45" s="1906"/>
      <c r="J45" s="1906"/>
      <c r="K45" s="1906"/>
      <c r="L45" s="1906"/>
      <c r="M45" s="1906"/>
      <c r="N45" s="1906"/>
      <c r="O45" s="1906"/>
      <c r="P45" s="1906"/>
      <c r="Q45" s="1906"/>
      <c r="R45" s="1907"/>
    </row>
    <row r="46" spans="1:18" s="1908" customFormat="1" ht="14.25" customHeight="1">
      <c r="A46" s="1905" t="s">
        <v>2011</v>
      </c>
      <c r="B46" s="1906"/>
      <c r="C46" s="1906"/>
      <c r="D46" s="1906"/>
      <c r="E46" s="1906"/>
      <c r="F46" s="1906"/>
      <c r="G46" s="1906"/>
      <c r="H46" s="1906"/>
      <c r="I46" s="1906"/>
      <c r="J46" s="1906"/>
      <c r="K46" s="1906"/>
      <c r="L46" s="1906"/>
      <c r="M46" s="1906"/>
      <c r="N46" s="1906"/>
      <c r="O46" s="1906"/>
      <c r="P46" s="1906"/>
      <c r="Q46" s="1906"/>
      <c r="R46" s="1907"/>
    </row>
    <row r="47" spans="1:18" s="1908" customFormat="1" ht="14.25" customHeight="1">
      <c r="A47" s="1909" t="s">
        <v>1146</v>
      </c>
    </row>
    <row r="48" spans="1:18">
      <c r="B48" s="1890"/>
      <c r="C48" s="1890"/>
      <c r="D48" s="1890"/>
      <c r="E48" s="1890"/>
      <c r="F48" s="1890"/>
      <c r="G48" s="1890"/>
      <c r="H48" s="1890"/>
      <c r="I48" s="1890"/>
      <c r="J48" s="1890"/>
      <c r="K48" s="1890"/>
      <c r="L48" s="1890"/>
    </row>
    <row r="49" spans="2:12">
      <c r="B49" s="1890"/>
      <c r="C49" s="1890"/>
      <c r="D49" s="1890"/>
      <c r="E49" s="1890"/>
      <c r="F49" s="1890"/>
      <c r="G49" s="1890"/>
      <c r="H49" s="1890"/>
      <c r="I49" s="1890"/>
      <c r="J49" s="1890"/>
      <c r="K49" s="1890"/>
      <c r="L49" s="1890"/>
    </row>
  </sheetData>
  <pageMargins left="0.5" right="0.5" top="1" bottom="0.5" header="0.26" footer="0.25"/>
  <pageSetup scale="70" orientation="landscape"/>
  <headerFooter scaleWithDoc="0">
    <oddFooter>&amp;R&amp;8 117</oddFooter>
  </headerFooter>
  <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autoPageBreaks="0" fitToPage="1"/>
  </sheetPr>
  <dimension ref="A1:AF51"/>
  <sheetViews>
    <sheetView showGridLines="0" showOutlineSymbols="0" zoomScale="80" zoomScaleNormal="80" zoomScalePageLayoutView="80" workbookViewId="0"/>
  </sheetViews>
  <sheetFormatPr baseColWidth="10" defaultColWidth="8.85546875" defaultRowHeight="15" x14ac:dyDescent="0"/>
  <cols>
    <col min="1" max="1" width="14.28515625" style="162" customWidth="1"/>
    <col min="2" max="2" width="10.85546875" style="162" customWidth="1"/>
    <col min="3" max="3" width="12.7109375" style="162" customWidth="1"/>
    <col min="4" max="4" width="9.7109375" style="162" customWidth="1"/>
    <col min="5" max="5" width="3.140625" style="162" customWidth="1"/>
    <col min="6" max="6" width="10.7109375" style="162" customWidth="1"/>
    <col min="7" max="7" width="2.7109375" style="162" customWidth="1"/>
    <col min="8" max="8" width="9.7109375" style="162" customWidth="1"/>
    <col min="9" max="9" width="2.5703125" style="162" customWidth="1"/>
    <col min="10" max="10" width="10.5703125" style="162" customWidth="1"/>
    <col min="11" max="11" width="2.7109375" style="162" customWidth="1"/>
    <col min="12" max="12" width="9.7109375" style="162" customWidth="1"/>
    <col min="13" max="13" width="3" style="162" customWidth="1"/>
    <col min="14" max="14" width="11.140625" style="162" customWidth="1"/>
    <col min="15" max="15" width="2.7109375" style="162" customWidth="1"/>
    <col min="16" max="16" width="9.7109375" style="162" customWidth="1"/>
    <col min="17" max="17" width="2.42578125" style="162" customWidth="1"/>
    <col min="18" max="18" width="9.7109375" style="162" customWidth="1"/>
    <col min="19" max="19" width="2.85546875" style="162" customWidth="1"/>
    <col min="20" max="20" width="9.7109375" style="162" customWidth="1"/>
    <col min="21" max="21" width="2.85546875" style="162" customWidth="1"/>
    <col min="22" max="22" width="10.140625" style="162" customWidth="1"/>
    <col min="23" max="23" width="2.7109375" style="162" customWidth="1"/>
    <col min="24" max="24" width="10.28515625" style="162" customWidth="1"/>
    <col min="25" max="25" width="2.7109375" style="162" customWidth="1"/>
    <col min="26" max="26" width="3.28515625" style="162" customWidth="1"/>
    <col min="27" max="27" width="11.28515625" style="162" customWidth="1"/>
    <col min="28" max="28" width="3.28515625" style="162" customWidth="1"/>
    <col min="29" max="16384" width="8.85546875" style="162"/>
  </cols>
  <sheetData>
    <row r="1" spans="1:29">
      <c r="A1" s="1667" t="s">
        <v>1491</v>
      </c>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row>
    <row r="2" spans="1:29">
      <c r="A2" s="260"/>
      <c r="B2" s="260"/>
      <c r="C2" s="260"/>
      <c r="D2" s="260"/>
      <c r="E2" s="260"/>
      <c r="F2" s="260"/>
      <c r="G2" s="260"/>
      <c r="H2" s="260"/>
      <c r="I2" s="260"/>
      <c r="J2" s="260"/>
      <c r="K2" s="260"/>
      <c r="L2" s="260"/>
      <c r="M2" s="260"/>
      <c r="N2" s="260"/>
      <c r="O2" s="260"/>
      <c r="P2" s="260"/>
      <c r="Q2" s="260"/>
      <c r="R2" s="260"/>
      <c r="S2" s="260"/>
      <c r="T2" s="260"/>
      <c r="U2" s="260"/>
      <c r="V2" s="260"/>
      <c r="W2" s="260"/>
      <c r="X2" s="260"/>
      <c r="Y2" s="260"/>
      <c r="Z2" s="260"/>
      <c r="AA2" s="260"/>
      <c r="AB2" s="260"/>
      <c r="AC2"/>
    </row>
    <row r="3" spans="1:29" ht="17">
      <c r="A3" s="8" t="s">
        <v>0</v>
      </c>
      <c r="B3" s="260"/>
      <c r="C3" s="260"/>
      <c r="D3" s="260"/>
      <c r="E3" s="260"/>
      <c r="F3" s="260"/>
      <c r="G3" s="260"/>
      <c r="H3" s="260"/>
      <c r="I3" s="260"/>
      <c r="J3" s="260"/>
      <c r="K3" s="260"/>
      <c r="L3" s="260"/>
      <c r="M3" s="260"/>
      <c r="N3" s="260"/>
      <c r="O3" s="260"/>
      <c r="P3" s="260"/>
      <c r="Q3" s="260"/>
      <c r="R3" s="260"/>
      <c r="S3" s="260"/>
      <c r="T3" s="260"/>
      <c r="U3" s="260"/>
      <c r="V3" s="260"/>
      <c r="W3" s="260"/>
      <c r="X3" s="1805" t="s">
        <v>1147</v>
      </c>
      <c r="Y3" s="1806"/>
      <c r="Z3" s="1806"/>
      <c r="AA3" s="1806"/>
      <c r="AB3" s="260"/>
      <c r="AC3"/>
    </row>
    <row r="4" spans="1:29" ht="17">
      <c r="A4" s="8" t="s">
        <v>1148</v>
      </c>
      <c r="B4" s="260"/>
      <c r="C4" s="260"/>
      <c r="D4" s="260"/>
      <c r="E4" s="260"/>
      <c r="F4" s="260"/>
      <c r="G4" s="260"/>
      <c r="H4" s="260"/>
      <c r="I4" s="260"/>
      <c r="J4" s="260"/>
      <c r="K4" s="260"/>
      <c r="L4" s="260"/>
      <c r="M4" s="260"/>
      <c r="N4" s="260"/>
      <c r="O4" s="260"/>
      <c r="P4" s="260"/>
      <c r="Q4" s="260"/>
      <c r="R4" s="260"/>
      <c r="S4" s="260"/>
      <c r="T4" s="260"/>
      <c r="U4" s="260"/>
      <c r="V4" s="260"/>
      <c r="W4" s="260"/>
      <c r="X4" s="260"/>
      <c r="Y4" s="260"/>
      <c r="Z4" s="260"/>
      <c r="AA4" s="260"/>
      <c r="AB4" s="260"/>
      <c r="AC4"/>
    </row>
    <row r="5" spans="1:29" ht="17">
      <c r="A5" s="1196" t="s">
        <v>1966</v>
      </c>
      <c r="B5" s="260"/>
      <c r="C5" s="260"/>
      <c r="D5" s="260"/>
      <c r="E5" s="260"/>
      <c r="F5" s="260"/>
      <c r="G5" s="260"/>
      <c r="H5" s="260"/>
      <c r="I5" s="260"/>
      <c r="J5" s="260"/>
      <c r="K5" s="260"/>
      <c r="L5" s="260"/>
      <c r="M5" s="260"/>
      <c r="N5" s="260"/>
      <c r="O5" s="260"/>
      <c r="P5" s="260"/>
      <c r="Q5" s="260"/>
      <c r="R5" s="260"/>
      <c r="S5" s="260"/>
      <c r="T5" s="260"/>
      <c r="U5" s="260"/>
      <c r="V5" s="260"/>
      <c r="W5" s="260"/>
      <c r="X5" s="260"/>
      <c r="Y5" s="260"/>
      <c r="Z5" s="260"/>
      <c r="AA5" s="260"/>
      <c r="AB5" s="260"/>
      <c r="AC5"/>
    </row>
    <row r="6" spans="1:29" ht="17">
      <c r="A6" s="1873" t="s">
        <v>1139</v>
      </c>
      <c r="B6" s="260"/>
      <c r="C6" s="260"/>
      <c r="D6" s="260"/>
      <c r="E6" s="260"/>
      <c r="F6" s="260"/>
      <c r="G6" s="260"/>
      <c r="H6" s="260"/>
      <c r="I6" s="260"/>
      <c r="J6" s="260"/>
      <c r="K6" s="260"/>
      <c r="L6" s="260"/>
      <c r="M6" s="260"/>
      <c r="N6" s="260"/>
      <c r="O6" s="260"/>
      <c r="P6" s="260"/>
      <c r="Q6" s="260"/>
      <c r="R6" s="260"/>
      <c r="S6" s="260"/>
      <c r="T6" s="260"/>
      <c r="U6" s="260"/>
      <c r="V6" s="260"/>
      <c r="W6" s="260"/>
      <c r="X6" s="260"/>
      <c r="Y6" s="260"/>
      <c r="Z6" s="260"/>
      <c r="AA6" s="260"/>
      <c r="AB6" s="260"/>
      <c r="AC6"/>
    </row>
    <row r="7" spans="1:29">
      <c r="A7" s="260"/>
      <c r="B7" s="260"/>
      <c r="C7" s="260"/>
      <c r="D7" s="260"/>
      <c r="E7" s="260"/>
      <c r="F7" s="260"/>
      <c r="G7" s="260"/>
      <c r="H7" s="260"/>
      <c r="I7" s="260"/>
      <c r="J7" s="260"/>
      <c r="K7" s="260"/>
      <c r="L7" s="260"/>
      <c r="M7" s="260"/>
      <c r="N7" s="260"/>
      <c r="O7" s="260"/>
      <c r="P7" s="260"/>
      <c r="Q7" s="260"/>
      <c r="R7" s="260"/>
      <c r="S7" s="260"/>
      <c r="T7" s="260"/>
      <c r="U7" s="260"/>
      <c r="V7" s="260"/>
      <c r="W7" s="260"/>
      <c r="X7" s="260"/>
      <c r="Y7" s="260"/>
      <c r="Z7" s="260"/>
      <c r="AA7" s="260"/>
      <c r="AB7" s="260"/>
      <c r="AC7"/>
    </row>
    <row r="8" spans="1:29">
      <c r="A8" s="260"/>
      <c r="B8" s="260"/>
      <c r="C8" s="260"/>
      <c r="D8" s="260"/>
      <c r="E8" s="260"/>
      <c r="F8" s="260"/>
      <c r="G8" s="260"/>
      <c r="H8" s="260"/>
      <c r="I8" s="260"/>
      <c r="J8" s="260"/>
      <c r="K8" s="260"/>
      <c r="L8" s="260"/>
      <c r="M8" s="260"/>
      <c r="N8" s="260"/>
      <c r="O8" s="260"/>
      <c r="P8" s="260"/>
      <c r="Q8" s="260"/>
      <c r="R8" s="260"/>
      <c r="S8" s="260"/>
      <c r="T8" s="260"/>
      <c r="U8" s="260"/>
      <c r="V8" s="260"/>
      <c r="W8" s="260"/>
      <c r="X8" s="260"/>
      <c r="Y8" s="260"/>
      <c r="Z8" s="260"/>
      <c r="AA8" s="260"/>
      <c r="AB8" s="260"/>
      <c r="AC8"/>
    </row>
    <row r="9" spans="1:29">
      <c r="A9" s="260"/>
      <c r="B9" s="260"/>
      <c r="C9" s="260"/>
      <c r="D9" s="260"/>
      <c r="E9" s="260"/>
      <c r="F9" s="260"/>
      <c r="G9" s="260"/>
      <c r="H9" s="1804"/>
      <c r="I9" s="211"/>
      <c r="J9" s="211"/>
      <c r="K9" s="211"/>
      <c r="L9" s="1051"/>
      <c r="M9" s="1051"/>
      <c r="N9" s="1051"/>
      <c r="O9" s="1051"/>
      <c r="P9" s="1051"/>
      <c r="Q9" s="211"/>
      <c r="R9" s="211"/>
      <c r="S9" s="211"/>
      <c r="T9" s="1051"/>
      <c r="U9" s="1051"/>
      <c r="V9" s="260"/>
      <c r="W9" s="260"/>
      <c r="X9" s="260"/>
      <c r="Y9" s="260"/>
      <c r="Z9" s="260"/>
      <c r="AA9" s="260"/>
      <c r="AB9" s="260"/>
      <c r="AC9"/>
    </row>
    <row r="10" spans="1:29">
      <c r="A10" s="260"/>
      <c r="B10" s="260"/>
      <c r="C10" s="260"/>
      <c r="D10" s="260"/>
      <c r="E10" s="260"/>
      <c r="F10" s="260"/>
      <c r="G10" s="260"/>
      <c r="H10" s="687" t="s">
        <v>1151</v>
      </c>
      <c r="I10" s="211"/>
      <c r="J10" s="211"/>
      <c r="K10" s="211"/>
      <c r="L10" s="1051" t="s">
        <v>1149</v>
      </c>
      <c r="M10" s="1051"/>
      <c r="N10" s="1051"/>
      <c r="O10" s="1051"/>
      <c r="P10" s="1051"/>
      <c r="Q10" s="211"/>
      <c r="R10" s="211"/>
      <c r="S10" s="211"/>
      <c r="T10" s="1051" t="s">
        <v>1150</v>
      </c>
      <c r="U10" s="1051"/>
      <c r="V10" s="260"/>
      <c r="W10" s="260"/>
      <c r="X10" s="260"/>
      <c r="Y10" s="260"/>
      <c r="Z10" s="260"/>
      <c r="AA10" s="260"/>
      <c r="AB10" s="260"/>
      <c r="AC10"/>
    </row>
    <row r="11" spans="1:29">
      <c r="A11" s="260"/>
      <c r="B11" s="260"/>
      <c r="C11" s="260"/>
      <c r="D11" s="260"/>
      <c r="E11" s="260"/>
      <c r="F11" s="260"/>
      <c r="G11" s="260"/>
      <c r="H11" s="687" t="s">
        <v>1153</v>
      </c>
      <c r="I11" s="211"/>
      <c r="J11" s="211"/>
      <c r="K11" s="211"/>
      <c r="L11" s="1051" t="s">
        <v>553</v>
      </c>
      <c r="M11" s="1051"/>
      <c r="N11" s="1051"/>
      <c r="O11" s="1051"/>
      <c r="P11" s="1051"/>
      <c r="Q11" s="211"/>
      <c r="R11" s="211"/>
      <c r="S11" s="211"/>
      <c r="T11" s="1051" t="s">
        <v>1152</v>
      </c>
      <c r="U11" s="1051"/>
      <c r="V11" s="260"/>
      <c r="W11" s="260"/>
      <c r="X11" s="260"/>
      <c r="Y11" s="260"/>
      <c r="Z11" s="260"/>
      <c r="AA11" s="260"/>
      <c r="AB11" s="260"/>
      <c r="AC11"/>
    </row>
    <row r="12" spans="1:29">
      <c r="A12" s="1053"/>
      <c r="B12" s="1053"/>
      <c r="C12" s="1053"/>
      <c r="D12" s="1053"/>
      <c r="E12" s="1053"/>
      <c r="F12" s="1053"/>
      <c r="G12" s="1053"/>
      <c r="H12" s="1053"/>
      <c r="I12" s="1053"/>
      <c r="J12" s="1053"/>
      <c r="K12" s="1053"/>
      <c r="L12" s="1053"/>
      <c r="M12" s="1053"/>
      <c r="N12" s="1053"/>
      <c r="O12" s="1053"/>
      <c r="P12" s="1053"/>
      <c r="Q12" s="1053"/>
      <c r="R12" s="1053"/>
      <c r="S12" s="1053"/>
      <c r="T12" s="1053"/>
      <c r="U12" s="1053"/>
      <c r="V12" s="260"/>
      <c r="W12" s="260"/>
      <c r="X12" s="260"/>
      <c r="Y12" s="260"/>
      <c r="Z12" s="260"/>
      <c r="AA12" s="260"/>
      <c r="AB12" s="260"/>
      <c r="AC12"/>
    </row>
    <row r="13" spans="1:29">
      <c r="A13" s="953" t="s">
        <v>1154</v>
      </c>
      <c r="B13" s="518"/>
      <c r="C13" s="518"/>
      <c r="D13" s="518"/>
      <c r="E13" s="518"/>
      <c r="F13" s="518"/>
      <c r="G13" s="518"/>
      <c r="H13" s="1807">
        <v>1.17E-3</v>
      </c>
      <c r="I13" s="518"/>
      <c r="J13" s="518"/>
      <c r="K13" s="518"/>
      <c r="L13" s="518"/>
      <c r="M13" s="518"/>
      <c r="N13" s="1808">
        <v>8890.9869999999992</v>
      </c>
      <c r="O13" s="518"/>
      <c r="P13" s="518"/>
      <c r="Q13" s="518"/>
      <c r="R13" s="518"/>
      <c r="S13" s="518"/>
      <c r="T13" s="1808">
        <v>9.2880000000000003</v>
      </c>
      <c r="U13" s="1809" t="s">
        <v>287</v>
      </c>
      <c r="V13" s="260"/>
      <c r="W13" s="260"/>
      <c r="X13" s="1200"/>
      <c r="Y13" s="260"/>
      <c r="Z13" s="260"/>
      <c r="AA13" s="260"/>
      <c r="AB13" s="260"/>
      <c r="AC13"/>
    </row>
    <row r="14" spans="1:29">
      <c r="A14" s="260"/>
      <c r="B14" s="260"/>
      <c r="C14" s="260"/>
      <c r="D14" s="260"/>
      <c r="E14" s="260"/>
      <c r="F14" s="260"/>
      <c r="G14" s="260"/>
      <c r="H14" s="1197"/>
      <c r="I14" s="260"/>
      <c r="J14" s="260"/>
      <c r="K14" s="260"/>
      <c r="L14" s="260"/>
      <c r="M14" s="260"/>
      <c r="N14" s="1198"/>
      <c r="O14" s="260"/>
      <c r="P14" s="260"/>
      <c r="Q14" s="260"/>
      <c r="R14" s="260"/>
      <c r="S14" s="260"/>
      <c r="T14" s="1198"/>
      <c r="U14" s="1199"/>
      <c r="V14" s="260"/>
      <c r="W14" s="260"/>
      <c r="X14" s="260"/>
      <c r="Y14" s="260"/>
      <c r="Z14" s="260"/>
      <c r="AA14" s="260"/>
      <c r="AB14" s="260"/>
      <c r="AC14"/>
    </row>
    <row r="15" spans="1:29">
      <c r="A15" s="260" t="s">
        <v>1155</v>
      </c>
      <c r="B15" s="260"/>
      <c r="C15" s="260"/>
      <c r="D15" s="260"/>
      <c r="E15" s="260"/>
      <c r="F15" s="260"/>
      <c r="G15" s="260"/>
      <c r="H15" s="1197">
        <v>3.5E-4</v>
      </c>
      <c r="I15" s="260"/>
      <c r="J15" s="260"/>
      <c r="K15" s="260"/>
      <c r="L15" s="260"/>
      <c r="M15" s="260"/>
      <c r="N15" s="1201">
        <v>484.87</v>
      </c>
      <c r="O15" s="260"/>
      <c r="P15" s="260"/>
      <c r="Q15" s="260"/>
      <c r="R15" s="260"/>
      <c r="S15" s="260"/>
      <c r="T15" s="1201">
        <v>0.17</v>
      </c>
      <c r="U15" s="1199"/>
      <c r="V15" s="260"/>
      <c r="W15" s="260"/>
      <c r="X15" s="260"/>
      <c r="Y15" s="260"/>
      <c r="Z15" s="260"/>
      <c r="AA15" s="260"/>
      <c r="AB15" s="260"/>
      <c r="AC15"/>
    </row>
    <row r="16" spans="1:29">
      <c r="A16" s="260"/>
      <c r="B16" s="260"/>
      <c r="C16" s="260"/>
      <c r="D16" s="260"/>
      <c r="E16" s="260"/>
      <c r="F16" s="260"/>
      <c r="G16" s="260"/>
      <c r="H16" s="1197"/>
      <c r="I16" s="260"/>
      <c r="J16" s="260"/>
      <c r="K16" s="260"/>
      <c r="L16" s="260"/>
      <c r="M16" s="260"/>
      <c r="N16" s="1202"/>
      <c r="O16" s="260"/>
      <c r="P16" s="260"/>
      <c r="Q16" s="260"/>
      <c r="R16" s="260"/>
      <c r="S16" s="260"/>
      <c r="T16" s="1202"/>
      <c r="U16" s="1199"/>
      <c r="V16" s="260"/>
      <c r="W16" s="260"/>
      <c r="X16" s="260"/>
      <c r="Y16" s="260"/>
      <c r="Z16" s="260"/>
      <c r="AA16" s="260"/>
      <c r="AB16" s="260"/>
      <c r="AC16"/>
    </row>
    <row r="17" spans="1:29">
      <c r="A17" s="260" t="s">
        <v>1156</v>
      </c>
      <c r="B17" s="260"/>
      <c r="C17" s="260"/>
      <c r="D17" s="260"/>
      <c r="E17" s="260"/>
      <c r="F17" s="260"/>
      <c r="G17" s="260"/>
      <c r="H17" s="1197"/>
      <c r="I17" s="260"/>
      <c r="J17" s="260"/>
      <c r="K17" s="260"/>
      <c r="L17" s="260"/>
      <c r="M17" s="260"/>
      <c r="N17" s="1202"/>
      <c r="O17" s="260"/>
      <c r="P17" s="260"/>
      <c r="Q17" s="260"/>
      <c r="R17" s="260"/>
      <c r="S17" s="260"/>
      <c r="T17" s="1202"/>
      <c r="U17" s="1199"/>
      <c r="V17" s="260"/>
      <c r="W17" s="260"/>
      <c r="X17" s="260"/>
      <c r="Y17" s="260"/>
      <c r="Z17" s="260"/>
      <c r="AA17" s="260"/>
      <c r="AB17" s="260"/>
      <c r="AC17"/>
    </row>
    <row r="18" spans="1:29">
      <c r="A18" s="260" t="s">
        <v>1157</v>
      </c>
      <c r="B18" s="260"/>
      <c r="C18" s="260"/>
      <c r="D18" s="260"/>
      <c r="E18" s="260"/>
      <c r="F18" s="260"/>
      <c r="G18" s="260"/>
      <c r="H18" s="1203">
        <v>0</v>
      </c>
      <c r="I18" s="1204"/>
      <c r="J18" s="1204"/>
      <c r="K18" s="1204"/>
      <c r="L18" s="1204"/>
      <c r="M18" s="1204"/>
      <c r="N18" s="1205">
        <v>0</v>
      </c>
      <c r="O18" s="260"/>
      <c r="P18" s="260"/>
      <c r="Q18" s="260"/>
      <c r="R18" s="260"/>
      <c r="S18" s="260"/>
      <c r="T18" s="1206">
        <v>0</v>
      </c>
      <c r="U18" s="1199"/>
      <c r="V18" s="260"/>
      <c r="W18" s="260"/>
      <c r="X18" s="260"/>
      <c r="Y18" s="260"/>
      <c r="Z18" s="260"/>
      <c r="AA18" s="260"/>
      <c r="AB18" s="260"/>
      <c r="AC18"/>
    </row>
    <row r="19" spans="1:29">
      <c r="A19" s="260" t="s">
        <v>1158</v>
      </c>
      <c r="B19" s="260"/>
      <c r="C19" s="260"/>
      <c r="D19" s="260"/>
      <c r="E19" s="260"/>
      <c r="F19" s="260"/>
      <c r="G19" s="260"/>
      <c r="H19" s="1203">
        <v>0</v>
      </c>
      <c r="I19" s="1204"/>
      <c r="J19" s="1204"/>
      <c r="K19" s="1204"/>
      <c r="L19" s="1204"/>
      <c r="M19" s="1204"/>
      <c r="N19" s="1205">
        <v>0</v>
      </c>
      <c r="O19" s="260"/>
      <c r="P19" s="260"/>
      <c r="Q19" s="260"/>
      <c r="R19" s="260"/>
      <c r="S19" s="260"/>
      <c r="T19" s="1205">
        <v>0</v>
      </c>
      <c r="U19" s="1199"/>
      <c r="V19" s="260"/>
      <c r="W19" s="260"/>
      <c r="X19" s="260"/>
      <c r="Y19" s="260"/>
      <c r="Z19" s="260"/>
      <c r="AA19" s="260"/>
      <c r="AB19" s="260"/>
      <c r="AC19"/>
    </row>
    <row r="20" spans="1:29">
      <c r="A20" s="260" t="s">
        <v>1159</v>
      </c>
      <c r="B20" s="260"/>
      <c r="C20" s="260"/>
      <c r="D20" s="260"/>
      <c r="E20" s="260"/>
      <c r="F20" s="260"/>
      <c r="G20" s="260"/>
      <c r="H20" s="1203">
        <v>0</v>
      </c>
      <c r="I20" s="1204"/>
      <c r="J20" s="1204"/>
      <c r="K20" s="1204"/>
      <c r="L20" s="1204"/>
      <c r="M20" s="1204"/>
      <c r="N20" s="1205">
        <v>0</v>
      </c>
      <c r="O20" s="260"/>
      <c r="P20" s="260"/>
      <c r="Q20" s="260"/>
      <c r="R20" s="260"/>
      <c r="S20" s="260"/>
      <c r="T20" s="1205">
        <v>0</v>
      </c>
      <c r="U20" s="1199"/>
      <c r="V20" s="260"/>
      <c r="W20" s="260"/>
      <c r="X20" s="260"/>
      <c r="Y20" s="260"/>
      <c r="Z20" s="260"/>
      <c r="AA20" s="260"/>
      <c r="AB20" s="260"/>
      <c r="AC20"/>
    </row>
    <row r="21" spans="1:29">
      <c r="A21" s="260" t="s">
        <v>1160</v>
      </c>
      <c r="B21" s="260"/>
      <c r="C21" s="260"/>
      <c r="D21" s="260"/>
      <c r="E21" s="260"/>
      <c r="F21" s="260"/>
      <c r="G21" s="260"/>
      <c r="H21" s="1197">
        <v>2.9999999999999997E-4</v>
      </c>
      <c r="I21" s="260"/>
      <c r="J21" s="260"/>
      <c r="K21" s="260"/>
      <c r="L21" s="260"/>
      <c r="M21" s="260"/>
      <c r="N21" s="1201">
        <v>34.531999999999996</v>
      </c>
      <c r="O21" s="260"/>
      <c r="P21" s="260"/>
      <c r="Q21" s="260"/>
      <c r="R21" s="260"/>
      <c r="S21" s="260"/>
      <c r="T21" s="1201">
        <v>0.01</v>
      </c>
      <c r="U21" s="1199"/>
      <c r="V21" s="260"/>
      <c r="W21" s="260"/>
      <c r="X21" s="260"/>
      <c r="Y21" s="260"/>
      <c r="Z21" s="260"/>
      <c r="AA21" s="260"/>
      <c r="AB21" s="260"/>
      <c r="AC21"/>
    </row>
    <row r="22" spans="1:29">
      <c r="A22" s="260" t="s">
        <v>1161</v>
      </c>
      <c r="B22" s="260"/>
      <c r="C22" s="260"/>
      <c r="D22" s="260"/>
      <c r="E22" s="260"/>
      <c r="F22" s="260"/>
      <c r="G22" s="260"/>
      <c r="H22" s="1197">
        <v>2.3000000000000001E-4</v>
      </c>
      <c r="I22" s="260"/>
      <c r="J22" s="260"/>
      <c r="K22" s="260"/>
      <c r="L22" s="260"/>
      <c r="M22" s="260"/>
      <c r="N22" s="1201">
        <v>86.195999999999998</v>
      </c>
      <c r="O22" s="260"/>
      <c r="P22" s="260"/>
      <c r="Q22" s="260"/>
      <c r="R22" s="260"/>
      <c r="S22" s="260"/>
      <c r="T22" s="1201">
        <v>0.02</v>
      </c>
      <c r="U22" s="1199"/>
      <c r="V22" s="260"/>
      <c r="W22" s="260"/>
      <c r="X22" s="260"/>
      <c r="Y22" s="260"/>
      <c r="Z22" s="260"/>
      <c r="AA22" s="260"/>
      <c r="AB22" s="260"/>
      <c r="AC22"/>
    </row>
    <row r="23" spans="1:29">
      <c r="A23" s="518" t="s">
        <v>1162</v>
      </c>
      <c r="B23" s="518"/>
      <c r="C23" s="518"/>
      <c r="D23" s="518"/>
      <c r="E23" s="518"/>
      <c r="F23" s="518"/>
      <c r="G23" s="518"/>
      <c r="H23" s="1810">
        <v>0</v>
      </c>
      <c r="I23" s="954"/>
      <c r="J23" s="954"/>
      <c r="K23" s="954"/>
      <c r="L23" s="954"/>
      <c r="M23" s="954"/>
      <c r="N23" s="1811">
        <v>0</v>
      </c>
      <c r="O23" s="518"/>
      <c r="P23" s="518"/>
      <c r="Q23" s="518"/>
      <c r="R23" s="518"/>
      <c r="S23" s="518"/>
      <c r="T23" s="1811">
        <v>0</v>
      </c>
      <c r="U23" s="1277"/>
      <c r="V23" s="518"/>
      <c r="W23" s="518"/>
      <c r="X23" s="518"/>
      <c r="Y23" s="518"/>
      <c r="Z23" s="518"/>
      <c r="AA23" s="518"/>
      <c r="AB23" s="260"/>
      <c r="AC23"/>
    </row>
    <row r="24" spans="1:29">
      <c r="A24" s="260" t="s">
        <v>1163</v>
      </c>
      <c r="B24" s="260"/>
      <c r="C24" s="260"/>
      <c r="D24" s="260"/>
      <c r="E24" s="260"/>
      <c r="F24" s="260"/>
      <c r="G24" s="260"/>
      <c r="H24" s="1197">
        <v>7.3999999999999999E-4</v>
      </c>
      <c r="I24" s="260"/>
      <c r="J24" s="260"/>
      <c r="K24" s="260"/>
      <c r="L24" s="260"/>
      <c r="M24" s="260"/>
      <c r="N24" s="1201">
        <v>16.584</v>
      </c>
      <c r="O24" s="260"/>
      <c r="P24" s="260"/>
      <c r="Q24" s="260"/>
      <c r="R24" s="260"/>
      <c r="S24" s="260"/>
      <c r="T24" s="1201">
        <v>1.2E-2</v>
      </c>
      <c r="U24" s="1060"/>
      <c r="V24" s="260"/>
      <c r="W24" s="260"/>
      <c r="X24" s="260"/>
      <c r="Y24" s="260"/>
      <c r="Z24" s="260"/>
      <c r="AA24" s="260"/>
      <c r="AB24" s="260"/>
      <c r="AC24"/>
    </row>
    <row r="25" spans="1:29">
      <c r="A25" s="211"/>
      <c r="B25" s="260"/>
      <c r="C25" s="260"/>
      <c r="D25" s="260"/>
      <c r="E25" s="260"/>
      <c r="F25" s="260"/>
      <c r="G25" s="260"/>
      <c r="H25" s="260"/>
      <c r="I25" s="260"/>
      <c r="J25" s="260"/>
      <c r="K25" s="260"/>
      <c r="L25" s="260"/>
      <c r="M25" s="260"/>
      <c r="N25" s="1202"/>
      <c r="O25" s="260"/>
      <c r="P25" s="260"/>
      <c r="Q25" s="260"/>
      <c r="R25" s="260"/>
      <c r="S25" s="260"/>
      <c r="T25" s="1202"/>
      <c r="U25" s="1060"/>
      <c r="V25" s="260"/>
      <c r="W25" s="260"/>
      <c r="X25" s="260"/>
      <c r="Y25" s="260"/>
      <c r="Z25" s="260"/>
      <c r="AA25" s="260"/>
      <c r="AB25" s="260"/>
      <c r="AC25"/>
    </row>
    <row r="26" spans="1:29">
      <c r="A26" s="211"/>
      <c r="B26" s="260"/>
      <c r="C26" s="260"/>
      <c r="D26" s="260"/>
      <c r="E26" s="260"/>
      <c r="F26" s="260"/>
      <c r="G26" s="260"/>
      <c r="H26" s="260"/>
      <c r="I26" s="260"/>
      <c r="J26" s="260"/>
      <c r="K26" s="260"/>
      <c r="L26" s="260"/>
      <c r="M26" s="260"/>
      <c r="N26" s="1202"/>
      <c r="O26" s="260"/>
      <c r="P26" s="260"/>
      <c r="Q26" s="260"/>
      <c r="R26" s="260"/>
      <c r="S26" s="260"/>
      <c r="T26" s="1060"/>
      <c r="U26" s="1060"/>
      <c r="V26" s="260"/>
      <c r="W26" s="260"/>
      <c r="X26" s="260"/>
      <c r="Y26" s="260"/>
      <c r="Z26" s="260"/>
      <c r="AA26" s="260"/>
      <c r="AB26" s="260"/>
      <c r="AC26"/>
    </row>
    <row r="27" spans="1:29">
      <c r="A27" s="211"/>
      <c r="B27" s="260"/>
      <c r="C27" s="260"/>
      <c r="D27" s="260"/>
      <c r="E27" s="260"/>
      <c r="F27" s="260"/>
      <c r="G27" s="260"/>
      <c r="H27" s="260"/>
      <c r="I27" s="260"/>
      <c r="J27" s="260"/>
      <c r="K27" s="260"/>
      <c r="L27" s="260"/>
      <c r="M27" s="260"/>
      <c r="N27" s="260"/>
      <c r="O27" s="260"/>
      <c r="P27" s="260"/>
      <c r="Q27" s="260"/>
      <c r="R27" s="260"/>
      <c r="S27" s="260"/>
      <c r="T27" s="1060"/>
      <c r="U27" s="1060"/>
      <c r="V27" s="260"/>
      <c r="W27" s="260"/>
      <c r="X27" s="260"/>
      <c r="Y27" s="260"/>
      <c r="Z27" s="260"/>
      <c r="AA27" s="260"/>
      <c r="AB27" s="260"/>
      <c r="AC27"/>
    </row>
    <row r="28" spans="1:29">
      <c r="A28" s="260"/>
      <c r="B28" s="260"/>
      <c r="C28" s="260"/>
      <c r="D28" s="1207" t="s">
        <v>2001</v>
      </c>
      <c r="E28" s="1208"/>
      <c r="F28" s="1208"/>
      <c r="G28" s="1208"/>
      <c r="H28" s="1208"/>
      <c r="I28" s="1208"/>
      <c r="J28" s="1208"/>
      <c r="K28" s="1208"/>
      <c r="L28" s="1208"/>
      <c r="M28" s="1208"/>
      <c r="N28" s="1208"/>
      <c r="O28" s="1208"/>
      <c r="P28" s="1208"/>
      <c r="Q28" s="1208"/>
      <c r="R28" s="1208"/>
      <c r="S28" s="1208"/>
      <c r="T28" s="1208"/>
      <c r="U28" s="1208"/>
      <c r="V28" s="1208"/>
      <c r="W28" s="1208"/>
      <c r="X28" s="1208"/>
      <c r="Y28" s="1208"/>
      <c r="Z28" s="1208"/>
      <c r="AA28" s="1208"/>
      <c r="AB28" s="260"/>
      <c r="AC28"/>
    </row>
    <row r="29" spans="1:29">
      <c r="A29" s="211"/>
      <c r="B29" s="260"/>
      <c r="C29" s="260"/>
      <c r="D29" s="1051"/>
      <c r="E29" s="1208"/>
      <c r="F29" s="1208"/>
      <c r="G29" s="1208"/>
      <c r="H29" s="1208"/>
      <c r="I29" s="1208"/>
      <c r="J29" s="1208"/>
      <c r="K29" s="1208"/>
      <c r="L29" s="1208"/>
      <c r="M29" s="1208"/>
      <c r="N29" s="1208"/>
      <c r="O29" s="1208"/>
      <c r="P29" s="1208"/>
      <c r="Q29" s="1208"/>
      <c r="R29" s="1208"/>
      <c r="S29" s="1208"/>
      <c r="T29" s="1208"/>
      <c r="U29" s="1208"/>
      <c r="V29" s="1208"/>
      <c r="W29" s="1208"/>
      <c r="X29" s="1208"/>
      <c r="Y29" s="1208"/>
      <c r="Z29" s="1208"/>
      <c r="AA29" s="1208"/>
      <c r="AB29" s="260"/>
      <c r="AC29"/>
    </row>
    <row r="30" spans="1:29">
      <c r="A30" s="211"/>
      <c r="B30" s="260"/>
      <c r="C30" s="260"/>
      <c r="D30" s="1052"/>
      <c r="E30" s="957"/>
      <c r="F30" s="957"/>
      <c r="G30" s="957"/>
      <c r="H30" s="957"/>
      <c r="I30" s="957"/>
      <c r="J30" s="957"/>
      <c r="K30" s="957"/>
      <c r="L30" s="957"/>
      <c r="M30" s="957"/>
      <c r="N30" s="957"/>
      <c r="O30" s="957"/>
      <c r="P30" s="957"/>
      <c r="Q30" s="957"/>
      <c r="R30" s="957"/>
      <c r="S30" s="957"/>
      <c r="T30" s="957"/>
      <c r="U30" s="957"/>
      <c r="V30" s="957"/>
      <c r="W30" s="957"/>
      <c r="X30" s="957"/>
      <c r="Y30" s="957"/>
      <c r="Z30" s="957"/>
      <c r="AA30" s="957"/>
      <c r="AB30" s="260"/>
      <c r="AC30"/>
    </row>
    <row r="31" spans="1:29">
      <c r="A31" s="211"/>
      <c r="B31" s="260"/>
      <c r="C31" s="260"/>
      <c r="D31" s="1812" t="s">
        <v>1164</v>
      </c>
      <c r="E31" s="1813"/>
      <c r="F31" s="1812" t="s">
        <v>1165</v>
      </c>
      <c r="G31" s="1813"/>
      <c r="H31" s="1812" t="s">
        <v>1166</v>
      </c>
      <c r="I31" s="1813"/>
      <c r="J31" s="1812" t="s">
        <v>1167</v>
      </c>
      <c r="K31" s="1813"/>
      <c r="L31" s="1812" t="s">
        <v>1168</v>
      </c>
      <c r="M31" s="1813"/>
      <c r="N31" s="1812" t="s">
        <v>1169</v>
      </c>
      <c r="O31" s="1813"/>
      <c r="P31" s="1812" t="s">
        <v>1170</v>
      </c>
      <c r="Q31" s="1813"/>
      <c r="R31" s="1812" t="s">
        <v>1171</v>
      </c>
      <c r="S31" s="1813"/>
      <c r="T31" s="1812" t="s">
        <v>1172</v>
      </c>
      <c r="U31" s="1813"/>
      <c r="V31" s="1812" t="s">
        <v>1173</v>
      </c>
      <c r="W31" s="1813"/>
      <c r="X31" s="1812" t="s">
        <v>1174</v>
      </c>
      <c r="Y31" s="1813"/>
      <c r="Z31" s="1813"/>
      <c r="AA31" s="1812" t="s">
        <v>1175</v>
      </c>
      <c r="AB31" s="260"/>
      <c r="AC31"/>
    </row>
    <row r="32" spans="1:29">
      <c r="A32" s="1814" t="s">
        <v>1176</v>
      </c>
      <c r="B32" s="1814"/>
      <c r="C32" s="1814"/>
      <c r="D32" s="1815"/>
      <c r="E32" s="1815"/>
      <c r="F32" s="1815"/>
      <c r="G32" s="1816"/>
      <c r="H32" s="1816"/>
      <c r="I32" s="1816"/>
      <c r="J32" s="1816"/>
      <c r="K32" s="1816"/>
      <c r="L32" s="1816"/>
      <c r="M32" s="1816"/>
      <c r="N32" s="1816"/>
      <c r="O32" s="1816"/>
      <c r="P32" s="1816"/>
      <c r="Q32" s="1816"/>
      <c r="R32" s="1816"/>
      <c r="S32" s="1816"/>
      <c r="T32" s="1816"/>
      <c r="U32" s="1816"/>
      <c r="V32" s="1816"/>
      <c r="W32" s="1816"/>
      <c r="X32" s="1816"/>
      <c r="Y32" s="1816"/>
      <c r="Z32" s="1816"/>
      <c r="AA32" s="1816"/>
      <c r="AC32"/>
    </row>
    <row r="33" spans="1:32">
      <c r="A33" s="518" t="s">
        <v>1177</v>
      </c>
      <c r="B33" s="518"/>
      <c r="C33" s="518"/>
      <c r="D33" s="1807">
        <v>1.3600000000000001E-3</v>
      </c>
      <c r="E33" s="1817"/>
      <c r="F33" s="1807">
        <v>1.2099999999999999E-3</v>
      </c>
      <c r="G33" s="1817"/>
      <c r="H33" s="1807">
        <v>1.2999999999999999E-3</v>
      </c>
      <c r="I33" s="1817"/>
      <c r="J33" s="1807">
        <v>1.2700000000000001E-3</v>
      </c>
      <c r="K33" s="1817"/>
      <c r="L33" s="1807">
        <v>1.24E-3</v>
      </c>
      <c r="M33" s="1817"/>
      <c r="N33" s="1807">
        <v>1.1000000000000001E-3</v>
      </c>
      <c r="O33" s="1817"/>
      <c r="P33" s="1807">
        <v>1.1800000000000001E-3</v>
      </c>
      <c r="Q33" s="1817"/>
      <c r="R33" s="1807">
        <v>1.2800000000000001E-3</v>
      </c>
      <c r="S33" s="1817"/>
      <c r="T33" s="1807">
        <v>1.06E-3</v>
      </c>
      <c r="U33" s="1817"/>
      <c r="V33" s="1807">
        <v>1.15E-3</v>
      </c>
      <c r="W33" s="1817"/>
      <c r="X33" s="1807">
        <v>1.09E-3</v>
      </c>
      <c r="Y33" s="1817"/>
      <c r="Z33" s="1817"/>
      <c r="AA33" s="1807">
        <v>1.1299999999999999E-3</v>
      </c>
      <c r="AB33" s="260"/>
      <c r="AC33" s="1210"/>
      <c r="AD33" s="1210"/>
    </row>
    <row r="34" spans="1:32">
      <c r="A34" s="518" t="s">
        <v>1178</v>
      </c>
      <c r="B34" s="518"/>
      <c r="C34" s="518"/>
      <c r="D34" s="1818">
        <v>5145.3</v>
      </c>
      <c r="E34" s="1819"/>
      <c r="F34" s="1818">
        <v>8446.7000000000007</v>
      </c>
      <c r="G34" s="1819"/>
      <c r="H34" s="1818">
        <v>7349.4</v>
      </c>
      <c r="I34" s="1819"/>
      <c r="J34" s="1818">
        <v>8687</v>
      </c>
      <c r="K34" s="1819"/>
      <c r="L34" s="1818">
        <v>9591.1</v>
      </c>
      <c r="M34" s="1819"/>
      <c r="N34" s="1818">
        <v>10795.6</v>
      </c>
      <c r="O34" s="1819"/>
      <c r="P34" s="1818">
        <v>9547.6</v>
      </c>
      <c r="Q34" s="1819"/>
      <c r="R34" s="1818">
        <v>7996.7</v>
      </c>
      <c r="S34" s="1819"/>
      <c r="T34" s="1818">
        <v>7851.8</v>
      </c>
      <c r="U34" s="1819"/>
      <c r="V34" s="1818">
        <v>10032.700000000001</v>
      </c>
      <c r="W34" s="1819"/>
      <c r="X34" s="1818">
        <v>13072</v>
      </c>
      <c r="Y34" s="1819"/>
      <c r="Z34" s="1819"/>
      <c r="AA34" s="1818">
        <v>10565.8</v>
      </c>
      <c r="AB34" s="1212"/>
      <c r="AC34" s="1212"/>
      <c r="AD34" s="1212"/>
      <c r="AE34" s="1199"/>
      <c r="AF34" s="1199"/>
    </row>
    <row r="35" spans="1:32">
      <c r="A35" s="260"/>
      <c r="B35" s="260"/>
      <c r="C35" s="260"/>
      <c r="D35" s="260"/>
      <c r="E35" s="260"/>
      <c r="F35" s="260"/>
      <c r="G35" s="260"/>
      <c r="H35" s="260"/>
      <c r="I35" s="260"/>
      <c r="J35" s="260"/>
      <c r="K35" s="260"/>
      <c r="L35" s="260"/>
      <c r="M35" s="260"/>
      <c r="N35" s="260"/>
      <c r="O35" s="260"/>
      <c r="P35" s="260"/>
      <c r="Q35" s="260"/>
      <c r="R35" s="260"/>
      <c r="S35" s="260"/>
      <c r="T35" s="260"/>
      <c r="U35" s="260"/>
      <c r="V35" s="260"/>
      <c r="W35" s="260"/>
      <c r="X35" s="260"/>
      <c r="Y35" s="260"/>
      <c r="Z35" s="260"/>
      <c r="AA35" s="260"/>
      <c r="AB35" s="260"/>
      <c r="AC35"/>
    </row>
    <row r="36" spans="1:32">
      <c r="A36" s="260" t="s">
        <v>1155</v>
      </c>
      <c r="B36" s="260"/>
      <c r="C36" s="260"/>
      <c r="D36" s="1804"/>
      <c r="E36" s="1804"/>
      <c r="F36" s="1804"/>
      <c r="G36" s="1804"/>
      <c r="H36" s="1804"/>
      <c r="I36" s="1804"/>
      <c r="J36" s="1804"/>
      <c r="K36" s="1804"/>
      <c r="L36" s="1804"/>
      <c r="M36" s="1804"/>
      <c r="N36" s="1804"/>
      <c r="O36" s="1804"/>
      <c r="P36" s="1804"/>
      <c r="Q36" s="1804"/>
      <c r="R36" s="1804"/>
      <c r="S36" s="1804"/>
      <c r="T36" s="1804"/>
      <c r="U36" s="1804"/>
      <c r="V36" s="1804"/>
      <c r="W36" s="260"/>
      <c r="X36" s="260"/>
      <c r="Y36" s="260"/>
      <c r="Z36" s="260"/>
      <c r="AA36" s="260"/>
      <c r="AB36" s="260"/>
      <c r="AC36"/>
    </row>
    <row r="37" spans="1:32">
      <c r="A37" s="260" t="s">
        <v>1177</v>
      </c>
      <c r="B37" s="260"/>
      <c r="C37" s="260"/>
      <c r="D37" s="1197">
        <v>3.8999999999999999E-4</v>
      </c>
      <c r="E37" s="1213"/>
      <c r="F37" s="1197">
        <v>3.8000000000000002E-4</v>
      </c>
      <c r="G37" s="1209"/>
      <c r="H37" s="1197">
        <v>2.2000000000000001E-4</v>
      </c>
      <c r="I37" s="1209"/>
      <c r="J37" s="1197">
        <v>3.3E-4</v>
      </c>
      <c r="K37" s="1209"/>
      <c r="L37" s="1197">
        <v>4.2999999999999999E-4</v>
      </c>
      <c r="M37" s="1209"/>
      <c r="N37" s="1197">
        <v>4.4999999999999999E-4</v>
      </c>
      <c r="O37" s="1209"/>
      <c r="P37" s="1197">
        <v>2.5000000000000001E-4</v>
      </c>
      <c r="Q37" s="1209"/>
      <c r="R37" s="1197">
        <v>2.5999999999999998E-4</v>
      </c>
      <c r="S37" s="1209"/>
      <c r="T37" s="1197">
        <v>4.2000000000000002E-4</v>
      </c>
      <c r="U37" s="1209"/>
      <c r="V37" s="1197">
        <v>4.2000000000000002E-4</v>
      </c>
      <c r="W37" s="1209"/>
      <c r="X37" s="1197">
        <v>3.2000000000000003E-4</v>
      </c>
      <c r="Y37" s="1209"/>
      <c r="Z37" s="1209"/>
      <c r="AA37" s="1197">
        <v>2.2000000000000001E-4</v>
      </c>
      <c r="AB37" s="1197"/>
      <c r="AC37" s="1210"/>
      <c r="AD37" s="1210"/>
      <c r="AE37" s="1210"/>
      <c r="AF37" s="1210"/>
    </row>
    <row r="38" spans="1:32">
      <c r="A38" s="260" t="s">
        <v>1178</v>
      </c>
      <c r="B38" s="260"/>
      <c r="C38" s="260"/>
      <c r="D38" s="1211">
        <v>275</v>
      </c>
      <c r="E38" s="1211"/>
      <c r="F38" s="1211">
        <v>241.4</v>
      </c>
      <c r="G38" s="1211"/>
      <c r="H38" s="1211">
        <v>101.9</v>
      </c>
      <c r="I38" s="1211"/>
      <c r="J38" s="1211">
        <v>1890.7</v>
      </c>
      <c r="K38" s="1211"/>
      <c r="L38" s="1211">
        <v>425.4</v>
      </c>
      <c r="M38" s="1211"/>
      <c r="N38" s="1211">
        <v>318.39999999999998</v>
      </c>
      <c r="O38" s="1211"/>
      <c r="P38" s="1211">
        <v>340.4</v>
      </c>
      <c r="Q38" s="1211"/>
      <c r="R38" s="1211">
        <v>265.8</v>
      </c>
      <c r="S38" s="1211"/>
      <c r="T38" s="1211">
        <v>528.1</v>
      </c>
      <c r="U38" s="1211"/>
      <c r="V38" s="1211">
        <v>651.79999999999995</v>
      </c>
      <c r="W38" s="1211"/>
      <c r="X38" s="1211">
        <v>367.3</v>
      </c>
      <c r="Y38" s="1211"/>
      <c r="Z38" s="1211"/>
      <c r="AA38" s="1211">
        <v>369.2</v>
      </c>
      <c r="AB38" s="1199"/>
      <c r="AC38" s="1214"/>
      <c r="AD38" s="1215"/>
      <c r="AE38" s="1215"/>
    </row>
    <row r="39" spans="1:32">
      <c r="A39" s="260"/>
      <c r="B39" s="260"/>
      <c r="C39" s="260"/>
      <c r="D39" s="1199"/>
      <c r="E39" s="1199"/>
      <c r="F39" s="1199"/>
      <c r="G39" s="1199"/>
      <c r="H39" s="1199"/>
      <c r="I39" s="1199"/>
      <c r="J39" s="1199"/>
      <c r="K39" s="1199"/>
      <c r="L39" s="1199"/>
      <c r="M39" s="1199"/>
      <c r="N39" s="1199"/>
      <c r="O39" s="1199"/>
      <c r="P39" s="1199"/>
      <c r="Q39" s="1199"/>
      <c r="R39" s="1199"/>
      <c r="S39" s="1199"/>
      <c r="T39" s="1199"/>
      <c r="U39" s="1199"/>
      <c r="V39" s="1199"/>
      <c r="W39" s="1199"/>
      <c r="X39" s="1199"/>
      <c r="Y39" s="1199"/>
      <c r="Z39" s="1199"/>
      <c r="AA39" s="1199"/>
      <c r="AB39" s="1199"/>
      <c r="AC39" s="1214"/>
      <c r="AD39" s="1215"/>
      <c r="AE39" s="1215"/>
    </row>
    <row r="40" spans="1:32">
      <c r="A40" s="260" t="s">
        <v>1179</v>
      </c>
      <c r="B40" s="260"/>
      <c r="C40" s="260"/>
      <c r="D40" s="260"/>
      <c r="E40" s="260"/>
      <c r="F40" s="260"/>
      <c r="G40" s="260"/>
      <c r="H40" s="260"/>
      <c r="I40" s="260"/>
      <c r="J40" s="260"/>
      <c r="K40" s="260"/>
      <c r="L40" s="260"/>
      <c r="M40" s="260"/>
      <c r="N40" s="260"/>
      <c r="O40" s="260"/>
      <c r="P40" s="260"/>
      <c r="Q40" s="260"/>
      <c r="R40" s="260"/>
      <c r="S40" s="260"/>
      <c r="T40" s="260"/>
      <c r="U40" s="260"/>
      <c r="V40" s="260"/>
      <c r="W40" s="260"/>
      <c r="X40" s="260"/>
      <c r="Y40" s="260"/>
      <c r="Z40" s="260"/>
      <c r="AA40" s="260"/>
      <c r="AB40" s="260"/>
      <c r="AC40"/>
    </row>
    <row r="41" spans="1:32">
      <c r="A41" s="260" t="s">
        <v>1177</v>
      </c>
      <c r="B41" s="260"/>
      <c r="C41" s="260"/>
      <c r="D41" s="1197">
        <v>5.5999999999999995E-4</v>
      </c>
      <c r="E41" s="1209"/>
      <c r="F41" s="1197">
        <v>3.8999999999999999E-4</v>
      </c>
      <c r="G41" s="1209"/>
      <c r="H41" s="1197">
        <v>3.5E-4</v>
      </c>
      <c r="I41" s="1209"/>
      <c r="J41" s="1197">
        <v>3.3E-4</v>
      </c>
      <c r="K41" s="1209"/>
      <c r="L41" s="1197">
        <v>4.4000000000000002E-4</v>
      </c>
      <c r="M41" s="1209"/>
      <c r="N41" s="1197">
        <v>4.0000000000000002E-4</v>
      </c>
      <c r="O41" s="1209"/>
      <c r="P41" s="1197">
        <v>3.3E-4</v>
      </c>
      <c r="Q41" s="1209"/>
      <c r="R41" s="1197">
        <v>2.5000000000000001E-4</v>
      </c>
      <c r="S41" s="1209"/>
      <c r="T41" s="1197">
        <v>2.0000000000000001E-4</v>
      </c>
      <c r="U41" s="1209"/>
      <c r="V41" s="1197">
        <v>1.9000000000000001E-4</v>
      </c>
      <c r="W41" s="1209"/>
      <c r="X41" s="1197">
        <v>2.5000000000000001E-4</v>
      </c>
      <c r="Y41" s="1209"/>
      <c r="Z41" s="1209"/>
      <c r="AA41" s="1807">
        <v>3.1E-4</v>
      </c>
      <c r="AB41" s="1197"/>
      <c r="AC41" s="1210"/>
      <c r="AD41" s="1210"/>
      <c r="AE41" s="1210"/>
      <c r="AF41" s="1210"/>
    </row>
    <row r="42" spans="1:32">
      <c r="A42" s="260" t="s">
        <v>1178</v>
      </c>
      <c r="B42" s="260"/>
      <c r="C42" s="260"/>
      <c r="D42" s="1211">
        <v>68</v>
      </c>
      <c r="E42" s="1211"/>
      <c r="F42" s="1211">
        <v>112.4</v>
      </c>
      <c r="G42" s="1211"/>
      <c r="H42" s="1211">
        <v>236.1</v>
      </c>
      <c r="I42" s="1211"/>
      <c r="J42" s="1211">
        <v>153.69999999999999</v>
      </c>
      <c r="K42" s="1211"/>
      <c r="L42" s="1211">
        <v>69.8</v>
      </c>
      <c r="M42" s="1211"/>
      <c r="N42" s="1211">
        <v>91.9</v>
      </c>
      <c r="O42" s="1211"/>
      <c r="P42" s="1211">
        <v>80.400000000000006</v>
      </c>
      <c r="Q42" s="1211"/>
      <c r="R42" s="1211">
        <v>110.5</v>
      </c>
      <c r="S42" s="1211"/>
      <c r="T42" s="1211">
        <v>160</v>
      </c>
      <c r="U42" s="1211"/>
      <c r="V42" s="1211">
        <v>225.6</v>
      </c>
      <c r="W42" s="1211"/>
      <c r="X42" s="1211">
        <v>142.30000000000001</v>
      </c>
      <c r="Y42" s="1211"/>
      <c r="Z42" s="1211"/>
      <c r="AA42" s="1818">
        <v>196.2</v>
      </c>
      <c r="AB42" s="1199"/>
      <c r="AC42" s="1199"/>
      <c r="AD42" s="1199"/>
      <c r="AE42" s="1199"/>
      <c r="AF42" s="1199"/>
    </row>
    <row r="43" spans="1:32">
      <c r="A43" s="260"/>
      <c r="B43" s="260"/>
      <c r="C43" s="260"/>
      <c r="D43" s="260"/>
      <c r="E43" s="260"/>
      <c r="F43" s="260"/>
      <c r="G43" s="260"/>
      <c r="H43" s="260"/>
      <c r="I43" s="260"/>
      <c r="J43" s="260"/>
      <c r="K43" s="260"/>
      <c r="L43" s="260"/>
      <c r="M43" s="260"/>
      <c r="N43" s="260"/>
      <c r="O43" s="260"/>
      <c r="P43" s="260"/>
      <c r="Q43" s="260"/>
      <c r="R43" s="260"/>
      <c r="S43" s="260"/>
      <c r="T43" s="260"/>
      <c r="U43" s="260"/>
      <c r="V43" s="260"/>
      <c r="W43" s="260"/>
      <c r="X43" s="260"/>
      <c r="Y43" s="260"/>
      <c r="Z43" s="260"/>
      <c r="AA43" s="518"/>
      <c r="AB43" s="260"/>
      <c r="AC43"/>
    </row>
    <row r="44" spans="1:32">
      <c r="A44" s="1804"/>
      <c r="B44" s="1804"/>
      <c r="C44" s="1804"/>
      <c r="D44" s="1804"/>
      <c r="E44" s="1804"/>
      <c r="F44" s="1804"/>
      <c r="G44" s="1804"/>
      <c r="H44" s="1804"/>
      <c r="I44" s="1804"/>
      <c r="J44" s="1804"/>
      <c r="K44" s="1804"/>
      <c r="L44" s="1804"/>
      <c r="M44" s="1804"/>
      <c r="N44" s="1804"/>
      <c r="O44" s="1804"/>
      <c r="P44" s="1804"/>
      <c r="Q44" s="1804"/>
      <c r="R44" s="1804"/>
      <c r="S44" s="1804"/>
      <c r="T44" s="1804"/>
      <c r="U44" s="1804"/>
      <c r="V44" s="1804"/>
      <c r="W44" s="1804"/>
      <c r="X44" s="1804"/>
      <c r="Y44" s="1804"/>
      <c r="Z44" s="1804"/>
      <c r="AA44" s="1804"/>
    </row>
    <row r="45" spans="1:32">
      <c r="A45" s="1804"/>
      <c r="B45" s="1804"/>
      <c r="C45" s="1804"/>
      <c r="D45" s="1804"/>
      <c r="E45" s="1804"/>
      <c r="F45" s="1804"/>
      <c r="G45" s="1804"/>
      <c r="H45" s="1804"/>
      <c r="I45" s="1804"/>
      <c r="J45" s="1804"/>
      <c r="K45" s="1804"/>
      <c r="L45" s="1804"/>
      <c r="M45" s="1804"/>
      <c r="N45" s="1804"/>
      <c r="O45" s="1804"/>
      <c r="P45" s="1804"/>
      <c r="Q45" s="1804"/>
      <c r="R45" s="1804"/>
      <c r="S45" s="1804"/>
      <c r="T45" s="1804"/>
      <c r="U45" s="1804"/>
      <c r="V45" s="1804"/>
      <c r="W45" s="1804"/>
      <c r="X45" s="1804"/>
      <c r="Y45" s="1804"/>
      <c r="Z45" s="1804"/>
      <c r="AA45" s="1804"/>
    </row>
    <row r="46" spans="1:32">
      <c r="A46" s="1804"/>
      <c r="B46" s="1804"/>
      <c r="C46" s="1804"/>
      <c r="D46" s="1804"/>
      <c r="E46" s="1804"/>
      <c r="F46" s="1804"/>
      <c r="G46" s="1804"/>
      <c r="H46" s="1804"/>
      <c r="I46" s="1804"/>
      <c r="J46" s="1804"/>
      <c r="K46" s="1804"/>
      <c r="L46" s="1804"/>
      <c r="M46" s="1804"/>
      <c r="N46" s="1804"/>
      <c r="O46" s="1804"/>
      <c r="P46" s="1804"/>
      <c r="Q46" s="1804"/>
      <c r="R46" s="1804"/>
      <c r="S46" s="1804"/>
      <c r="T46" s="1804"/>
      <c r="U46" s="1804"/>
      <c r="V46" s="1804"/>
      <c r="W46" s="1804"/>
      <c r="X46" s="1804"/>
      <c r="Y46" s="1804"/>
      <c r="Z46" s="1804"/>
      <c r="AA46" s="1804"/>
    </row>
    <row r="47" spans="1:32">
      <c r="A47" s="956" t="s">
        <v>1180</v>
      </c>
      <c r="B47" s="260"/>
      <c r="C47" s="260"/>
      <c r="D47" s="260"/>
      <c r="E47" s="260"/>
      <c r="F47" s="260"/>
      <c r="G47" s="260"/>
      <c r="H47" s="260"/>
      <c r="I47" s="260"/>
      <c r="J47" s="260"/>
      <c r="K47" s="260"/>
      <c r="L47" s="260"/>
      <c r="M47" s="260"/>
      <c r="N47" s="260"/>
      <c r="O47" s="260"/>
      <c r="P47" s="260"/>
      <c r="Q47" s="260"/>
      <c r="R47" s="260"/>
      <c r="S47" s="260"/>
      <c r="T47" s="260"/>
      <c r="U47" s="260"/>
      <c r="V47" s="260"/>
      <c r="W47" s="260"/>
      <c r="X47" s="260"/>
      <c r="Y47" s="260"/>
      <c r="Z47" s="260"/>
      <c r="AA47" s="260"/>
      <c r="AB47" s="260"/>
      <c r="AC47"/>
    </row>
    <row r="48" spans="1:32">
      <c r="A48" s="956" t="s">
        <v>1181</v>
      </c>
      <c r="B48" s="260"/>
      <c r="C48" s="260"/>
      <c r="D48" s="260"/>
      <c r="E48" s="260"/>
      <c r="F48" s="260"/>
      <c r="G48" s="260"/>
      <c r="H48" s="260"/>
      <c r="I48" s="260"/>
      <c r="J48" s="260"/>
      <c r="K48" s="260"/>
      <c r="L48" s="260"/>
      <c r="M48" s="260"/>
      <c r="N48" s="260"/>
      <c r="O48" s="260"/>
      <c r="P48" s="260"/>
      <c r="Q48" s="260"/>
      <c r="R48" s="260"/>
      <c r="S48" s="260"/>
      <c r="T48" s="260"/>
      <c r="U48" s="260"/>
      <c r="V48" s="260"/>
      <c r="W48" s="260"/>
      <c r="X48" s="260"/>
      <c r="Y48" s="260"/>
      <c r="Z48" s="260"/>
      <c r="AA48" s="260"/>
      <c r="AB48" s="260"/>
      <c r="AC48"/>
    </row>
    <row r="49" spans="1:29">
      <c r="A49" s="1216" t="s">
        <v>1182</v>
      </c>
      <c r="B49" s="260"/>
      <c r="C49" s="260"/>
      <c r="D49" s="260"/>
      <c r="E49" s="260"/>
      <c r="F49" s="260"/>
      <c r="G49" s="260"/>
      <c r="H49" s="260"/>
      <c r="I49" s="260"/>
      <c r="J49" s="260"/>
      <c r="K49" s="260"/>
      <c r="L49" s="260"/>
      <c r="M49" s="260"/>
      <c r="N49" s="260"/>
      <c r="O49" s="260"/>
      <c r="P49" s="260"/>
      <c r="Q49" s="260"/>
      <c r="R49" s="260"/>
      <c r="S49" s="260"/>
      <c r="T49" s="260"/>
      <c r="U49" s="260"/>
      <c r="V49" s="260"/>
      <c r="W49" s="260"/>
      <c r="X49" s="260"/>
      <c r="Y49" s="260"/>
      <c r="Z49" s="260"/>
      <c r="AA49" s="260"/>
      <c r="AB49" s="260"/>
      <c r="AC49"/>
    </row>
    <row r="50" spans="1:29">
      <c r="A50" s="955" t="s">
        <v>1183</v>
      </c>
      <c r="B50" s="211"/>
      <c r="C50" s="260"/>
      <c r="D50" s="260"/>
      <c r="E50" s="260"/>
      <c r="F50" s="260"/>
      <c r="G50" s="260"/>
      <c r="H50" s="260"/>
      <c r="I50" s="260"/>
      <c r="J50" s="260"/>
      <c r="K50" s="260"/>
      <c r="L50" s="260"/>
      <c r="M50" s="260"/>
      <c r="N50" s="260"/>
      <c r="O50" s="260"/>
      <c r="P50" s="260"/>
      <c r="Q50" s="260"/>
      <c r="R50" s="260"/>
      <c r="S50" s="260"/>
      <c r="T50" s="260"/>
      <c r="U50" s="260"/>
      <c r="V50" s="260"/>
      <c r="W50" s="260"/>
      <c r="X50" s="260"/>
      <c r="Y50" s="260"/>
      <c r="Z50" s="260"/>
      <c r="AA50" s="260"/>
      <c r="AB50" s="260"/>
      <c r="AC50"/>
    </row>
    <row r="51" spans="1:29">
      <c r="A51" s="1910" t="s">
        <v>2012</v>
      </c>
      <c r="B51" s="1217"/>
      <c r="C51" s="1804"/>
      <c r="D51" s="1804"/>
      <c r="E51" s="1804"/>
      <c r="F51" s="1804"/>
      <c r="G51" s="1804"/>
      <c r="H51" s="1804"/>
      <c r="I51" s="1804"/>
      <c r="J51" s="1804"/>
      <c r="K51" s="1804"/>
      <c r="L51" s="1804"/>
      <c r="M51" s="1804"/>
      <c r="N51" s="1804"/>
      <c r="O51" s="1804"/>
      <c r="P51" s="1804"/>
      <c r="Q51" s="1804"/>
      <c r="R51" s="1804"/>
      <c r="S51" s="1804"/>
      <c r="T51" s="1804"/>
      <c r="U51" s="1804"/>
      <c r="V51" s="1804"/>
      <c r="W51" s="1804"/>
      <c r="X51" s="1804"/>
      <c r="Y51" s="1804"/>
      <c r="Z51" s="1804"/>
      <c r="AA51" s="1804"/>
    </row>
  </sheetData>
  <pageMargins left="0.5" right="0.5" top="1" bottom="0.25" header="0.5" footer="0.25"/>
  <pageSetup scale="55" orientation="landscape"/>
  <headerFooter scaleWithDoc="0">
    <oddFooter>&amp;R&amp;8 118</oddFooter>
  </headerFooter>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autoPageBreaks="0" fitToPage="1"/>
  </sheetPr>
  <dimension ref="A1:S51"/>
  <sheetViews>
    <sheetView showGridLines="0" showOutlineSymbols="0" zoomScale="75" workbookViewId="0"/>
  </sheetViews>
  <sheetFormatPr baseColWidth="10" defaultColWidth="8.28515625" defaultRowHeight="13" x14ac:dyDescent="0"/>
  <cols>
    <col min="1" max="1" width="40.42578125" style="1222" customWidth="1"/>
    <col min="2" max="2" width="2.140625" style="1222" customWidth="1"/>
    <col min="3" max="3" width="13.42578125" style="1222" customWidth="1"/>
    <col min="4" max="4" width="2.140625" style="1222" customWidth="1"/>
    <col min="5" max="5" width="13.7109375" style="1222" customWidth="1"/>
    <col min="6" max="6" width="2.140625" style="1222" customWidth="1"/>
    <col min="7" max="7" width="13.7109375" style="1222" customWidth="1"/>
    <col min="8" max="8" width="2.140625" style="1222" customWidth="1"/>
    <col min="9" max="9" width="15.140625" style="1222" bestFit="1" customWidth="1"/>
    <col min="10" max="10" width="2.140625" style="1222" customWidth="1"/>
    <col min="11" max="11" width="15.140625" style="1222" bestFit="1" customWidth="1"/>
    <col min="12" max="12" width="2.140625" style="1222" customWidth="1"/>
    <col min="13" max="13" width="14.42578125" style="1222" customWidth="1"/>
    <col min="14" max="14" width="2.140625" style="1222" customWidth="1"/>
    <col min="15" max="15" width="15.5703125" style="1222" customWidth="1"/>
    <col min="16" max="16" width="2.42578125" style="1222" customWidth="1"/>
    <col min="17" max="17" width="15.5703125" style="1222" customWidth="1"/>
    <col min="18" max="16384" width="8.28515625" style="1222"/>
  </cols>
  <sheetData>
    <row r="1" spans="1:19" ht="15" customHeight="1">
      <c r="A1" s="1667" t="s">
        <v>1491</v>
      </c>
    </row>
    <row r="3" spans="1:19" ht="18">
      <c r="A3" s="1218" t="s">
        <v>0</v>
      </c>
      <c r="B3" s="1219"/>
      <c r="C3" s="1220"/>
      <c r="D3" s="1220"/>
      <c r="E3" s="1220"/>
      <c r="F3" s="1220"/>
      <c r="G3" s="1220"/>
      <c r="H3" s="1220"/>
      <c r="I3" s="1220"/>
      <c r="J3" s="1220"/>
      <c r="K3" s="1220"/>
      <c r="L3" s="1220"/>
      <c r="M3" s="1220"/>
      <c r="N3" s="1220"/>
      <c r="O3" s="1220"/>
      <c r="P3" s="1221"/>
    </row>
    <row r="4" spans="1:19" ht="18">
      <c r="A4" s="1218" t="s">
        <v>1490</v>
      </c>
      <c r="B4" s="1219"/>
      <c r="C4" s="1220"/>
      <c r="D4" s="1220"/>
      <c r="E4" s="1220"/>
      <c r="F4" s="1220"/>
      <c r="G4" s="1220"/>
      <c r="H4" s="1220"/>
      <c r="I4" s="1220"/>
      <c r="J4" s="1220"/>
      <c r="K4" s="1220"/>
      <c r="L4" s="1220"/>
      <c r="M4" s="1220"/>
      <c r="N4" s="1220"/>
      <c r="P4" s="1221"/>
      <c r="Q4" s="1223" t="s">
        <v>1184</v>
      </c>
    </row>
    <row r="5" spans="1:19" ht="18">
      <c r="A5" s="1224" t="s">
        <v>1999</v>
      </c>
      <c r="B5" s="1219"/>
      <c r="C5" s="1220"/>
      <c r="D5" s="1220"/>
      <c r="E5" s="1220"/>
      <c r="F5" s="1220"/>
      <c r="G5" s="1220"/>
      <c r="H5" s="1220"/>
      <c r="I5" s="1220"/>
      <c r="J5" s="1220"/>
      <c r="K5" s="1220"/>
      <c r="L5" s="1220"/>
      <c r="M5" s="1220"/>
      <c r="N5" s="1220"/>
      <c r="O5" s="1220"/>
      <c r="P5" s="1221"/>
    </row>
    <row r="6" spans="1:19" ht="15">
      <c r="A6" s="1219"/>
      <c r="B6" s="1220"/>
      <c r="C6" s="1220"/>
      <c r="D6" s="1220"/>
      <c r="E6" s="1220"/>
      <c r="F6" s="1220"/>
      <c r="G6" s="1220"/>
      <c r="H6" s="1220"/>
      <c r="I6" s="1220"/>
      <c r="J6" s="1220"/>
      <c r="K6" s="1220"/>
      <c r="L6" s="1220"/>
      <c r="N6" s="1220"/>
      <c r="O6" s="1220"/>
      <c r="P6" s="1221"/>
    </row>
    <row r="7" spans="1:19" ht="15">
      <c r="A7" s="1219"/>
      <c r="B7" s="1220"/>
      <c r="C7" s="1220"/>
      <c r="D7" s="1220"/>
      <c r="E7" s="1220"/>
      <c r="F7" s="1220"/>
      <c r="G7" s="1220"/>
      <c r="H7" s="1220"/>
      <c r="I7" s="1220"/>
      <c r="J7" s="1220"/>
      <c r="K7" s="1220"/>
      <c r="L7" s="1220"/>
      <c r="N7" s="1220"/>
      <c r="O7" s="1220"/>
      <c r="P7" s="1221"/>
    </row>
    <row r="8" spans="1:19" ht="15">
      <c r="A8" s="1220"/>
      <c r="B8" s="1220"/>
      <c r="C8" s="1220"/>
      <c r="D8" s="1220"/>
      <c r="E8" s="1220"/>
      <c r="F8" s="1220"/>
      <c r="G8" s="1220"/>
      <c r="H8" s="1220"/>
      <c r="I8" s="1220"/>
      <c r="J8" s="1220"/>
      <c r="K8" s="1220"/>
      <c r="L8" s="1220"/>
      <c r="N8" s="1220"/>
      <c r="O8" s="1220"/>
      <c r="P8" s="1221"/>
    </row>
    <row r="9" spans="1:19" ht="15">
      <c r="A9" s="1220"/>
      <c r="B9" s="1220"/>
      <c r="C9" s="1220"/>
      <c r="D9" s="1220"/>
      <c r="E9" s="1220"/>
      <c r="F9" s="1220"/>
      <c r="G9" s="1220"/>
      <c r="H9" s="1220"/>
      <c r="I9" s="1220"/>
      <c r="J9" s="1220"/>
      <c r="K9" s="1220"/>
      <c r="L9" s="1220"/>
      <c r="N9" s="1220"/>
      <c r="O9" s="1220"/>
      <c r="P9" s="1221"/>
    </row>
    <row r="10" spans="1:19" ht="15">
      <c r="A10" s="1220"/>
      <c r="B10" s="1220"/>
      <c r="C10" s="1225"/>
      <c r="D10" s="1225"/>
      <c r="E10" s="1226" t="s">
        <v>860</v>
      </c>
      <c r="F10" s="1225"/>
      <c r="G10" s="1225"/>
      <c r="H10" s="1225"/>
      <c r="I10" s="1225"/>
      <c r="J10" s="1225"/>
      <c r="K10" s="1225"/>
      <c r="L10" s="1225"/>
      <c r="M10" s="1227"/>
      <c r="N10" s="1225"/>
      <c r="O10" s="1225"/>
      <c r="P10" s="1221"/>
    </row>
    <row r="11" spans="1:19" ht="15">
      <c r="A11" s="1219"/>
      <c r="B11" s="1219"/>
      <c r="C11" s="1226" t="s">
        <v>1185</v>
      </c>
      <c r="D11" s="1225"/>
      <c r="E11" s="1226" t="s">
        <v>1186</v>
      </c>
      <c r="F11" s="1225"/>
      <c r="G11" s="1226" t="s">
        <v>1187</v>
      </c>
      <c r="H11" s="1225"/>
      <c r="I11" s="1226" t="s">
        <v>1188</v>
      </c>
      <c r="J11" s="1225"/>
      <c r="K11" s="1226" t="s">
        <v>1189</v>
      </c>
      <c r="L11" s="1225"/>
      <c r="M11" s="1226" t="s">
        <v>1190</v>
      </c>
      <c r="N11" s="1225"/>
      <c r="O11" s="1820"/>
      <c r="P11" s="1821" t="s">
        <v>1191</v>
      </c>
      <c r="Q11" s="1822"/>
      <c r="R11" s="1228"/>
      <c r="S11" s="1228"/>
    </row>
    <row r="12" spans="1:19" ht="15">
      <c r="A12" s="1219"/>
      <c r="B12" s="1219"/>
      <c r="C12" s="1226" t="s">
        <v>1192</v>
      </c>
      <c r="D12" s="1229"/>
      <c r="E12" s="1226" t="s">
        <v>1193</v>
      </c>
      <c r="F12" s="1225"/>
      <c r="G12" s="1226" t="s">
        <v>1194</v>
      </c>
      <c r="H12" s="1225"/>
      <c r="I12" s="1226" t="s">
        <v>1195</v>
      </c>
      <c r="J12" s="1225"/>
      <c r="K12" s="1823" t="s">
        <v>1196</v>
      </c>
      <c r="L12" s="1225"/>
      <c r="M12" s="1226" t="s">
        <v>1197</v>
      </c>
      <c r="N12" s="1225"/>
      <c r="O12" s="1230" t="s">
        <v>1977</v>
      </c>
      <c r="P12" s="1221"/>
      <c r="Q12" s="1231" t="s">
        <v>9</v>
      </c>
      <c r="R12" s="1228"/>
      <c r="S12" s="1228"/>
    </row>
    <row r="13" spans="1:19" ht="12.75" customHeight="1">
      <c r="A13" s="1219"/>
      <c r="B13" s="1219"/>
      <c r="C13" s="1232"/>
      <c r="D13" s="1219"/>
      <c r="E13" s="1232"/>
      <c r="F13" s="1219"/>
      <c r="G13" s="1232"/>
      <c r="H13" s="1219"/>
      <c r="I13" s="1232"/>
      <c r="J13" s="1219"/>
      <c r="K13" s="1219"/>
      <c r="L13" s="1219"/>
      <c r="M13" s="1232"/>
      <c r="N13" s="1219"/>
      <c r="O13" s="1232"/>
      <c r="P13" s="1228"/>
      <c r="Q13" s="1228"/>
      <c r="R13" s="1228"/>
      <c r="S13" s="1228"/>
    </row>
    <row r="14" spans="1:19" ht="15">
      <c r="A14" s="1219"/>
      <c r="B14" s="1219" t="s">
        <v>6</v>
      </c>
      <c r="C14" s="1219"/>
      <c r="D14" s="1219"/>
      <c r="E14" s="1219"/>
      <c r="F14" s="1219"/>
      <c r="G14" s="1219"/>
      <c r="H14" s="1219"/>
      <c r="I14" s="1219"/>
      <c r="J14" s="1219"/>
      <c r="K14" s="1219"/>
      <c r="L14" s="1219"/>
      <c r="M14" s="1219"/>
      <c r="N14" s="1219"/>
      <c r="O14" s="1219"/>
      <c r="P14" s="1228"/>
      <c r="Q14" s="1228"/>
      <c r="R14" s="1228"/>
      <c r="S14" s="1228"/>
    </row>
    <row r="15" spans="1:19" ht="15">
      <c r="A15" s="1233" t="s">
        <v>1198</v>
      </c>
      <c r="B15" s="1234" t="s">
        <v>6</v>
      </c>
      <c r="C15" s="1824">
        <v>0</v>
      </c>
      <c r="D15" s="1825" t="s">
        <v>6</v>
      </c>
      <c r="E15" s="1824">
        <v>455240000</v>
      </c>
      <c r="F15" s="1825" t="s">
        <v>6</v>
      </c>
      <c r="G15" s="1826">
        <v>23983284</v>
      </c>
      <c r="H15" s="1825" t="s">
        <v>6</v>
      </c>
      <c r="I15" s="1825">
        <v>4898515000</v>
      </c>
      <c r="J15" s="1825" t="s">
        <v>6</v>
      </c>
      <c r="K15" s="1825">
        <v>1950000000</v>
      </c>
      <c r="L15" s="1825" t="s">
        <v>6</v>
      </c>
      <c r="M15" s="1826">
        <v>497308780</v>
      </c>
      <c r="N15" s="1235" t="s">
        <v>6</v>
      </c>
      <c r="O15" s="1236">
        <f>ROUND(SUM(C15:M15),1)</f>
        <v>7825047064</v>
      </c>
      <c r="P15" s="1235" t="s">
        <v>6</v>
      </c>
      <c r="Q15" s="1235">
        <v>2910891760</v>
      </c>
      <c r="R15" s="1237"/>
      <c r="S15" s="1228"/>
    </row>
    <row r="16" spans="1:19" ht="15">
      <c r="A16" s="1220"/>
      <c r="B16" s="1220" t="s">
        <v>6</v>
      </c>
      <c r="C16" s="1827"/>
      <c r="D16" s="1827"/>
      <c r="E16" s="1827"/>
      <c r="F16" s="1827"/>
      <c r="G16" s="1827"/>
      <c r="H16" s="1827"/>
      <c r="I16" s="1827"/>
      <c r="J16" s="1827"/>
      <c r="K16" s="1827"/>
      <c r="L16" s="1827"/>
      <c r="M16" s="1827"/>
      <c r="N16" s="1238"/>
      <c r="O16" s="1238"/>
      <c r="P16" s="1239"/>
      <c r="Q16" s="1240"/>
      <c r="R16" s="1237"/>
      <c r="S16" s="1228"/>
    </row>
    <row r="17" spans="1:19" ht="15">
      <c r="A17" s="1233" t="s">
        <v>1199</v>
      </c>
      <c r="B17" s="1220" t="s">
        <v>6</v>
      </c>
      <c r="C17" s="1828">
        <v>206813000</v>
      </c>
      <c r="D17" s="1827"/>
      <c r="E17" s="1828">
        <v>0</v>
      </c>
      <c r="F17" s="1827"/>
      <c r="G17" s="1829">
        <v>14300000</v>
      </c>
      <c r="H17" s="1827"/>
      <c r="I17" s="1828">
        <v>0</v>
      </c>
      <c r="J17" s="1827"/>
      <c r="K17" s="1828">
        <v>0</v>
      </c>
      <c r="L17" s="1827"/>
      <c r="M17" s="1828">
        <v>0</v>
      </c>
      <c r="N17" s="1238"/>
      <c r="O17" s="1238">
        <f>ROUND(SUM(C17:M17),1)</f>
        <v>221113000</v>
      </c>
      <c r="P17" s="1239"/>
      <c r="Q17" s="1242">
        <v>15977000</v>
      </c>
      <c r="R17" s="1237"/>
      <c r="S17" s="1228"/>
    </row>
    <row r="18" spans="1:19" ht="15">
      <c r="A18" s="1233"/>
      <c r="B18" s="1220"/>
      <c r="C18" s="1828"/>
      <c r="D18" s="1827"/>
      <c r="E18" s="1830"/>
      <c r="F18" s="1827"/>
      <c r="G18" s="1830"/>
      <c r="H18" s="1827"/>
      <c r="I18" s="1828"/>
      <c r="J18" s="1827"/>
      <c r="K18" s="1831"/>
      <c r="L18" s="1827"/>
      <c r="M18" s="1828"/>
      <c r="N18" s="1238"/>
      <c r="O18" s="1238"/>
      <c r="P18" s="1239"/>
      <c r="Q18" s="1242"/>
      <c r="R18" s="1237"/>
      <c r="S18" s="1228"/>
    </row>
    <row r="19" spans="1:19" ht="15">
      <c r="A19" s="1220" t="s">
        <v>1156</v>
      </c>
      <c r="B19" s="1220"/>
      <c r="C19" s="1827"/>
      <c r="D19" s="1827"/>
      <c r="E19" s="1827"/>
      <c r="F19" s="1827"/>
      <c r="G19" s="1827"/>
      <c r="H19" s="1827"/>
      <c r="I19" s="1827"/>
      <c r="J19" s="1827"/>
      <c r="K19" s="1831"/>
      <c r="L19" s="1827"/>
      <c r="M19" s="1827"/>
      <c r="N19" s="1238"/>
      <c r="O19" s="1238"/>
      <c r="P19" s="1239"/>
      <c r="Q19" s="1242"/>
      <c r="R19" s="1237"/>
      <c r="S19" s="1228"/>
    </row>
    <row r="20" spans="1:19" ht="15">
      <c r="A20" s="1233" t="s">
        <v>1200</v>
      </c>
      <c r="B20" s="1220" t="s">
        <v>6</v>
      </c>
      <c r="C20" s="1828">
        <v>0</v>
      </c>
      <c r="D20" s="1827"/>
      <c r="E20" s="1828">
        <v>0</v>
      </c>
      <c r="F20" s="1827"/>
      <c r="G20" s="1828">
        <v>0</v>
      </c>
      <c r="H20" s="1827"/>
      <c r="I20" s="1828">
        <v>0</v>
      </c>
      <c r="J20" s="1827"/>
      <c r="K20" s="1828">
        <v>0</v>
      </c>
      <c r="L20" s="1827"/>
      <c r="M20" s="1828">
        <v>0</v>
      </c>
      <c r="N20" s="1238"/>
      <c r="O20" s="1241">
        <f>ROUND(SUM(C20:M20),1)</f>
        <v>0</v>
      </c>
      <c r="P20" s="1239"/>
      <c r="Q20" s="1241">
        <v>0</v>
      </c>
      <c r="R20" s="1237"/>
      <c r="S20" s="1228"/>
    </row>
    <row r="21" spans="1:19" ht="15">
      <c r="A21" s="1220"/>
      <c r="B21" s="1220" t="s">
        <v>6</v>
      </c>
      <c r="C21" s="1831" t="s">
        <v>6</v>
      </c>
      <c r="D21" s="1827"/>
      <c r="E21" s="1828"/>
      <c r="F21" s="1827"/>
      <c r="G21" s="1828"/>
      <c r="H21" s="1827"/>
      <c r="I21" s="1827"/>
      <c r="J21" s="1827"/>
      <c r="K21" s="1831"/>
      <c r="L21" s="1827"/>
      <c r="M21" s="1827"/>
      <c r="N21" s="1238"/>
      <c r="O21" s="1238"/>
      <c r="P21" s="1239"/>
      <c r="Q21" s="1243"/>
      <c r="R21" s="1237"/>
      <c r="S21" s="1228"/>
    </row>
    <row r="22" spans="1:19" ht="15">
      <c r="A22" s="1233" t="s">
        <v>1201</v>
      </c>
      <c r="B22" s="1220" t="s">
        <v>6</v>
      </c>
      <c r="C22" s="1828">
        <v>0</v>
      </c>
      <c r="D22" s="1827"/>
      <c r="E22" s="1828">
        <v>0</v>
      </c>
      <c r="F22" s="1827"/>
      <c r="G22" s="1828">
        <v>0</v>
      </c>
      <c r="H22" s="1827"/>
      <c r="I22" s="1828">
        <v>0</v>
      </c>
      <c r="J22" s="1827"/>
      <c r="K22" s="1828">
        <v>0</v>
      </c>
      <c r="L22" s="1827"/>
      <c r="M22" s="1828">
        <v>0</v>
      </c>
      <c r="N22" s="1238"/>
      <c r="O22" s="1241">
        <f>ROUND(SUM(C22:M22),1)</f>
        <v>0</v>
      </c>
      <c r="P22" s="1239"/>
      <c r="Q22" s="1241">
        <v>0</v>
      </c>
      <c r="R22" s="1228"/>
      <c r="S22" s="1228"/>
    </row>
    <row r="23" spans="1:19" ht="15">
      <c r="A23" s="1220"/>
      <c r="B23" s="1220" t="s">
        <v>6</v>
      </c>
      <c r="C23" s="1827"/>
      <c r="D23" s="1827"/>
      <c r="E23" s="1827"/>
      <c r="F23" s="1827"/>
      <c r="G23" s="1827"/>
      <c r="H23" s="1827"/>
      <c r="I23" s="1827"/>
      <c r="J23" s="1827"/>
      <c r="K23" s="1831"/>
      <c r="L23" s="1827"/>
      <c r="M23" s="1827"/>
      <c r="N23" s="1238"/>
      <c r="O23" s="1238"/>
      <c r="P23" s="1239"/>
      <c r="Q23" s="1243"/>
      <c r="R23" s="1228"/>
      <c r="S23" s="1228"/>
    </row>
    <row r="24" spans="1:19" ht="15">
      <c r="A24" s="1233" t="s">
        <v>1202</v>
      </c>
      <c r="B24" s="1220" t="s">
        <v>6</v>
      </c>
      <c r="C24" s="1832">
        <v>26867000</v>
      </c>
      <c r="D24" s="1827"/>
      <c r="E24" s="1828">
        <v>0</v>
      </c>
      <c r="F24" s="1827"/>
      <c r="G24" s="1828">
        <v>0</v>
      </c>
      <c r="H24" s="1827"/>
      <c r="I24" s="1828">
        <v>0</v>
      </c>
      <c r="J24" s="1827"/>
      <c r="K24" s="1828">
        <v>0</v>
      </c>
      <c r="L24" s="1827"/>
      <c r="M24" s="1828">
        <v>0</v>
      </c>
      <c r="N24" s="1238"/>
      <c r="O24" s="1238">
        <f>ROUND(SUM(C24:M24),1)</f>
        <v>26867000</v>
      </c>
      <c r="P24" s="1239"/>
      <c r="Q24" s="1243">
        <v>30242000</v>
      </c>
      <c r="R24" s="1237"/>
      <c r="S24" s="1228"/>
    </row>
    <row r="25" spans="1:19" ht="15">
      <c r="A25" s="1220"/>
      <c r="B25" s="1220" t="s">
        <v>6</v>
      </c>
      <c r="C25" s="1827"/>
      <c r="D25" s="1827"/>
      <c r="E25" s="1827"/>
      <c r="F25" s="1827"/>
      <c r="G25" s="1827"/>
      <c r="H25" s="1827"/>
      <c r="I25" s="1827"/>
      <c r="J25" s="1827"/>
      <c r="K25" s="1831"/>
      <c r="L25" s="1827"/>
      <c r="M25" s="1827"/>
      <c r="N25" s="1238"/>
      <c r="O25" s="1238"/>
      <c r="P25" s="1239"/>
      <c r="Q25" s="1243"/>
      <c r="R25" s="1237"/>
      <c r="S25" s="1228"/>
    </row>
    <row r="26" spans="1:19" ht="15">
      <c r="A26" s="1233" t="s">
        <v>1203</v>
      </c>
      <c r="B26" s="1220" t="s">
        <v>6</v>
      </c>
      <c r="C26" s="1828">
        <v>0</v>
      </c>
      <c r="D26" s="1827"/>
      <c r="E26" s="1828">
        <v>0</v>
      </c>
      <c r="F26" s="1827"/>
      <c r="G26" s="1828">
        <v>0</v>
      </c>
      <c r="H26" s="1827"/>
      <c r="I26" s="1828">
        <v>0</v>
      </c>
      <c r="J26" s="1827"/>
      <c r="K26" s="1828">
        <v>0</v>
      </c>
      <c r="L26" s="1827"/>
      <c r="M26" s="1828">
        <v>0</v>
      </c>
      <c r="N26" s="1238"/>
      <c r="O26" s="1241">
        <f>ROUND(SUM(C26:M26),1)</f>
        <v>0</v>
      </c>
      <c r="P26" s="1239"/>
      <c r="Q26" s="1243">
        <v>0</v>
      </c>
      <c r="R26" s="1237"/>
      <c r="S26" s="1228"/>
    </row>
    <row r="27" spans="1:19" ht="15">
      <c r="A27" s="1220"/>
      <c r="B27" s="1220"/>
      <c r="C27" s="1831"/>
      <c r="D27" s="1827"/>
      <c r="E27" s="1827"/>
      <c r="F27" s="1827"/>
      <c r="G27" s="1827"/>
      <c r="H27" s="1827"/>
      <c r="I27" s="1831"/>
      <c r="J27" s="1827"/>
      <c r="K27" s="1831"/>
      <c r="L27" s="1827"/>
      <c r="M27" s="1831"/>
      <c r="N27" s="1238"/>
      <c r="O27" s="1238"/>
      <c r="P27" s="1239"/>
      <c r="Q27" s="1243"/>
      <c r="R27" s="1237"/>
      <c r="S27" s="1228"/>
    </row>
    <row r="28" spans="1:19" ht="15">
      <c r="A28" s="1233" t="s">
        <v>1204</v>
      </c>
      <c r="B28" s="1220" t="s">
        <v>6</v>
      </c>
      <c r="C28" s="1832">
        <v>19805400</v>
      </c>
      <c r="D28" s="1827"/>
      <c r="E28" s="1833">
        <v>0</v>
      </c>
      <c r="F28" s="1827"/>
      <c r="G28" s="1833">
        <v>0</v>
      </c>
      <c r="H28" s="1827"/>
      <c r="I28" s="1828">
        <v>0</v>
      </c>
      <c r="J28" s="1827"/>
      <c r="K28" s="1834">
        <v>0</v>
      </c>
      <c r="L28" s="1827"/>
      <c r="M28" s="1828">
        <v>0</v>
      </c>
      <c r="N28" s="1238"/>
      <c r="O28" s="1238">
        <f>ROUND(SUM(C28:M28),1)</f>
        <v>19805400</v>
      </c>
      <c r="P28" s="1239"/>
      <c r="Q28" s="1243">
        <v>20023500</v>
      </c>
      <c r="R28" s="1237"/>
      <c r="S28" s="1228"/>
    </row>
    <row r="29" spans="1:19" ht="30.75" customHeight="1" thickBot="1">
      <c r="A29" s="1225" t="s">
        <v>1205</v>
      </c>
      <c r="B29" s="1244" t="s">
        <v>6</v>
      </c>
      <c r="C29" s="1245">
        <f>ROUND(SUM(C14:C28),1)</f>
        <v>253485400</v>
      </c>
      <c r="D29" s="1246" t="s">
        <v>6</v>
      </c>
      <c r="E29" s="1245">
        <f>ROUND(SUM(E14:E28),1)</f>
        <v>455240000</v>
      </c>
      <c r="F29" s="1246" t="s">
        <v>6</v>
      </c>
      <c r="G29" s="1245">
        <f>ROUND(SUM(G14:G28),1)</f>
        <v>38283284</v>
      </c>
      <c r="H29" s="1246" t="s">
        <v>6</v>
      </c>
      <c r="I29" s="1245">
        <f>ROUND(SUM(I14:I28),1)</f>
        <v>4898515000</v>
      </c>
      <c r="J29" s="1246" t="s">
        <v>6</v>
      </c>
      <c r="K29" s="1245">
        <f>ROUND(SUM(K14:K28),1)</f>
        <v>1950000000</v>
      </c>
      <c r="L29" s="1246" t="s">
        <v>6</v>
      </c>
      <c r="M29" s="1245">
        <f>ROUND(SUM(M14:M28),1)</f>
        <v>497308780</v>
      </c>
      <c r="N29" s="1247" t="s">
        <v>6</v>
      </c>
      <c r="O29" s="1245">
        <f>ROUND(SUM(O14:O28),1)</f>
        <v>8092832464</v>
      </c>
      <c r="P29" s="1247" t="s">
        <v>6</v>
      </c>
      <c r="Q29" s="1245">
        <f>ROUND(SUM(Q14:Q28),1)</f>
        <v>2977134260</v>
      </c>
      <c r="R29" s="1237"/>
      <c r="S29" s="1228"/>
    </row>
    <row r="30" spans="1:19" ht="16.5" customHeight="1" thickTop="1"/>
    <row r="31" spans="1:19" ht="15">
      <c r="A31" s="1248" t="s">
        <v>1206</v>
      </c>
      <c r="B31" s="1220" t="s">
        <v>6</v>
      </c>
      <c r="C31" s="1249"/>
      <c r="D31" s="1249"/>
      <c r="E31" s="1249"/>
      <c r="F31" s="1249"/>
      <c r="G31" s="1249"/>
      <c r="H31" s="1249"/>
      <c r="I31" s="1249"/>
      <c r="J31" s="1250"/>
      <c r="K31" s="1250"/>
      <c r="L31" s="1250"/>
      <c r="M31" s="1250"/>
      <c r="N31" s="1249"/>
      <c r="O31" s="1249"/>
      <c r="P31" s="1251"/>
      <c r="Q31" s="1251"/>
      <c r="R31" s="1251"/>
      <c r="S31" s="1252"/>
    </row>
    <row r="32" spans="1:19" ht="15">
      <c r="A32" s="1253" t="s">
        <v>6</v>
      </c>
      <c r="B32" s="1220"/>
      <c r="C32" s="1254"/>
      <c r="D32" s="1254"/>
      <c r="E32" s="1254"/>
      <c r="F32" s="1254"/>
      <c r="G32" s="1254"/>
      <c r="H32" s="1254"/>
      <c r="I32" s="1254"/>
      <c r="J32" s="1220"/>
      <c r="K32" s="1220"/>
      <c r="L32" s="1220"/>
      <c r="M32" s="1220"/>
      <c r="N32" s="1254"/>
      <c r="O32" s="1254"/>
      <c r="P32" s="1237"/>
      <c r="Q32" s="1237"/>
      <c r="R32" s="1237"/>
    </row>
    <row r="33" spans="1:18" ht="15">
      <c r="A33" s="1220"/>
      <c r="B33" s="1220"/>
      <c r="C33" s="1254"/>
      <c r="D33" s="1254"/>
      <c r="E33" s="1254"/>
      <c r="F33" s="1254"/>
      <c r="G33" s="1254"/>
      <c r="H33" s="1254"/>
      <c r="I33" s="1254"/>
      <c r="J33" s="1220"/>
      <c r="K33" s="1220"/>
      <c r="L33" s="1220"/>
      <c r="M33" s="1220"/>
      <c r="N33" s="1254"/>
      <c r="O33" s="1254"/>
      <c r="P33" s="1237"/>
      <c r="Q33" s="1237"/>
      <c r="R33" s="1237"/>
    </row>
    <row r="34" spans="1:18">
      <c r="A34" s="1221"/>
      <c r="B34" s="1221"/>
      <c r="C34" s="1237"/>
      <c r="D34" s="1237"/>
      <c r="E34" s="1237"/>
      <c r="F34" s="1237"/>
      <c r="G34" s="1237"/>
      <c r="H34" s="1237"/>
      <c r="I34" s="1237"/>
      <c r="J34" s="1221"/>
      <c r="K34" s="1221"/>
      <c r="L34" s="1221"/>
      <c r="M34" s="1221"/>
      <c r="N34" s="1237"/>
      <c r="O34" s="1237"/>
      <c r="P34" s="1237"/>
      <c r="Q34" s="1237"/>
      <c r="R34" s="1237"/>
    </row>
    <row r="35" spans="1:18">
      <c r="C35" s="1237"/>
      <c r="D35" s="1237"/>
      <c r="E35" s="1237"/>
      <c r="F35" s="1237"/>
      <c r="G35" s="1237"/>
      <c r="H35" s="1237"/>
      <c r="I35" s="1237"/>
      <c r="N35" s="1237"/>
      <c r="O35" s="1237"/>
      <c r="P35" s="1237"/>
      <c r="Q35" s="1237"/>
      <c r="R35" s="1237"/>
    </row>
    <row r="36" spans="1:18">
      <c r="C36" s="1237"/>
      <c r="D36" s="1237"/>
      <c r="E36" s="1237"/>
      <c r="F36" s="1237"/>
      <c r="G36" s="1237"/>
      <c r="H36" s="1237"/>
      <c r="I36" s="1237"/>
      <c r="N36" s="1237"/>
      <c r="O36" s="1237"/>
      <c r="P36" s="1237"/>
      <c r="Q36" s="1237"/>
      <c r="R36" s="1237"/>
    </row>
    <row r="37" spans="1:18">
      <c r="C37" s="1237"/>
      <c r="D37" s="1237"/>
      <c r="E37" s="1237"/>
      <c r="F37" s="1237"/>
      <c r="G37" s="1237"/>
      <c r="H37" s="1237"/>
      <c r="I37" s="1237"/>
      <c r="N37" s="1237"/>
      <c r="O37" s="1237"/>
      <c r="P37" s="1237"/>
      <c r="Q37" s="1237"/>
      <c r="R37" s="1237"/>
    </row>
    <row r="38" spans="1:18">
      <c r="C38" s="1237"/>
      <c r="D38" s="1237"/>
      <c r="E38" s="1237"/>
      <c r="F38" s="1237"/>
      <c r="G38" s="1237"/>
      <c r="H38" s="1237"/>
      <c r="I38" s="1237"/>
      <c r="N38" s="1237"/>
      <c r="O38" s="1237"/>
      <c r="P38" s="1237"/>
      <c r="Q38" s="1237"/>
      <c r="R38" s="1237"/>
    </row>
    <row r="39" spans="1:18">
      <c r="C39" s="1237"/>
      <c r="D39" s="1237"/>
      <c r="E39" s="1237"/>
      <c r="F39" s="1237"/>
      <c r="G39" s="1237"/>
      <c r="H39" s="1237"/>
      <c r="I39" s="1237"/>
      <c r="N39" s="1237"/>
      <c r="O39" s="1237"/>
      <c r="P39" s="1237"/>
      <c r="Q39" s="1237"/>
      <c r="R39" s="1237"/>
    </row>
    <row r="40" spans="1:18">
      <c r="C40" s="1237"/>
      <c r="D40" s="1237"/>
      <c r="E40" s="1237"/>
      <c r="F40" s="1237"/>
      <c r="G40" s="1237"/>
      <c r="H40" s="1237"/>
      <c r="I40" s="1237"/>
      <c r="N40" s="1237"/>
      <c r="O40" s="1237"/>
      <c r="P40" s="1237"/>
      <c r="Q40" s="1237"/>
      <c r="R40" s="1237"/>
    </row>
    <row r="41" spans="1:18">
      <c r="C41" s="1237"/>
      <c r="D41" s="1237"/>
      <c r="E41" s="1237"/>
      <c r="F41" s="1237"/>
      <c r="G41" s="1237"/>
      <c r="H41" s="1237"/>
      <c r="I41" s="1237"/>
      <c r="N41" s="1237"/>
      <c r="O41" s="1237"/>
      <c r="P41" s="1237"/>
      <c r="Q41" s="1237"/>
      <c r="R41" s="1237"/>
    </row>
    <row r="42" spans="1:18">
      <c r="C42" s="1237"/>
      <c r="D42" s="1237"/>
      <c r="E42" s="1237"/>
      <c r="F42" s="1237"/>
      <c r="G42" s="1237"/>
      <c r="H42" s="1237"/>
      <c r="I42" s="1237"/>
      <c r="N42" s="1237"/>
      <c r="O42" s="1237"/>
      <c r="P42" s="1237"/>
      <c r="Q42" s="1237"/>
      <c r="R42" s="1237"/>
    </row>
    <row r="43" spans="1:18">
      <c r="C43" s="1237"/>
      <c r="D43" s="1237"/>
      <c r="E43" s="1237"/>
      <c r="F43" s="1237"/>
      <c r="G43" s="1237"/>
      <c r="H43" s="1237"/>
      <c r="I43" s="1237"/>
      <c r="N43" s="1237"/>
      <c r="O43" s="1237"/>
      <c r="P43" s="1237"/>
      <c r="Q43" s="1237"/>
      <c r="R43" s="1237"/>
    </row>
    <row r="44" spans="1:18">
      <c r="C44" s="1237"/>
      <c r="D44" s="1237"/>
      <c r="E44" s="1237"/>
      <c r="F44" s="1237"/>
      <c r="G44" s="1237"/>
      <c r="H44" s="1237"/>
      <c r="I44" s="1237"/>
      <c r="N44" s="1237"/>
      <c r="O44" s="1237"/>
      <c r="P44" s="1237"/>
      <c r="Q44" s="1237"/>
      <c r="R44" s="1237"/>
    </row>
    <row r="45" spans="1:18">
      <c r="C45" s="1237"/>
      <c r="D45" s="1237"/>
      <c r="E45" s="1237"/>
      <c r="F45" s="1237"/>
      <c r="G45" s="1237"/>
      <c r="H45" s="1237"/>
      <c r="I45" s="1237"/>
      <c r="N45" s="1237"/>
      <c r="O45" s="1237"/>
      <c r="P45" s="1237"/>
      <c r="Q45" s="1237"/>
      <c r="R45" s="1237"/>
    </row>
    <row r="46" spans="1:18">
      <c r="C46" s="1237"/>
      <c r="D46" s="1237"/>
      <c r="E46" s="1237"/>
      <c r="F46" s="1237"/>
      <c r="G46" s="1237"/>
      <c r="H46" s="1237"/>
      <c r="I46" s="1237"/>
      <c r="N46" s="1237"/>
      <c r="O46" s="1237"/>
      <c r="P46" s="1237"/>
      <c r="Q46" s="1237"/>
      <c r="R46" s="1237"/>
    </row>
    <row r="47" spans="1:18">
      <c r="C47" s="1237"/>
      <c r="D47" s="1237"/>
      <c r="E47" s="1237"/>
      <c r="F47" s="1237"/>
      <c r="G47" s="1237"/>
      <c r="H47" s="1237"/>
      <c r="I47" s="1237"/>
      <c r="N47" s="1237"/>
      <c r="O47" s="1237"/>
      <c r="P47" s="1237"/>
      <c r="Q47" s="1237"/>
      <c r="R47" s="1237"/>
    </row>
    <row r="48" spans="1:18">
      <c r="C48" s="1237"/>
      <c r="D48" s="1237"/>
      <c r="E48" s="1237"/>
      <c r="F48" s="1237"/>
      <c r="G48" s="1237"/>
      <c r="H48" s="1237"/>
      <c r="I48" s="1237"/>
      <c r="N48" s="1237"/>
      <c r="O48" s="1237"/>
      <c r="P48" s="1237"/>
      <c r="Q48" s="1237"/>
      <c r="R48" s="1237"/>
    </row>
    <row r="49" spans="3:18">
      <c r="C49" s="1237"/>
      <c r="D49" s="1237"/>
      <c r="E49" s="1237"/>
      <c r="F49" s="1237"/>
      <c r="G49" s="1237"/>
      <c r="H49" s="1237"/>
      <c r="I49" s="1237"/>
      <c r="N49" s="1237"/>
      <c r="O49" s="1237"/>
      <c r="P49" s="1237"/>
      <c r="Q49" s="1237"/>
      <c r="R49" s="1237"/>
    </row>
    <row r="50" spans="3:18">
      <c r="C50" s="1237"/>
      <c r="D50" s="1237"/>
      <c r="E50" s="1237"/>
      <c r="F50" s="1237"/>
      <c r="G50" s="1237"/>
      <c r="H50" s="1237"/>
      <c r="I50" s="1237"/>
      <c r="N50" s="1237"/>
      <c r="O50" s="1237"/>
      <c r="P50" s="1237"/>
      <c r="Q50" s="1237"/>
      <c r="R50" s="1237"/>
    </row>
    <row r="51" spans="3:18">
      <c r="C51" s="1237"/>
      <c r="D51" s="1237"/>
      <c r="E51" s="1237"/>
      <c r="F51" s="1237"/>
      <c r="G51" s="1237"/>
      <c r="H51" s="1237"/>
      <c r="I51" s="1237"/>
      <c r="N51" s="1237"/>
      <c r="O51" s="1237"/>
      <c r="P51" s="1237"/>
      <c r="Q51" s="1237"/>
      <c r="R51" s="1237"/>
    </row>
  </sheetData>
  <pageMargins left="0.5" right="0.5" top="1" bottom="0.25" header="0.5" footer="0.25"/>
  <pageSetup orientation="landscape"/>
  <headerFooter scaleWithDoc="0">
    <oddFooter>&amp;R&amp;8 119</oddFooter>
  </headerFooter>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HZ77"/>
  <sheetViews>
    <sheetView showGridLines="0" showOutlineSymbols="0" zoomScale="75" zoomScaleNormal="87" zoomScalePageLayoutView="87" workbookViewId="0"/>
  </sheetViews>
  <sheetFormatPr baseColWidth="10" defaultColWidth="9.7109375" defaultRowHeight="13" outlineLevelRow="1" x14ac:dyDescent="0"/>
  <cols>
    <col min="1" max="1" width="2.85546875" style="4" bestFit="1" customWidth="1"/>
    <col min="2" max="2" width="33.140625" style="4" customWidth="1"/>
    <col min="3" max="3" width="2" style="4" customWidth="1"/>
    <col min="4" max="4" width="2.28515625" style="4" customWidth="1"/>
    <col min="5" max="5" width="15.85546875" style="4" customWidth="1"/>
    <col min="6" max="6" width="15.85546875" style="65" customWidth="1"/>
    <col min="7" max="14" width="15.85546875" style="4" customWidth="1"/>
    <col min="15" max="16384" width="9.7109375" style="4"/>
  </cols>
  <sheetData>
    <row r="1" spans="1:234" ht="15" customHeight="1">
      <c r="A1" s="1667" t="s">
        <v>1491</v>
      </c>
    </row>
    <row r="3" spans="1:234" ht="19.5" customHeight="1">
      <c r="A3" s="1" t="s">
        <v>0</v>
      </c>
      <c r="C3" s="3"/>
      <c r="D3" s="2440"/>
      <c r="E3" s="2440"/>
      <c r="F3" s="2440"/>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row>
    <row r="4" spans="1:234" ht="19.5" customHeight="1" outlineLevel="1">
      <c r="A4" s="5" t="s">
        <v>1207</v>
      </c>
      <c r="C4" s="3"/>
      <c r="D4" s="3"/>
      <c r="G4" s="1660"/>
      <c r="K4" s="1256"/>
      <c r="M4" s="1256"/>
      <c r="N4" s="1256" t="s">
        <v>1208</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row>
    <row r="5" spans="1:234" ht="19.5" customHeight="1">
      <c r="A5" s="5" t="s">
        <v>1980</v>
      </c>
      <c r="C5" s="3"/>
      <c r="D5" s="3"/>
      <c r="E5" s="1255"/>
      <c r="F5" s="1255"/>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row>
    <row r="6" spans="1:234" ht="4.5" customHeight="1">
      <c r="B6" s="3"/>
      <c r="C6" s="3"/>
      <c r="D6" s="3"/>
      <c r="E6" s="1255"/>
      <c r="F6" s="1255"/>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row>
    <row r="7" spans="1:234" ht="4.5" customHeight="1">
      <c r="B7" s="3"/>
      <c r="C7" s="3"/>
      <c r="D7" s="3"/>
      <c r="E7" s="1255"/>
      <c r="F7" s="1255"/>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row>
    <row r="8" spans="1:234" ht="9.75" customHeight="1">
      <c r="B8" s="3"/>
      <c r="C8" s="3"/>
      <c r="D8" s="3"/>
      <c r="E8" s="1255"/>
      <c r="F8" s="1255"/>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row>
    <row r="9" spans="1:234" ht="4.5" customHeight="1">
      <c r="B9" s="3"/>
      <c r="C9" s="3"/>
      <c r="D9" s="3"/>
      <c r="E9" s="1255"/>
      <c r="F9" s="1255"/>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row>
    <row r="10" spans="1:234" ht="14" customHeight="1">
      <c r="B10" s="3"/>
      <c r="C10" s="3"/>
      <c r="D10" s="3"/>
      <c r="E10" s="1255"/>
      <c r="F10" s="1255"/>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row>
    <row r="11" spans="1:234" ht="19.5" customHeight="1">
      <c r="A11" s="2441" t="s">
        <v>1209</v>
      </c>
      <c r="B11" s="2441"/>
      <c r="C11" s="1062"/>
      <c r="E11" s="1661" t="s">
        <v>93</v>
      </c>
      <c r="F11" s="1661" t="s">
        <v>94</v>
      </c>
      <c r="G11" s="1661" t="s">
        <v>95</v>
      </c>
      <c r="H11" s="1661" t="s">
        <v>96</v>
      </c>
      <c r="I11" s="1661" t="s">
        <v>97</v>
      </c>
      <c r="J11" s="1661" t="s">
        <v>98</v>
      </c>
      <c r="K11" s="1661" t="s">
        <v>99</v>
      </c>
      <c r="L11" s="1661" t="s">
        <v>10</v>
      </c>
      <c r="M11" s="1661" t="s">
        <v>9</v>
      </c>
      <c r="N11" s="1661" t="s">
        <v>1977</v>
      </c>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row>
    <row r="12" spans="1:234" ht="14" customHeight="1">
      <c r="A12" s="1071"/>
      <c r="C12" s="1063"/>
      <c r="E12" s="1063"/>
      <c r="F12" s="1063"/>
      <c r="G12" s="1063"/>
      <c r="H12" s="1063"/>
      <c r="I12" s="1063"/>
      <c r="J12" s="1063"/>
      <c r="K12" s="1063"/>
      <c r="L12" s="1063"/>
      <c r="M12" s="106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row>
    <row r="13" spans="1:234" ht="14" customHeight="1">
      <c r="A13" s="1071" t="s">
        <v>2532</v>
      </c>
      <c r="C13" s="1071"/>
      <c r="D13" s="1258" t="s">
        <v>6</v>
      </c>
      <c r="E13" s="1259">
        <v>343967792.66000003</v>
      </c>
      <c r="F13" s="1259">
        <v>268546819.79000002</v>
      </c>
      <c r="G13" s="1259">
        <v>293656352.61000001</v>
      </c>
      <c r="H13" s="1259">
        <v>284165299.29000002</v>
      </c>
      <c r="I13" s="1259">
        <v>376887975.94999999</v>
      </c>
      <c r="J13" s="1259">
        <v>413840422.81</v>
      </c>
      <c r="K13" s="1259">
        <v>455159430.75999999</v>
      </c>
      <c r="L13" s="1259">
        <v>419499664.89999998</v>
      </c>
      <c r="M13" s="1260">
        <v>442503062.89999998</v>
      </c>
      <c r="N13" s="1260">
        <v>323140719.98000002</v>
      </c>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row>
    <row r="14" spans="1:234" ht="14" customHeight="1">
      <c r="A14" s="1063" t="s">
        <v>2049</v>
      </c>
      <c r="C14" s="1063"/>
      <c r="D14" s="1262" t="s">
        <v>6</v>
      </c>
      <c r="E14" s="1261">
        <v>299587056.69</v>
      </c>
      <c r="F14" s="1261">
        <v>348531004.01999998</v>
      </c>
      <c r="G14" s="1261">
        <v>465234183.39999998</v>
      </c>
      <c r="H14" s="1261">
        <v>410549604.43000001</v>
      </c>
      <c r="I14" s="1261">
        <v>318346351.89999998</v>
      </c>
      <c r="J14" s="1261">
        <v>344096270.50999993</v>
      </c>
      <c r="K14" s="1261">
        <v>341941278.04000002</v>
      </c>
      <c r="L14" s="1261">
        <v>322956954.98000002</v>
      </c>
      <c r="M14" s="1261">
        <v>643460447.10000002</v>
      </c>
      <c r="N14" s="1261">
        <v>718739098.23000002</v>
      </c>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row>
    <row r="15" spans="1:234" ht="14" customHeight="1">
      <c r="A15" s="1063" t="s">
        <v>2050</v>
      </c>
      <c r="C15" s="1063"/>
      <c r="D15" s="1262" t="s">
        <v>6</v>
      </c>
      <c r="E15" s="1261">
        <v>58840.959999999999</v>
      </c>
      <c r="F15" s="1261">
        <v>290301.71000000002</v>
      </c>
      <c r="G15" s="1261">
        <v>348870.45</v>
      </c>
      <c r="H15" s="1261">
        <v>351073.55</v>
      </c>
      <c r="I15" s="1261">
        <v>0</v>
      </c>
      <c r="J15" s="1263">
        <v>0</v>
      </c>
      <c r="K15" s="1263">
        <v>0</v>
      </c>
      <c r="L15" s="1263">
        <v>0</v>
      </c>
      <c r="M15" s="1263">
        <v>0</v>
      </c>
      <c r="N15" s="1263">
        <v>0</v>
      </c>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row>
    <row r="16" spans="1:234" ht="14" customHeight="1">
      <c r="A16" s="1063" t="s">
        <v>2051</v>
      </c>
      <c r="C16" s="1063"/>
      <c r="D16" s="1264" t="s">
        <v>6</v>
      </c>
      <c r="E16" s="1257">
        <v>77198164.769999996</v>
      </c>
      <c r="F16" s="1257">
        <v>63542881.839999989</v>
      </c>
      <c r="G16" s="1257">
        <v>58676950.689999998</v>
      </c>
      <c r="H16" s="1261">
        <v>53137540.490000002</v>
      </c>
      <c r="I16" s="1261">
        <v>55749465.270000003</v>
      </c>
      <c r="J16" s="1261">
        <v>41593035.560000002</v>
      </c>
      <c r="K16" s="1261">
        <v>37435452.57</v>
      </c>
      <c r="L16" s="1261">
        <v>79098819.939999998</v>
      </c>
      <c r="M16" s="1261">
        <v>122773157.23999999</v>
      </c>
      <c r="N16" s="1261">
        <v>233654939.37</v>
      </c>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row>
    <row r="17" spans="1:234" ht="14" customHeight="1">
      <c r="A17" s="1085" t="s">
        <v>2052</v>
      </c>
      <c r="C17" s="1063"/>
      <c r="D17" s="1262" t="s">
        <v>6</v>
      </c>
      <c r="E17" s="1266">
        <v>750644037.8499999</v>
      </c>
      <c r="F17" s="1266">
        <v>709932813.17000008</v>
      </c>
      <c r="G17" s="1266">
        <v>712702520</v>
      </c>
      <c r="H17" s="1267">
        <v>808073754.42999995</v>
      </c>
      <c r="I17" s="1267">
        <v>734593737.91999996</v>
      </c>
      <c r="J17" s="1267">
        <v>856641092.45999992</v>
      </c>
      <c r="K17" s="1267">
        <v>930502988.49000001</v>
      </c>
      <c r="L17" s="1267">
        <v>972368348.38</v>
      </c>
      <c r="M17" s="1265">
        <v>1034847615.92</v>
      </c>
      <c r="N17" s="1265">
        <v>1029229405.6</v>
      </c>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row>
    <row r="18" spans="1:234" ht="12.75" customHeight="1">
      <c r="A18" s="1063"/>
      <c r="C18" s="106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row>
    <row r="19" spans="1:234" ht="21" customHeight="1">
      <c r="A19" s="2"/>
      <c r="C19" s="2"/>
      <c r="D19" s="1268"/>
      <c r="E19" s="1663">
        <f t="shared" ref="E19:N19" si="0">ROUND(SUM(E13:E17),2)</f>
        <v>1471455892.9300001</v>
      </c>
      <c r="F19" s="1663">
        <f t="shared" si="0"/>
        <v>1390843820.53</v>
      </c>
      <c r="G19" s="1663">
        <f t="shared" si="0"/>
        <v>1530618877.1500001</v>
      </c>
      <c r="H19" s="1663">
        <f t="shared" si="0"/>
        <v>1556277272.1900001</v>
      </c>
      <c r="I19" s="1663">
        <f t="shared" si="0"/>
        <v>1485577531.04</v>
      </c>
      <c r="J19" s="1663">
        <f t="shared" si="0"/>
        <v>1656170821.3399999</v>
      </c>
      <c r="K19" s="1663">
        <f t="shared" si="0"/>
        <v>1765039149.8599999</v>
      </c>
      <c r="L19" s="1663">
        <f t="shared" si="0"/>
        <v>1793923788.2</v>
      </c>
      <c r="M19" s="1663">
        <f t="shared" si="0"/>
        <v>2243584283.1599998</v>
      </c>
      <c r="N19" s="1663">
        <f t="shared" si="0"/>
        <v>2304764163.1799998</v>
      </c>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row>
    <row r="20" spans="1:234" ht="14" customHeight="1">
      <c r="A20" s="1063"/>
      <c r="C20" s="1063"/>
      <c r="E20" s="3"/>
      <c r="F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row>
    <row r="21" spans="1:234" ht="14" customHeight="1">
      <c r="A21" s="1063"/>
      <c r="C21" s="1063"/>
      <c r="E21" s="3"/>
      <c r="F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row>
    <row r="22" spans="1:234" ht="14" customHeight="1">
      <c r="A22" s="1062" t="s">
        <v>1214</v>
      </c>
      <c r="C22" s="1063"/>
      <c r="D22" s="1269"/>
      <c r="E22" s="1662">
        <v>0.1411</v>
      </c>
      <c r="F22" s="1662">
        <f t="shared" ref="F22:L22" si="1">ROUND(SUM((+F19-E19)/E19),4)</f>
        <v>-5.4800000000000001E-2</v>
      </c>
      <c r="G22" s="1662">
        <f t="shared" si="1"/>
        <v>0.10050000000000001</v>
      </c>
      <c r="H22" s="1662">
        <f t="shared" si="1"/>
        <v>1.6799999999999999E-2</v>
      </c>
      <c r="I22" s="1662">
        <f t="shared" si="1"/>
        <v>-4.5400000000000003E-2</v>
      </c>
      <c r="J22" s="1662">
        <f t="shared" si="1"/>
        <v>0.1148</v>
      </c>
      <c r="K22" s="1662">
        <f t="shared" si="1"/>
        <v>6.5699999999999995E-2</v>
      </c>
      <c r="L22" s="1662">
        <f t="shared" si="1"/>
        <v>1.6400000000000001E-2</v>
      </c>
      <c r="M22" s="1662">
        <f>ROUND(SUM((+M19-L19)/L19),4)</f>
        <v>0.25069999999999998</v>
      </c>
      <c r="N22" s="1662">
        <f>ROUND(SUM((+N19-M19)/M19),4)</f>
        <v>2.7300000000000001E-2</v>
      </c>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row>
    <row r="23" spans="1:234" ht="14" customHeight="1">
      <c r="A23" s="1063"/>
      <c r="C23" s="1063"/>
      <c r="D23" s="3"/>
      <c r="E23" s="3"/>
      <c r="F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row>
    <row r="24" spans="1:234" ht="14" customHeight="1">
      <c r="A24" s="1270" t="s">
        <v>1996</v>
      </c>
      <c r="C24" s="1063"/>
      <c r="D24" s="3"/>
      <c r="E24" s="1269"/>
      <c r="F24" s="1269"/>
      <c r="G24" s="1269"/>
      <c r="H24" s="1269"/>
      <c r="I24" s="3"/>
      <c r="J24" s="3"/>
      <c r="K24" s="3"/>
      <c r="L24" s="1269"/>
      <c r="M24" s="1269"/>
      <c r="N24" s="1662">
        <f>ROUND(SUM((+N19-E19)/E19),4)</f>
        <v>0.56630000000000003</v>
      </c>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row>
    <row r="25" spans="1:234" ht="14" customHeight="1">
      <c r="B25" s="3"/>
      <c r="C25" s="3"/>
      <c r="D25" s="3"/>
      <c r="E25" s="3"/>
      <c r="F25" s="1255"/>
      <c r="G25" s="219"/>
      <c r="H25" s="219"/>
      <c r="I25" s="3"/>
      <c r="J25" s="3"/>
      <c r="L25" s="219"/>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row>
    <row r="26" spans="1:234">
      <c r="B26" s="160"/>
      <c r="C26" s="11"/>
      <c r="D26" s="3"/>
      <c r="E26" s="3"/>
      <c r="F26" s="1255"/>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c r="GS26" s="3"/>
      <c r="GT26" s="3"/>
      <c r="GU26" s="3"/>
      <c r="GV26" s="3"/>
      <c r="GW26" s="3"/>
      <c r="GX26" s="3"/>
      <c r="GY26" s="3"/>
      <c r="GZ26" s="3"/>
      <c r="HA26" s="3"/>
      <c r="HB26" s="3"/>
      <c r="HC26" s="3"/>
      <c r="HD26" s="3"/>
      <c r="HE26" s="3"/>
      <c r="HF26" s="3"/>
      <c r="HG26" s="3"/>
      <c r="HH26" s="3"/>
      <c r="HI26" s="3"/>
      <c r="HJ26" s="3"/>
      <c r="HK26" s="3"/>
      <c r="HL26" s="3"/>
      <c r="HM26" s="3"/>
      <c r="HN26" s="3"/>
      <c r="HO26" s="3"/>
      <c r="HP26" s="3"/>
      <c r="HQ26" s="3"/>
      <c r="HR26" s="3"/>
      <c r="HS26" s="3"/>
      <c r="HT26" s="3"/>
      <c r="HU26" s="3"/>
      <c r="HV26" s="3"/>
      <c r="HW26" s="3"/>
      <c r="HX26" s="3"/>
      <c r="HY26" s="3"/>
      <c r="HZ26" s="3"/>
    </row>
    <row r="27" spans="1:234">
      <c r="B27" s="160"/>
      <c r="C27" s="11"/>
      <c r="D27" s="3"/>
      <c r="E27" s="3"/>
      <c r="F27" s="1255"/>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c r="GS27" s="3"/>
      <c r="GT27" s="3"/>
      <c r="GU27" s="3"/>
      <c r="GV27" s="3"/>
      <c r="GW27" s="3"/>
      <c r="GX27" s="3"/>
      <c r="GY27" s="3"/>
      <c r="GZ27" s="3"/>
      <c r="HA27" s="3"/>
      <c r="HB27" s="3"/>
      <c r="HC27" s="3"/>
      <c r="HD27" s="3"/>
      <c r="HE27" s="3"/>
      <c r="HF27" s="3"/>
      <c r="HG27" s="3"/>
      <c r="HH27" s="3"/>
      <c r="HI27" s="3"/>
      <c r="HJ27" s="3"/>
      <c r="HK27" s="3"/>
      <c r="HL27" s="3"/>
      <c r="HM27" s="3"/>
      <c r="HN27" s="3"/>
      <c r="HO27" s="3"/>
      <c r="HP27" s="3"/>
      <c r="HQ27" s="3"/>
      <c r="HR27" s="3"/>
      <c r="HS27" s="3"/>
      <c r="HT27" s="3"/>
      <c r="HU27" s="3"/>
      <c r="HV27" s="3"/>
      <c r="HW27" s="3"/>
      <c r="HX27" s="3"/>
      <c r="HY27" s="3"/>
      <c r="HZ27" s="3"/>
    </row>
    <row r="28" spans="1:234">
      <c r="B28" s="160"/>
      <c r="C28" s="11"/>
      <c r="D28" s="3"/>
      <c r="E28" s="3"/>
      <c r="F28" s="1255"/>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3"/>
      <c r="GQ28" s="3"/>
      <c r="GR28" s="3"/>
      <c r="GS28" s="3"/>
      <c r="GT28" s="3"/>
      <c r="GU28" s="3"/>
      <c r="GV28" s="3"/>
      <c r="GW28" s="3"/>
      <c r="GX28" s="3"/>
      <c r="GY28" s="3"/>
      <c r="GZ28" s="3"/>
      <c r="HA28" s="3"/>
      <c r="HB28" s="3"/>
      <c r="HC28" s="3"/>
      <c r="HD28" s="3"/>
      <c r="HE28" s="3"/>
      <c r="HF28" s="3"/>
      <c r="HG28" s="3"/>
      <c r="HH28" s="3"/>
      <c r="HI28" s="3"/>
      <c r="HJ28" s="3"/>
      <c r="HK28" s="3"/>
      <c r="HL28" s="3"/>
      <c r="HM28" s="3"/>
      <c r="HN28" s="3"/>
      <c r="HO28" s="3"/>
      <c r="HP28" s="3"/>
      <c r="HQ28" s="3"/>
      <c r="HR28" s="3"/>
      <c r="HS28" s="3"/>
      <c r="HT28" s="3"/>
      <c r="HU28" s="3"/>
      <c r="HV28" s="3"/>
      <c r="HW28" s="3"/>
      <c r="HX28" s="3"/>
      <c r="HY28" s="3"/>
      <c r="HZ28" s="3"/>
    </row>
    <row r="29" spans="1:234">
      <c r="B29" s="160"/>
      <c r="C29" s="11"/>
      <c r="D29" s="3"/>
      <c r="E29" s="3"/>
      <c r="F29" s="1255"/>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c r="GS29" s="3"/>
      <c r="GT29" s="3"/>
      <c r="GU29" s="3"/>
      <c r="GV29" s="3"/>
      <c r="GW29" s="3"/>
      <c r="GX29" s="3"/>
      <c r="GY29" s="3"/>
      <c r="GZ29" s="3"/>
      <c r="HA29" s="3"/>
      <c r="HB29" s="3"/>
      <c r="HC29" s="3"/>
      <c r="HD29" s="3"/>
      <c r="HE29" s="3"/>
      <c r="HF29" s="3"/>
      <c r="HG29" s="3"/>
      <c r="HH29" s="3"/>
      <c r="HI29" s="3"/>
      <c r="HJ29" s="3"/>
      <c r="HK29" s="3"/>
      <c r="HL29" s="3"/>
      <c r="HM29" s="3"/>
      <c r="HN29" s="3"/>
      <c r="HO29" s="3"/>
      <c r="HP29" s="3"/>
      <c r="HQ29" s="3"/>
      <c r="HR29" s="3"/>
      <c r="HS29" s="3"/>
      <c r="HT29" s="3"/>
      <c r="HU29" s="3"/>
      <c r="HV29" s="3"/>
      <c r="HW29" s="3"/>
      <c r="HX29" s="3"/>
      <c r="HY29" s="3"/>
      <c r="HZ29" s="3"/>
    </row>
    <row r="30" spans="1:234" ht="18" customHeight="1">
      <c r="D30" s="3"/>
      <c r="E30" s="3"/>
      <c r="F30" s="1255"/>
      <c r="G30" s="3"/>
      <c r="H30" s="267"/>
      <c r="I30" s="3"/>
      <c r="J30" s="3"/>
      <c r="K30" s="267"/>
      <c r="L30" s="267"/>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c r="FV30" s="3"/>
      <c r="FW30" s="3"/>
      <c r="FX30" s="3"/>
      <c r="FY30" s="3"/>
      <c r="FZ30" s="3"/>
      <c r="GA30" s="3"/>
      <c r="GB30" s="3"/>
      <c r="GC30" s="3"/>
      <c r="GD30" s="3"/>
      <c r="GE30" s="3"/>
      <c r="GF30" s="3"/>
      <c r="GG30" s="3"/>
      <c r="GH30" s="3"/>
      <c r="GI30" s="3"/>
      <c r="GJ30" s="3"/>
      <c r="GK30" s="3"/>
      <c r="GL30" s="3"/>
      <c r="GM30" s="3"/>
      <c r="GN30" s="3"/>
      <c r="GO30" s="3"/>
      <c r="GP30" s="3"/>
      <c r="GQ30" s="3"/>
      <c r="GR30" s="3"/>
      <c r="GS30" s="3"/>
      <c r="GT30" s="3"/>
      <c r="GU30" s="3"/>
      <c r="GV30" s="3"/>
      <c r="GW30" s="3"/>
      <c r="GX30" s="3"/>
      <c r="GY30" s="3"/>
      <c r="GZ30" s="3"/>
      <c r="HA30" s="3"/>
      <c r="HB30" s="3"/>
      <c r="HC30" s="3"/>
      <c r="HD30" s="3"/>
      <c r="HE30" s="3"/>
      <c r="HF30" s="3"/>
      <c r="HG30" s="3"/>
      <c r="HH30" s="3"/>
      <c r="HI30" s="3"/>
      <c r="HJ30" s="3"/>
      <c r="HK30" s="3"/>
      <c r="HL30" s="3"/>
      <c r="HM30" s="3"/>
      <c r="HN30" s="3"/>
      <c r="HO30" s="3"/>
      <c r="HP30" s="3"/>
      <c r="HQ30" s="3"/>
      <c r="HR30" s="3"/>
      <c r="HS30" s="3"/>
      <c r="HT30" s="3"/>
      <c r="HU30" s="3"/>
      <c r="HV30" s="3"/>
      <c r="HW30" s="3"/>
      <c r="HX30" s="3"/>
      <c r="HY30" s="3"/>
      <c r="HZ30" s="3"/>
    </row>
    <row r="31" spans="1:234" ht="18" customHeight="1">
      <c r="D31" s="3"/>
      <c r="E31" s="3"/>
      <c r="F31" s="1255"/>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c r="GS31" s="3"/>
      <c r="GT31" s="3"/>
      <c r="GU31" s="3"/>
      <c r="GV31" s="3"/>
      <c r="GW31" s="3"/>
      <c r="GX31" s="3"/>
      <c r="GY31" s="3"/>
      <c r="GZ31" s="3"/>
      <c r="HA31" s="3"/>
      <c r="HB31" s="3"/>
      <c r="HC31" s="3"/>
      <c r="HD31" s="3"/>
      <c r="HE31" s="3"/>
      <c r="HF31" s="3"/>
      <c r="HG31" s="3"/>
      <c r="HH31" s="3"/>
      <c r="HI31" s="3"/>
      <c r="HJ31" s="3"/>
      <c r="HK31" s="3"/>
      <c r="HL31" s="3"/>
      <c r="HM31" s="3"/>
      <c r="HN31" s="3"/>
      <c r="HO31" s="3"/>
      <c r="HP31" s="3"/>
      <c r="HQ31" s="3"/>
      <c r="HR31" s="3"/>
      <c r="HS31" s="3"/>
      <c r="HT31" s="3"/>
      <c r="HU31" s="3"/>
      <c r="HV31" s="3"/>
      <c r="HW31" s="3"/>
      <c r="HX31" s="3"/>
      <c r="HY31" s="3"/>
      <c r="HZ31" s="3"/>
    </row>
    <row r="32" spans="1:234" ht="18" customHeight="1">
      <c r="D32" s="3"/>
      <c r="E32" s="3"/>
      <c r="F32" s="1255"/>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c r="GS32" s="3"/>
      <c r="GT32" s="3"/>
      <c r="GU32" s="3"/>
      <c r="GV32" s="3"/>
      <c r="GW32" s="3"/>
      <c r="GX32" s="3"/>
      <c r="GY32" s="3"/>
      <c r="GZ32" s="3"/>
      <c r="HA32" s="3"/>
      <c r="HB32" s="3"/>
      <c r="HC32" s="3"/>
      <c r="HD32" s="3"/>
      <c r="HE32" s="3"/>
      <c r="HF32" s="3"/>
      <c r="HG32" s="3"/>
      <c r="HH32" s="3"/>
      <c r="HI32" s="3"/>
      <c r="HJ32" s="3"/>
      <c r="HK32" s="3"/>
      <c r="HL32" s="3"/>
      <c r="HM32" s="3"/>
      <c r="HN32" s="3"/>
      <c r="HO32" s="3"/>
      <c r="HP32" s="3"/>
      <c r="HQ32" s="3"/>
      <c r="HR32" s="3"/>
      <c r="HS32" s="3"/>
      <c r="HT32" s="3"/>
      <c r="HU32" s="3"/>
      <c r="HV32" s="3"/>
      <c r="HW32" s="3"/>
      <c r="HX32" s="3"/>
      <c r="HY32" s="3"/>
      <c r="HZ32" s="3"/>
    </row>
    <row r="33" spans="4:234" ht="18" customHeight="1">
      <c r="D33" s="3"/>
      <c r="E33" s="3"/>
      <c r="F33" s="1255"/>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c r="GS33" s="3"/>
      <c r="GT33" s="3"/>
      <c r="GU33" s="3"/>
      <c r="GV33" s="3"/>
      <c r="GW33" s="3"/>
      <c r="GX33" s="3"/>
      <c r="GY33" s="3"/>
      <c r="GZ33" s="3"/>
      <c r="HA33" s="3"/>
      <c r="HB33" s="3"/>
      <c r="HC33" s="3"/>
      <c r="HD33" s="3"/>
      <c r="HE33" s="3"/>
      <c r="HF33" s="3"/>
      <c r="HG33" s="3"/>
      <c r="HH33" s="3"/>
      <c r="HI33" s="3"/>
      <c r="HJ33" s="3"/>
      <c r="HK33" s="3"/>
      <c r="HL33" s="3"/>
      <c r="HM33" s="3"/>
      <c r="HN33" s="3"/>
      <c r="HO33" s="3"/>
      <c r="HP33" s="3"/>
      <c r="HQ33" s="3"/>
      <c r="HR33" s="3"/>
      <c r="HS33" s="3"/>
      <c r="HT33" s="3"/>
      <c r="HU33" s="3"/>
      <c r="HV33" s="3"/>
      <c r="HW33" s="3"/>
      <c r="HX33" s="3"/>
      <c r="HY33" s="3"/>
      <c r="HZ33" s="3"/>
    </row>
    <row r="34" spans="4:234" ht="18" customHeight="1">
      <c r="D34" s="3"/>
      <c r="E34" s="3"/>
      <c r="F34" s="1255"/>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c r="GS34" s="3"/>
      <c r="GT34" s="3"/>
      <c r="GU34" s="3"/>
      <c r="GV34" s="3"/>
      <c r="GW34" s="3"/>
      <c r="GX34" s="3"/>
      <c r="GY34" s="3"/>
      <c r="GZ34" s="3"/>
      <c r="HA34" s="3"/>
      <c r="HB34" s="3"/>
      <c r="HC34" s="3"/>
      <c r="HD34" s="3"/>
      <c r="HE34" s="3"/>
      <c r="HF34" s="3"/>
      <c r="HG34" s="3"/>
      <c r="HH34" s="3"/>
      <c r="HI34" s="3"/>
      <c r="HJ34" s="3"/>
      <c r="HK34" s="3"/>
      <c r="HL34" s="3"/>
      <c r="HM34" s="3"/>
      <c r="HN34" s="3"/>
      <c r="HO34" s="3"/>
      <c r="HP34" s="3"/>
      <c r="HQ34" s="3"/>
      <c r="HR34" s="3"/>
      <c r="HS34" s="3"/>
      <c r="HT34" s="3"/>
      <c r="HU34" s="3"/>
      <c r="HV34" s="3"/>
      <c r="HW34" s="3"/>
      <c r="HX34" s="3"/>
      <c r="HY34" s="3"/>
      <c r="HZ34" s="3"/>
    </row>
    <row r="35" spans="4:234" ht="18" customHeight="1">
      <c r="D35" s="3"/>
      <c r="E35" s="3"/>
      <c r="F35" s="1255"/>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c r="FV35" s="3"/>
      <c r="FW35" s="3"/>
      <c r="FX35" s="3"/>
      <c r="FY35" s="3"/>
      <c r="FZ35" s="3"/>
      <c r="GA35" s="3"/>
      <c r="GB35" s="3"/>
      <c r="GC35" s="3"/>
      <c r="GD35" s="3"/>
      <c r="GE35" s="3"/>
      <c r="GF35" s="3"/>
      <c r="GG35" s="3"/>
      <c r="GH35" s="3"/>
      <c r="GI35" s="3"/>
      <c r="GJ35" s="3"/>
      <c r="GK35" s="3"/>
      <c r="GL35" s="3"/>
      <c r="GM35" s="3"/>
      <c r="GN35" s="3"/>
      <c r="GO35" s="3"/>
      <c r="GP35" s="3"/>
      <c r="GQ35" s="3"/>
      <c r="GR35" s="3"/>
      <c r="GS35" s="3"/>
      <c r="GT35" s="3"/>
      <c r="GU35" s="3"/>
      <c r="GV35" s="3"/>
      <c r="GW35" s="3"/>
      <c r="GX35" s="3"/>
      <c r="GY35" s="3"/>
      <c r="GZ35" s="3"/>
      <c r="HA35" s="3"/>
      <c r="HB35" s="3"/>
      <c r="HC35" s="3"/>
      <c r="HD35" s="3"/>
      <c r="HE35" s="3"/>
      <c r="HF35" s="3"/>
      <c r="HG35" s="3"/>
      <c r="HH35" s="3"/>
      <c r="HI35" s="3"/>
      <c r="HJ35" s="3"/>
      <c r="HK35" s="3"/>
      <c r="HL35" s="3"/>
      <c r="HM35" s="3"/>
      <c r="HN35" s="3"/>
      <c r="HO35" s="3"/>
      <c r="HP35" s="3"/>
      <c r="HQ35" s="3"/>
      <c r="HR35" s="3"/>
      <c r="HS35" s="3"/>
      <c r="HT35" s="3"/>
      <c r="HU35" s="3"/>
      <c r="HV35" s="3"/>
      <c r="HW35" s="3"/>
      <c r="HX35" s="3"/>
      <c r="HY35" s="3"/>
      <c r="HZ35" s="3"/>
    </row>
    <row r="36" spans="4:234" ht="18" customHeight="1">
      <c r="D36" s="3"/>
      <c r="E36" s="3"/>
      <c r="F36" s="1255"/>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c r="GS36" s="3"/>
      <c r="GT36" s="3"/>
      <c r="GU36" s="3"/>
      <c r="GV36" s="3"/>
      <c r="GW36" s="3"/>
      <c r="GX36" s="3"/>
      <c r="GY36" s="3"/>
      <c r="GZ36" s="3"/>
      <c r="HA36" s="3"/>
      <c r="HB36" s="3"/>
      <c r="HC36" s="3"/>
      <c r="HD36" s="3"/>
      <c r="HE36" s="3"/>
      <c r="HF36" s="3"/>
      <c r="HG36" s="3"/>
      <c r="HH36" s="3"/>
      <c r="HI36" s="3"/>
      <c r="HJ36" s="3"/>
      <c r="HK36" s="3"/>
      <c r="HL36" s="3"/>
      <c r="HM36" s="3"/>
      <c r="HN36" s="3"/>
      <c r="HO36" s="3"/>
      <c r="HP36" s="3"/>
      <c r="HQ36" s="3"/>
      <c r="HR36" s="3"/>
      <c r="HS36" s="3"/>
      <c r="HT36" s="3"/>
      <c r="HU36" s="3"/>
      <c r="HV36" s="3"/>
      <c r="HW36" s="3"/>
      <c r="HX36" s="3"/>
      <c r="HY36" s="3"/>
      <c r="HZ36" s="3"/>
    </row>
    <row r="37" spans="4:234" ht="18" customHeight="1">
      <c r="D37" s="3"/>
      <c r="E37" s="3"/>
      <c r="F37" s="1255"/>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c r="GN37" s="3"/>
      <c r="GO37" s="3"/>
      <c r="GP37" s="3"/>
      <c r="GQ37" s="3"/>
      <c r="GR37" s="3"/>
      <c r="GS37" s="3"/>
      <c r="GT37" s="3"/>
      <c r="GU37" s="3"/>
      <c r="GV37" s="3"/>
      <c r="GW37" s="3"/>
      <c r="GX37" s="3"/>
      <c r="GY37" s="3"/>
      <c r="GZ37" s="3"/>
      <c r="HA37" s="3"/>
      <c r="HB37" s="3"/>
      <c r="HC37" s="3"/>
      <c r="HD37" s="3"/>
      <c r="HE37" s="3"/>
      <c r="HF37" s="3"/>
      <c r="HG37" s="3"/>
      <c r="HH37" s="3"/>
      <c r="HI37" s="3"/>
      <c r="HJ37" s="3"/>
      <c r="HK37" s="3"/>
      <c r="HL37" s="3"/>
      <c r="HM37" s="3"/>
      <c r="HN37" s="3"/>
      <c r="HO37" s="3"/>
      <c r="HP37" s="3"/>
      <c r="HQ37" s="3"/>
      <c r="HR37" s="3"/>
      <c r="HS37" s="3"/>
      <c r="HT37" s="3"/>
      <c r="HU37" s="3"/>
      <c r="HV37" s="3"/>
      <c r="HW37" s="3"/>
      <c r="HX37" s="3"/>
      <c r="HY37" s="3"/>
      <c r="HZ37" s="3"/>
    </row>
    <row r="38" spans="4:234" ht="18" customHeight="1">
      <c r="D38" s="3"/>
      <c r="E38" s="3"/>
      <c r="F38" s="1255"/>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3"/>
      <c r="GQ38" s="3"/>
      <c r="GR38" s="3"/>
      <c r="GS38" s="3"/>
      <c r="GT38" s="3"/>
      <c r="GU38" s="3"/>
      <c r="GV38" s="3"/>
      <c r="GW38" s="3"/>
      <c r="GX38" s="3"/>
      <c r="GY38" s="3"/>
      <c r="GZ38" s="3"/>
      <c r="HA38" s="3"/>
      <c r="HB38" s="3"/>
      <c r="HC38" s="3"/>
      <c r="HD38" s="3"/>
      <c r="HE38" s="3"/>
      <c r="HF38" s="3"/>
      <c r="HG38" s="3"/>
      <c r="HH38" s="3"/>
      <c r="HI38" s="3"/>
      <c r="HJ38" s="3"/>
      <c r="HK38" s="3"/>
      <c r="HL38" s="3"/>
      <c r="HM38" s="3"/>
      <c r="HN38" s="3"/>
      <c r="HO38" s="3"/>
      <c r="HP38" s="3"/>
      <c r="HQ38" s="3"/>
      <c r="HR38" s="3"/>
      <c r="HS38" s="3"/>
      <c r="HT38" s="3"/>
      <c r="HU38" s="3"/>
      <c r="HV38" s="3"/>
      <c r="HW38" s="3"/>
      <c r="HX38" s="3"/>
      <c r="HY38" s="3"/>
      <c r="HZ38" s="3"/>
    </row>
    <row r="39" spans="4:234" ht="18" customHeight="1">
      <c r="D39" s="3"/>
      <c r="E39" s="3"/>
      <c r="F39" s="1255"/>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3"/>
      <c r="GM39" s="3"/>
      <c r="GN39" s="3"/>
      <c r="GO39" s="3"/>
      <c r="GP39" s="3"/>
      <c r="GQ39" s="3"/>
      <c r="GR39" s="3"/>
      <c r="GS39" s="3"/>
      <c r="GT39" s="3"/>
      <c r="GU39" s="3"/>
      <c r="GV39" s="3"/>
      <c r="GW39" s="3"/>
      <c r="GX39" s="3"/>
      <c r="GY39" s="3"/>
      <c r="GZ39" s="3"/>
      <c r="HA39" s="3"/>
      <c r="HB39" s="3"/>
      <c r="HC39" s="3"/>
      <c r="HD39" s="3"/>
      <c r="HE39" s="3"/>
      <c r="HF39" s="3"/>
      <c r="HG39" s="3"/>
      <c r="HH39" s="3"/>
      <c r="HI39" s="3"/>
      <c r="HJ39" s="3"/>
      <c r="HK39" s="3"/>
      <c r="HL39" s="3"/>
      <c r="HM39" s="3"/>
      <c r="HN39" s="3"/>
      <c r="HO39" s="3"/>
      <c r="HP39" s="3"/>
      <c r="HQ39" s="3"/>
      <c r="HR39" s="3"/>
      <c r="HS39" s="3"/>
      <c r="HT39" s="3"/>
      <c r="HU39" s="3"/>
      <c r="HV39" s="3"/>
      <c r="HW39" s="3"/>
      <c r="HX39" s="3"/>
      <c r="HY39" s="3"/>
      <c r="HZ39" s="3"/>
    </row>
    <row r="40" spans="4:234" ht="18" customHeight="1">
      <c r="D40" s="3"/>
      <c r="E40" s="3"/>
      <c r="F40" s="1255"/>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c r="GS40" s="3"/>
      <c r="GT40" s="3"/>
      <c r="GU40" s="3"/>
      <c r="GV40" s="3"/>
      <c r="GW40" s="3"/>
      <c r="GX40" s="3"/>
      <c r="GY40" s="3"/>
      <c r="GZ40" s="3"/>
      <c r="HA40" s="3"/>
      <c r="HB40" s="3"/>
      <c r="HC40" s="3"/>
      <c r="HD40" s="3"/>
      <c r="HE40" s="3"/>
      <c r="HF40" s="3"/>
      <c r="HG40" s="3"/>
      <c r="HH40" s="3"/>
      <c r="HI40" s="3"/>
      <c r="HJ40" s="3"/>
      <c r="HK40" s="3"/>
      <c r="HL40" s="3"/>
      <c r="HM40" s="3"/>
      <c r="HN40" s="3"/>
      <c r="HO40" s="3"/>
      <c r="HP40" s="3"/>
      <c r="HQ40" s="3"/>
      <c r="HR40" s="3"/>
      <c r="HS40" s="3"/>
      <c r="HT40" s="3"/>
      <c r="HU40" s="3"/>
      <c r="HV40" s="3"/>
      <c r="HW40" s="3"/>
      <c r="HX40" s="3"/>
      <c r="HY40" s="3"/>
      <c r="HZ40" s="3"/>
    </row>
    <row r="41" spans="4:234" ht="18" customHeight="1">
      <c r="D41" s="3"/>
      <c r="E41" s="3"/>
      <c r="F41" s="1255"/>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c r="GS41" s="3"/>
      <c r="GT41" s="3"/>
      <c r="GU41" s="3"/>
      <c r="GV41" s="3"/>
      <c r="GW41" s="3"/>
      <c r="GX41" s="3"/>
      <c r="GY41" s="3"/>
      <c r="GZ41" s="3"/>
      <c r="HA41" s="3"/>
      <c r="HB41" s="3"/>
      <c r="HC41" s="3"/>
      <c r="HD41" s="3"/>
      <c r="HE41" s="3"/>
      <c r="HF41" s="3"/>
      <c r="HG41" s="3"/>
      <c r="HH41" s="3"/>
      <c r="HI41" s="3"/>
      <c r="HJ41" s="3"/>
      <c r="HK41" s="3"/>
      <c r="HL41" s="3"/>
      <c r="HM41" s="3"/>
      <c r="HN41" s="3"/>
      <c r="HO41" s="3"/>
      <c r="HP41" s="3"/>
      <c r="HQ41" s="3"/>
      <c r="HR41" s="3"/>
      <c r="HS41" s="3"/>
      <c r="HT41" s="3"/>
      <c r="HU41" s="3"/>
      <c r="HV41" s="3"/>
      <c r="HW41" s="3"/>
      <c r="HX41" s="3"/>
      <c r="HY41" s="3"/>
      <c r="HZ41" s="3"/>
    </row>
    <row r="42" spans="4:234" ht="18" customHeight="1">
      <c r="D42" s="3"/>
      <c r="E42" s="3"/>
      <c r="F42" s="1255"/>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c r="FV42" s="3"/>
      <c r="FW42" s="3"/>
      <c r="FX42" s="3"/>
      <c r="FY42" s="3"/>
      <c r="FZ42" s="3"/>
      <c r="GA42" s="3"/>
      <c r="GB42" s="3"/>
      <c r="GC42" s="3"/>
      <c r="GD42" s="3"/>
      <c r="GE42" s="3"/>
      <c r="GF42" s="3"/>
      <c r="GG42" s="3"/>
      <c r="GH42" s="3"/>
      <c r="GI42" s="3"/>
      <c r="GJ42" s="3"/>
      <c r="GK42" s="3"/>
      <c r="GL42" s="3"/>
      <c r="GM42" s="3"/>
      <c r="GN42" s="3"/>
      <c r="GO42" s="3"/>
      <c r="GP42" s="3"/>
      <c r="GQ42" s="3"/>
      <c r="GR42" s="3"/>
      <c r="GS42" s="3"/>
      <c r="GT42" s="3"/>
      <c r="GU42" s="3"/>
      <c r="GV42" s="3"/>
      <c r="GW42" s="3"/>
      <c r="GX42" s="3"/>
      <c r="GY42" s="3"/>
      <c r="GZ42" s="3"/>
      <c r="HA42" s="3"/>
      <c r="HB42" s="3"/>
      <c r="HC42" s="3"/>
      <c r="HD42" s="3"/>
      <c r="HE42" s="3"/>
      <c r="HF42" s="3"/>
      <c r="HG42" s="3"/>
      <c r="HH42" s="3"/>
      <c r="HI42" s="3"/>
      <c r="HJ42" s="3"/>
      <c r="HK42" s="3"/>
      <c r="HL42" s="3"/>
      <c r="HM42" s="3"/>
      <c r="HN42" s="3"/>
      <c r="HO42" s="3"/>
      <c r="HP42" s="3"/>
      <c r="HQ42" s="3"/>
      <c r="HR42" s="3"/>
      <c r="HS42" s="3"/>
      <c r="HT42" s="3"/>
      <c r="HU42" s="3"/>
      <c r="HV42" s="3"/>
      <c r="HW42" s="3"/>
      <c r="HX42" s="3"/>
      <c r="HY42" s="3"/>
      <c r="HZ42" s="3"/>
    </row>
    <row r="43" spans="4:234" ht="18" customHeight="1">
      <c r="D43" s="3"/>
      <c r="E43" s="3"/>
      <c r="F43" s="1255"/>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c r="GS43" s="3"/>
      <c r="GT43" s="3"/>
      <c r="GU43" s="3"/>
      <c r="GV43" s="3"/>
      <c r="GW43" s="3"/>
      <c r="GX43" s="3"/>
      <c r="GY43" s="3"/>
      <c r="GZ43" s="3"/>
      <c r="HA43" s="3"/>
      <c r="HB43" s="3"/>
      <c r="HC43" s="3"/>
      <c r="HD43" s="3"/>
      <c r="HE43" s="3"/>
      <c r="HF43" s="3"/>
      <c r="HG43" s="3"/>
      <c r="HH43" s="3"/>
      <c r="HI43" s="3"/>
      <c r="HJ43" s="3"/>
      <c r="HK43" s="3"/>
      <c r="HL43" s="3"/>
      <c r="HM43" s="3"/>
      <c r="HN43" s="3"/>
      <c r="HO43" s="3"/>
      <c r="HP43" s="3"/>
      <c r="HQ43" s="3"/>
      <c r="HR43" s="3"/>
      <c r="HS43" s="3"/>
      <c r="HT43" s="3"/>
      <c r="HU43" s="3"/>
      <c r="HV43" s="3"/>
      <c r="HW43" s="3"/>
      <c r="HX43" s="3"/>
      <c r="HY43" s="3"/>
      <c r="HZ43" s="3"/>
    </row>
    <row r="44" spans="4:234" ht="18" customHeight="1">
      <c r="D44" s="3"/>
      <c r="E44" s="3"/>
      <c r="F44" s="1255"/>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c r="GS44" s="3"/>
      <c r="GT44" s="3"/>
      <c r="GU44" s="3"/>
      <c r="GV44" s="3"/>
      <c r="GW44" s="3"/>
      <c r="GX44" s="3"/>
      <c r="GY44" s="3"/>
      <c r="GZ44" s="3"/>
      <c r="HA44" s="3"/>
      <c r="HB44" s="3"/>
      <c r="HC44" s="3"/>
      <c r="HD44" s="3"/>
      <c r="HE44" s="3"/>
      <c r="HF44" s="3"/>
      <c r="HG44" s="3"/>
      <c r="HH44" s="3"/>
      <c r="HI44" s="3"/>
      <c r="HJ44" s="3"/>
      <c r="HK44" s="3"/>
      <c r="HL44" s="3"/>
      <c r="HM44" s="3"/>
      <c r="HN44" s="3"/>
      <c r="HO44" s="3"/>
      <c r="HP44" s="3"/>
      <c r="HQ44" s="3"/>
      <c r="HR44" s="3"/>
      <c r="HS44" s="3"/>
      <c r="HT44" s="3"/>
      <c r="HU44" s="3"/>
      <c r="HV44" s="3"/>
      <c r="HW44" s="3"/>
      <c r="HX44" s="3"/>
      <c r="HY44" s="3"/>
      <c r="HZ44" s="3"/>
    </row>
    <row r="45" spans="4:234" ht="18" customHeight="1">
      <c r="D45" s="3"/>
      <c r="E45" s="3"/>
      <c r="F45" s="1255"/>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c r="HT45" s="3"/>
      <c r="HU45" s="3"/>
      <c r="HV45" s="3"/>
      <c r="HW45" s="3"/>
      <c r="HX45" s="3"/>
      <c r="HY45" s="3"/>
      <c r="HZ45" s="3"/>
    </row>
    <row r="46" spans="4:234" ht="18" customHeight="1">
      <c r="D46" s="3"/>
      <c r="E46" s="3"/>
      <c r="F46" s="1255"/>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c r="GS46" s="3"/>
      <c r="GT46" s="3"/>
      <c r="GU46" s="3"/>
      <c r="GV46" s="3"/>
      <c r="GW46" s="3"/>
      <c r="GX46" s="3"/>
      <c r="GY46" s="3"/>
      <c r="GZ46" s="3"/>
      <c r="HA46" s="3"/>
      <c r="HB46" s="3"/>
      <c r="HC46" s="3"/>
      <c r="HD46" s="3"/>
      <c r="HE46" s="3"/>
      <c r="HF46" s="3"/>
      <c r="HG46" s="3"/>
      <c r="HH46" s="3"/>
      <c r="HI46" s="3"/>
      <c r="HJ46" s="3"/>
      <c r="HK46" s="3"/>
      <c r="HL46" s="3"/>
      <c r="HM46" s="3"/>
      <c r="HN46" s="3"/>
      <c r="HO46" s="3"/>
      <c r="HP46" s="3"/>
      <c r="HQ46" s="3"/>
      <c r="HR46" s="3"/>
      <c r="HS46" s="3"/>
      <c r="HT46" s="3"/>
      <c r="HU46" s="3"/>
      <c r="HV46" s="3"/>
      <c r="HW46" s="3"/>
      <c r="HX46" s="3"/>
      <c r="HY46" s="3"/>
      <c r="HZ46" s="3"/>
    </row>
    <row r="47" spans="4:234" ht="18" customHeight="1">
      <c r="D47" s="3"/>
      <c r="E47" s="3"/>
      <c r="F47" s="1255"/>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c r="GS47" s="3"/>
      <c r="GT47" s="3"/>
      <c r="GU47" s="3"/>
      <c r="GV47" s="3"/>
      <c r="GW47" s="3"/>
      <c r="GX47" s="3"/>
      <c r="GY47" s="3"/>
      <c r="GZ47" s="3"/>
      <c r="HA47" s="3"/>
      <c r="HB47" s="3"/>
      <c r="HC47" s="3"/>
      <c r="HD47" s="3"/>
      <c r="HE47" s="3"/>
      <c r="HF47" s="3"/>
      <c r="HG47" s="3"/>
      <c r="HH47" s="3"/>
      <c r="HI47" s="3"/>
      <c r="HJ47" s="3"/>
      <c r="HK47" s="3"/>
      <c r="HL47" s="3"/>
      <c r="HM47" s="3"/>
      <c r="HN47" s="3"/>
      <c r="HO47" s="3"/>
      <c r="HP47" s="3"/>
      <c r="HQ47" s="3"/>
      <c r="HR47" s="3"/>
      <c r="HS47" s="3"/>
      <c r="HT47" s="3"/>
      <c r="HU47" s="3"/>
      <c r="HV47" s="3"/>
      <c r="HW47" s="3"/>
      <c r="HX47" s="3"/>
      <c r="HY47" s="3"/>
      <c r="HZ47" s="3"/>
    </row>
    <row r="48" spans="4:234" ht="18" customHeight="1">
      <c r="D48" s="3"/>
      <c r="E48" s="3"/>
      <c r="F48" s="1255"/>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c r="GS48" s="3"/>
      <c r="GT48" s="3"/>
      <c r="GU48" s="3"/>
      <c r="GV48" s="3"/>
      <c r="GW48" s="3"/>
      <c r="GX48" s="3"/>
      <c r="GY48" s="3"/>
      <c r="GZ48" s="3"/>
      <c r="HA48" s="3"/>
      <c r="HB48" s="3"/>
      <c r="HC48" s="3"/>
      <c r="HD48" s="3"/>
      <c r="HE48" s="3"/>
      <c r="HF48" s="3"/>
      <c r="HG48" s="3"/>
      <c r="HH48" s="3"/>
      <c r="HI48" s="3"/>
      <c r="HJ48" s="3"/>
      <c r="HK48" s="3"/>
      <c r="HL48" s="3"/>
      <c r="HM48" s="3"/>
      <c r="HN48" s="3"/>
      <c r="HO48" s="3"/>
      <c r="HP48" s="3"/>
      <c r="HQ48" s="3"/>
      <c r="HR48" s="3"/>
      <c r="HS48" s="3"/>
      <c r="HT48" s="3"/>
      <c r="HU48" s="3"/>
      <c r="HV48" s="3"/>
      <c r="HW48" s="3"/>
      <c r="HX48" s="3"/>
      <c r="HY48" s="3"/>
      <c r="HZ48" s="3"/>
    </row>
    <row r="49" spans="1:234" ht="18" customHeight="1">
      <c r="D49" s="3"/>
      <c r="E49" s="3"/>
      <c r="F49" s="1255"/>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c r="GS49" s="3"/>
      <c r="GT49" s="3"/>
      <c r="GU49" s="3"/>
      <c r="GV49" s="3"/>
      <c r="GW49" s="3"/>
      <c r="GX49" s="3"/>
      <c r="GY49" s="3"/>
      <c r="GZ49" s="3"/>
      <c r="HA49" s="3"/>
      <c r="HB49" s="3"/>
      <c r="HC49" s="3"/>
      <c r="HD49" s="3"/>
      <c r="HE49" s="3"/>
      <c r="HF49" s="3"/>
      <c r="HG49" s="3"/>
      <c r="HH49" s="3"/>
      <c r="HI49" s="3"/>
      <c r="HJ49" s="3"/>
      <c r="HK49" s="3"/>
      <c r="HL49" s="3"/>
      <c r="HM49" s="3"/>
      <c r="HN49" s="3"/>
      <c r="HO49" s="3"/>
      <c r="HP49" s="3"/>
      <c r="HQ49" s="3"/>
      <c r="HR49" s="3"/>
      <c r="HS49" s="3"/>
      <c r="HT49" s="3"/>
      <c r="HU49" s="3"/>
      <c r="HV49" s="3"/>
      <c r="HW49" s="3"/>
      <c r="HX49" s="3"/>
      <c r="HY49" s="3"/>
      <c r="HZ49" s="3"/>
    </row>
    <row r="50" spans="1:234" ht="18" customHeight="1">
      <c r="D50" s="3"/>
      <c r="E50" s="3"/>
      <c r="F50" s="1255"/>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c r="GS50" s="3"/>
      <c r="GT50" s="3"/>
      <c r="GU50" s="3"/>
      <c r="GV50" s="3"/>
      <c r="GW50" s="3"/>
      <c r="GX50" s="3"/>
      <c r="GY50" s="3"/>
      <c r="GZ50" s="3"/>
      <c r="HA50" s="3"/>
      <c r="HB50" s="3"/>
      <c r="HC50" s="3"/>
      <c r="HD50" s="3"/>
      <c r="HE50" s="3"/>
      <c r="HF50" s="3"/>
      <c r="HG50" s="3"/>
      <c r="HH50" s="3"/>
      <c r="HI50" s="3"/>
      <c r="HJ50" s="3"/>
      <c r="HK50" s="3"/>
      <c r="HL50" s="3"/>
      <c r="HM50" s="3"/>
      <c r="HN50" s="3"/>
      <c r="HO50" s="3"/>
      <c r="HP50" s="3"/>
      <c r="HQ50" s="3"/>
      <c r="HR50" s="3"/>
      <c r="HS50" s="3"/>
      <c r="HT50" s="3"/>
      <c r="HU50" s="3"/>
      <c r="HV50" s="3"/>
      <c r="HW50" s="3"/>
      <c r="HX50" s="3"/>
      <c r="HY50" s="3"/>
      <c r="HZ50" s="3"/>
    </row>
    <row r="51" spans="1:234" ht="18" customHeight="1">
      <c r="D51" s="3"/>
      <c r="E51" s="3"/>
      <c r="F51" s="1255"/>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c r="FV51" s="3"/>
      <c r="FW51" s="3"/>
      <c r="FX51" s="3"/>
      <c r="FY51" s="3"/>
      <c r="FZ51" s="3"/>
      <c r="GA51" s="3"/>
      <c r="GB51" s="3"/>
      <c r="GC51" s="3"/>
      <c r="GD51" s="3"/>
      <c r="GE51" s="3"/>
      <c r="GF51" s="3"/>
      <c r="GG51" s="3"/>
      <c r="GH51" s="3"/>
      <c r="GI51" s="3"/>
      <c r="GJ51" s="3"/>
      <c r="GK51" s="3"/>
      <c r="GL51" s="3"/>
      <c r="GM51" s="3"/>
      <c r="GN51" s="3"/>
      <c r="GO51" s="3"/>
      <c r="GP51" s="3"/>
      <c r="GQ51" s="3"/>
      <c r="GR51" s="3"/>
      <c r="GS51" s="3"/>
      <c r="GT51" s="3"/>
      <c r="GU51" s="3"/>
      <c r="GV51" s="3"/>
      <c r="GW51" s="3"/>
      <c r="GX51" s="3"/>
      <c r="GY51" s="3"/>
      <c r="GZ51" s="3"/>
      <c r="HA51" s="3"/>
      <c r="HB51" s="3"/>
      <c r="HC51" s="3"/>
      <c r="HD51" s="3"/>
      <c r="HE51" s="3"/>
      <c r="HF51" s="3"/>
      <c r="HG51" s="3"/>
      <c r="HH51" s="3"/>
      <c r="HI51" s="3"/>
      <c r="HJ51" s="3"/>
      <c r="HK51" s="3"/>
      <c r="HL51" s="3"/>
      <c r="HM51" s="3"/>
      <c r="HN51" s="3"/>
      <c r="HO51" s="3"/>
      <c r="HP51" s="3"/>
      <c r="HQ51" s="3"/>
      <c r="HR51" s="3"/>
      <c r="HS51" s="3"/>
      <c r="HT51" s="3"/>
      <c r="HU51" s="3"/>
      <c r="HV51" s="3"/>
      <c r="HW51" s="3"/>
      <c r="HX51" s="3"/>
      <c r="HY51" s="3"/>
      <c r="HZ51" s="3"/>
    </row>
    <row r="52" spans="1:234">
      <c r="D52" s="3"/>
      <c r="E52" s="3"/>
      <c r="F52" s="1255"/>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c r="FV52" s="3"/>
      <c r="FW52" s="3"/>
      <c r="FX52" s="3"/>
      <c r="FY52" s="3"/>
      <c r="FZ52" s="3"/>
      <c r="GA52" s="3"/>
      <c r="GB52" s="3"/>
      <c r="GC52" s="3"/>
      <c r="GD52" s="3"/>
      <c r="GE52" s="3"/>
      <c r="GF52" s="3"/>
      <c r="GG52" s="3"/>
      <c r="GH52" s="3"/>
      <c r="GI52" s="3"/>
      <c r="GJ52" s="3"/>
      <c r="GK52" s="3"/>
      <c r="GL52" s="3"/>
      <c r="GM52" s="3"/>
      <c r="GN52" s="3"/>
      <c r="GO52" s="3"/>
      <c r="GP52" s="3"/>
      <c r="GQ52" s="3"/>
      <c r="GR52" s="3"/>
      <c r="GS52" s="3"/>
      <c r="GT52" s="3"/>
      <c r="GU52" s="3"/>
      <c r="GV52" s="3"/>
      <c r="GW52" s="3"/>
      <c r="GX52" s="3"/>
      <c r="GY52" s="3"/>
      <c r="GZ52" s="3"/>
      <c r="HA52" s="3"/>
      <c r="HB52" s="3"/>
      <c r="HC52" s="3"/>
      <c r="HD52" s="3"/>
      <c r="HE52" s="3"/>
      <c r="HF52" s="3"/>
      <c r="HG52" s="3"/>
      <c r="HH52" s="3"/>
      <c r="HI52" s="3"/>
      <c r="HJ52" s="3"/>
      <c r="HK52" s="3"/>
      <c r="HL52" s="3"/>
      <c r="HM52" s="3"/>
      <c r="HN52" s="3"/>
      <c r="HO52" s="3"/>
      <c r="HP52" s="3"/>
      <c r="HQ52" s="3"/>
      <c r="HR52" s="3"/>
      <c r="HS52" s="3"/>
      <c r="HT52" s="3"/>
      <c r="HU52" s="3"/>
      <c r="HV52" s="3"/>
      <c r="HW52" s="3"/>
      <c r="HX52" s="3"/>
      <c r="HY52" s="3"/>
      <c r="HZ52" s="3"/>
    </row>
    <row r="53" spans="1:234">
      <c r="D53" s="3"/>
      <c r="E53" s="3"/>
      <c r="F53" s="1255"/>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c r="FV53" s="3"/>
      <c r="FW53" s="3"/>
      <c r="FX53" s="3"/>
      <c r="FY53" s="3"/>
      <c r="FZ53" s="3"/>
      <c r="GA53" s="3"/>
      <c r="GB53" s="3"/>
      <c r="GC53" s="3"/>
      <c r="GD53" s="3"/>
      <c r="GE53" s="3"/>
      <c r="GF53" s="3"/>
      <c r="GG53" s="3"/>
      <c r="GH53" s="3"/>
      <c r="GI53" s="3"/>
      <c r="GJ53" s="3"/>
      <c r="GK53" s="3"/>
      <c r="GL53" s="3"/>
      <c r="GM53" s="3"/>
      <c r="GN53" s="3"/>
      <c r="GO53" s="3"/>
      <c r="GP53" s="3"/>
      <c r="GQ53" s="3"/>
      <c r="GR53" s="3"/>
      <c r="GS53" s="3"/>
      <c r="GT53" s="3"/>
      <c r="GU53" s="3"/>
      <c r="GV53" s="3"/>
      <c r="GW53" s="3"/>
      <c r="GX53" s="3"/>
      <c r="GY53" s="3"/>
      <c r="GZ53" s="3"/>
      <c r="HA53" s="3"/>
      <c r="HB53" s="3"/>
      <c r="HC53" s="3"/>
      <c r="HD53" s="3"/>
      <c r="HE53" s="3"/>
      <c r="HF53" s="3"/>
      <c r="HG53" s="3"/>
      <c r="HH53" s="3"/>
      <c r="HI53" s="3"/>
      <c r="HJ53" s="3"/>
      <c r="HK53" s="3"/>
      <c r="HL53" s="3"/>
      <c r="HM53" s="3"/>
      <c r="HN53" s="3"/>
      <c r="HO53" s="3"/>
      <c r="HP53" s="3"/>
      <c r="HQ53" s="3"/>
      <c r="HR53" s="3"/>
      <c r="HS53" s="3"/>
      <c r="HT53" s="3"/>
      <c r="HU53" s="3"/>
      <c r="HV53" s="3"/>
      <c r="HW53" s="3"/>
      <c r="HX53" s="3"/>
      <c r="HY53" s="3"/>
      <c r="HZ53" s="3"/>
    </row>
    <row r="54" spans="1:234">
      <c r="D54" s="3"/>
      <c r="E54" s="3"/>
      <c r="F54" s="1255"/>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3"/>
      <c r="GP54" s="3"/>
      <c r="GQ54" s="3"/>
      <c r="GR54" s="3"/>
      <c r="GS54" s="3"/>
      <c r="GT54" s="3"/>
      <c r="GU54" s="3"/>
      <c r="GV54" s="3"/>
      <c r="GW54" s="3"/>
      <c r="GX54" s="3"/>
      <c r="GY54" s="3"/>
      <c r="GZ54" s="3"/>
      <c r="HA54" s="3"/>
      <c r="HB54" s="3"/>
      <c r="HC54" s="3"/>
      <c r="HD54" s="3"/>
      <c r="HE54" s="3"/>
      <c r="HF54" s="3"/>
      <c r="HG54" s="3"/>
      <c r="HH54" s="3"/>
      <c r="HI54" s="3"/>
      <c r="HJ54" s="3"/>
      <c r="HK54" s="3"/>
      <c r="HL54" s="3"/>
      <c r="HM54" s="3"/>
      <c r="HN54" s="3"/>
      <c r="HO54" s="3"/>
      <c r="HP54" s="3"/>
      <c r="HQ54" s="3"/>
      <c r="HR54" s="3"/>
      <c r="HS54" s="3"/>
      <c r="HT54" s="3"/>
      <c r="HU54" s="3"/>
      <c r="HV54" s="3"/>
      <c r="HW54" s="3"/>
      <c r="HX54" s="3"/>
      <c r="HY54" s="3"/>
      <c r="HZ54" s="3"/>
    </row>
    <row r="55" spans="1:234">
      <c r="D55" s="3"/>
      <c r="E55" s="3"/>
      <c r="F55" s="1255"/>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3"/>
      <c r="GP55" s="3"/>
      <c r="GQ55" s="3"/>
      <c r="GR55" s="3"/>
      <c r="GS55" s="3"/>
      <c r="GT55" s="3"/>
      <c r="GU55" s="3"/>
      <c r="GV55" s="3"/>
      <c r="GW55" s="3"/>
      <c r="GX55" s="3"/>
      <c r="GY55" s="3"/>
      <c r="GZ55" s="3"/>
      <c r="HA55" s="3"/>
      <c r="HB55" s="3"/>
      <c r="HC55" s="3"/>
      <c r="HD55" s="3"/>
      <c r="HE55" s="3"/>
      <c r="HF55" s="3"/>
      <c r="HG55" s="3"/>
      <c r="HH55" s="3"/>
      <c r="HI55" s="3"/>
      <c r="HJ55" s="3"/>
      <c r="HK55" s="3"/>
      <c r="HL55" s="3"/>
      <c r="HM55" s="3"/>
      <c r="HN55" s="3"/>
      <c r="HO55" s="3"/>
      <c r="HP55" s="3"/>
      <c r="HQ55" s="3"/>
      <c r="HR55" s="3"/>
      <c r="HS55" s="3"/>
      <c r="HT55" s="3"/>
      <c r="HU55" s="3"/>
      <c r="HV55" s="3"/>
      <c r="HW55" s="3"/>
      <c r="HX55" s="3"/>
      <c r="HY55" s="3"/>
      <c r="HZ55" s="3"/>
    </row>
    <row r="56" spans="1:234">
      <c r="D56" s="3"/>
      <c r="E56" s="3"/>
      <c r="F56" s="1255"/>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3"/>
      <c r="GP56" s="3"/>
      <c r="GQ56" s="3"/>
      <c r="GR56" s="3"/>
      <c r="GS56" s="3"/>
      <c r="GT56" s="3"/>
      <c r="GU56" s="3"/>
      <c r="GV56" s="3"/>
      <c r="GW56" s="3"/>
      <c r="GX56" s="3"/>
      <c r="GY56" s="3"/>
      <c r="GZ56" s="3"/>
      <c r="HA56" s="3"/>
      <c r="HB56" s="3"/>
      <c r="HC56" s="3"/>
      <c r="HD56" s="3"/>
      <c r="HE56" s="3"/>
      <c r="HF56" s="3"/>
      <c r="HG56" s="3"/>
      <c r="HH56" s="3"/>
      <c r="HI56" s="3"/>
      <c r="HJ56" s="3"/>
      <c r="HK56" s="3"/>
      <c r="HL56" s="3"/>
      <c r="HM56" s="3"/>
      <c r="HN56" s="3"/>
      <c r="HO56" s="3"/>
      <c r="HP56" s="3"/>
      <c r="HQ56" s="3"/>
      <c r="HR56" s="3"/>
      <c r="HS56" s="3"/>
      <c r="HT56" s="3"/>
      <c r="HU56" s="3"/>
      <c r="HV56" s="3"/>
      <c r="HW56" s="3"/>
      <c r="HX56" s="3"/>
      <c r="HY56" s="3"/>
      <c r="HZ56" s="3"/>
    </row>
    <row r="57" spans="1:234">
      <c r="D57" s="3"/>
      <c r="E57" s="3"/>
      <c r="F57" s="1255"/>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3"/>
      <c r="GP57" s="3"/>
      <c r="GQ57" s="3"/>
      <c r="GR57" s="3"/>
      <c r="GS57" s="3"/>
      <c r="GT57" s="3"/>
      <c r="GU57" s="3"/>
      <c r="GV57" s="3"/>
      <c r="GW57" s="3"/>
      <c r="GX57" s="3"/>
      <c r="GY57" s="3"/>
      <c r="GZ57" s="3"/>
      <c r="HA57" s="3"/>
      <c r="HB57" s="3"/>
      <c r="HC57" s="3"/>
      <c r="HD57" s="3"/>
      <c r="HE57" s="3"/>
      <c r="HF57" s="3"/>
      <c r="HG57" s="3"/>
      <c r="HH57" s="3"/>
      <c r="HI57" s="3"/>
      <c r="HJ57" s="3"/>
      <c r="HK57" s="3"/>
      <c r="HL57" s="3"/>
      <c r="HM57" s="3"/>
      <c r="HN57" s="3"/>
      <c r="HO57" s="3"/>
      <c r="HP57" s="3"/>
      <c r="HQ57" s="3"/>
      <c r="HR57" s="3"/>
      <c r="HS57" s="3"/>
      <c r="HT57" s="3"/>
      <c r="HU57" s="3"/>
      <c r="HV57" s="3"/>
      <c r="HW57" s="3"/>
      <c r="HX57" s="3"/>
      <c r="HY57" s="3"/>
      <c r="HZ57" s="3"/>
    </row>
    <row r="58" spans="1:234">
      <c r="D58" s="3"/>
      <c r="E58" s="3"/>
      <c r="F58" s="1255"/>
      <c r="G58" s="3"/>
      <c r="H58" s="3"/>
      <c r="I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3"/>
      <c r="GP58" s="3"/>
      <c r="GQ58" s="3"/>
      <c r="GR58" s="3"/>
      <c r="GS58" s="3"/>
      <c r="GT58" s="3"/>
      <c r="GU58" s="3"/>
      <c r="GV58" s="3"/>
      <c r="GW58" s="3"/>
      <c r="GX58" s="3"/>
      <c r="GY58" s="3"/>
      <c r="GZ58" s="3"/>
      <c r="HA58" s="3"/>
      <c r="HB58" s="3"/>
      <c r="HC58" s="3"/>
      <c r="HD58" s="3"/>
      <c r="HE58" s="3"/>
      <c r="HF58" s="3"/>
      <c r="HG58" s="3"/>
      <c r="HH58" s="3"/>
      <c r="HI58" s="3"/>
      <c r="HJ58" s="3"/>
      <c r="HK58" s="3"/>
      <c r="HL58" s="3"/>
      <c r="HM58" s="3"/>
      <c r="HN58" s="3"/>
      <c r="HO58" s="3"/>
      <c r="HP58" s="3"/>
      <c r="HQ58" s="3"/>
      <c r="HR58" s="3"/>
      <c r="HS58" s="3"/>
      <c r="HT58" s="3"/>
      <c r="HU58" s="3"/>
      <c r="HV58" s="3"/>
      <c r="HW58" s="3"/>
      <c r="HX58" s="3"/>
      <c r="HY58" s="3"/>
      <c r="HZ58" s="3"/>
    </row>
    <row r="59" spans="1:234">
      <c r="J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c r="FV59" s="3"/>
      <c r="FW59" s="3"/>
      <c r="FX59" s="3"/>
      <c r="FY59" s="3"/>
      <c r="FZ59" s="3"/>
      <c r="GA59" s="3"/>
      <c r="GB59" s="3"/>
      <c r="GC59" s="3"/>
      <c r="GD59" s="3"/>
      <c r="GE59" s="3"/>
      <c r="GF59" s="3"/>
      <c r="GG59" s="3"/>
      <c r="GH59" s="3"/>
      <c r="GI59" s="3"/>
      <c r="GJ59" s="3"/>
      <c r="GK59" s="3"/>
      <c r="GL59" s="3"/>
      <c r="GM59" s="3"/>
      <c r="GN59" s="3"/>
      <c r="GO59" s="3"/>
      <c r="GP59" s="3"/>
      <c r="GQ59" s="3"/>
      <c r="GR59" s="3"/>
      <c r="GS59" s="3"/>
      <c r="GT59" s="3"/>
      <c r="GU59" s="3"/>
      <c r="GV59" s="3"/>
      <c r="GW59" s="3"/>
      <c r="GX59" s="3"/>
      <c r="GY59" s="3"/>
      <c r="GZ59" s="3"/>
      <c r="HA59" s="3"/>
      <c r="HB59" s="3"/>
      <c r="HC59" s="3"/>
      <c r="HD59" s="3"/>
      <c r="HE59" s="3"/>
      <c r="HF59" s="3"/>
      <c r="HG59" s="3"/>
      <c r="HH59" s="3"/>
      <c r="HI59" s="3"/>
      <c r="HJ59" s="3"/>
      <c r="HK59" s="3"/>
      <c r="HL59" s="3"/>
      <c r="HM59" s="3"/>
      <c r="HN59" s="3"/>
      <c r="HO59" s="3"/>
      <c r="HP59" s="3"/>
      <c r="HQ59" s="3"/>
      <c r="HR59" s="3"/>
      <c r="HS59" s="3"/>
      <c r="HT59" s="3"/>
      <c r="HU59" s="3"/>
      <c r="HV59" s="3"/>
      <c r="HW59" s="3"/>
      <c r="HX59" s="3"/>
      <c r="HY59" s="3"/>
      <c r="HZ59" s="3"/>
    </row>
    <row r="60" spans="1:234" ht="15">
      <c r="B60" s="956"/>
      <c r="D60" s="3"/>
      <c r="E60" s="3"/>
      <c r="F60" s="1255"/>
      <c r="G60" s="3"/>
      <c r="H60" s="3"/>
      <c r="I60" s="3"/>
      <c r="J60" s="1271"/>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3"/>
      <c r="GP60" s="3"/>
      <c r="GQ60" s="3"/>
      <c r="GR60" s="3"/>
      <c r="GS60" s="3"/>
      <c r="GT60" s="3"/>
      <c r="GU60" s="3"/>
      <c r="GV60" s="3"/>
      <c r="GW60" s="3"/>
      <c r="GX60" s="3"/>
      <c r="GY60" s="3"/>
      <c r="GZ60" s="3"/>
      <c r="HA60" s="3"/>
      <c r="HB60" s="3"/>
      <c r="HC60" s="3"/>
      <c r="HD60" s="3"/>
      <c r="HE60" s="3"/>
      <c r="HF60" s="3"/>
      <c r="HG60" s="3"/>
      <c r="HH60" s="3"/>
      <c r="HI60" s="3"/>
      <c r="HJ60" s="3"/>
      <c r="HK60" s="3"/>
      <c r="HL60" s="3"/>
      <c r="HM60" s="3"/>
      <c r="HN60" s="3"/>
      <c r="HO60" s="3"/>
      <c r="HP60" s="3"/>
      <c r="HQ60" s="3"/>
      <c r="HR60" s="3"/>
      <c r="HS60" s="3"/>
      <c r="HT60" s="3"/>
      <c r="HU60" s="3"/>
      <c r="HV60" s="3"/>
      <c r="HW60" s="3"/>
      <c r="HX60" s="3"/>
      <c r="HY60" s="3"/>
      <c r="HZ60" s="3"/>
    </row>
    <row r="61" spans="1:234" ht="81.75" customHeight="1">
      <c r="A61" s="1272" t="s">
        <v>287</v>
      </c>
      <c r="B61" s="2442" t="s">
        <v>1997</v>
      </c>
      <c r="C61" s="2372"/>
      <c r="D61" s="2372"/>
      <c r="E61" s="2372"/>
      <c r="F61" s="2372"/>
      <c r="G61" s="2372"/>
      <c r="H61" s="2372"/>
      <c r="I61" s="2372"/>
      <c r="J61" s="2372"/>
      <c r="K61" s="2372"/>
      <c r="L61" s="2372"/>
      <c r="M61" s="2372"/>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3"/>
      <c r="GP61" s="3"/>
      <c r="GQ61" s="3"/>
      <c r="GR61" s="3"/>
      <c r="GS61" s="3"/>
      <c r="GT61" s="3"/>
      <c r="GU61" s="3"/>
      <c r="GV61" s="3"/>
      <c r="GW61" s="3"/>
      <c r="GX61" s="3"/>
      <c r="GY61" s="3"/>
      <c r="GZ61" s="3"/>
      <c r="HA61" s="3"/>
      <c r="HB61" s="3"/>
      <c r="HC61" s="3"/>
      <c r="HD61" s="3"/>
      <c r="HE61" s="3"/>
      <c r="HF61" s="3"/>
      <c r="HG61" s="3"/>
      <c r="HH61" s="3"/>
      <c r="HI61" s="3"/>
      <c r="HJ61" s="3"/>
      <c r="HK61" s="3"/>
      <c r="HL61" s="3"/>
      <c r="HM61" s="3"/>
      <c r="HN61" s="3"/>
      <c r="HO61" s="3"/>
      <c r="HP61" s="3"/>
      <c r="HQ61" s="3"/>
      <c r="HR61" s="3"/>
      <c r="HS61" s="3"/>
      <c r="HT61" s="3"/>
      <c r="HU61" s="3"/>
      <c r="HV61" s="3"/>
      <c r="HW61" s="3"/>
      <c r="HX61" s="3"/>
      <c r="HY61" s="3"/>
      <c r="HZ61" s="3"/>
    </row>
    <row r="62" spans="1:234" ht="15">
      <c r="B62" s="956"/>
      <c r="C62" s="3"/>
      <c r="D62" s="3"/>
      <c r="E62" s="3"/>
      <c r="F62" s="1255"/>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c r="FV62" s="3"/>
      <c r="FW62" s="3"/>
      <c r="FX62" s="3"/>
      <c r="FY62" s="3"/>
      <c r="FZ62" s="3"/>
      <c r="GA62" s="3"/>
      <c r="GB62" s="3"/>
      <c r="GC62" s="3"/>
      <c r="GD62" s="3"/>
      <c r="GE62" s="3"/>
      <c r="GF62" s="3"/>
      <c r="GG62" s="3"/>
      <c r="GH62" s="3"/>
      <c r="GI62" s="3"/>
      <c r="GJ62" s="3"/>
      <c r="GK62" s="3"/>
      <c r="GL62" s="3"/>
      <c r="GM62" s="3"/>
      <c r="GN62" s="3"/>
      <c r="GO62" s="3"/>
      <c r="GP62" s="3"/>
      <c r="GQ62" s="3"/>
      <c r="GR62" s="3"/>
      <c r="GS62" s="3"/>
      <c r="GT62" s="3"/>
      <c r="GU62" s="3"/>
      <c r="GV62" s="3"/>
      <c r="GW62" s="3"/>
      <c r="GX62" s="3"/>
      <c r="GY62" s="3"/>
      <c r="GZ62" s="3"/>
      <c r="HA62" s="3"/>
      <c r="HB62" s="3"/>
      <c r="HC62" s="3"/>
      <c r="HD62" s="3"/>
      <c r="HE62" s="3"/>
      <c r="HF62" s="3"/>
      <c r="HG62" s="3"/>
      <c r="HH62" s="3"/>
      <c r="HI62" s="3"/>
      <c r="HJ62" s="3"/>
      <c r="HK62" s="3"/>
      <c r="HL62" s="3"/>
      <c r="HM62" s="3"/>
      <c r="HN62" s="3"/>
      <c r="HO62" s="3"/>
      <c r="HP62" s="3"/>
      <c r="HQ62" s="3"/>
      <c r="HR62" s="3"/>
      <c r="HS62" s="3"/>
      <c r="HT62" s="3"/>
      <c r="HU62" s="3"/>
      <c r="HV62" s="3"/>
      <c r="HW62" s="3"/>
      <c r="HX62" s="3"/>
      <c r="HY62" s="3"/>
      <c r="HZ62" s="3"/>
    </row>
    <row r="63" spans="1:234" ht="15">
      <c r="B63" s="956"/>
      <c r="C63" s="3"/>
      <c r="D63" s="3"/>
      <c r="E63" s="3"/>
      <c r="F63" s="1255"/>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c r="FN63" s="3"/>
      <c r="FO63" s="3"/>
      <c r="FP63" s="3"/>
      <c r="FQ63" s="3"/>
      <c r="FR63" s="3"/>
      <c r="FS63" s="3"/>
      <c r="FT63" s="3"/>
      <c r="FU63" s="3"/>
      <c r="FV63" s="3"/>
      <c r="FW63" s="3"/>
      <c r="FX63" s="3"/>
      <c r="FY63" s="3"/>
      <c r="FZ63" s="3"/>
      <c r="GA63" s="3"/>
      <c r="GB63" s="3"/>
      <c r="GC63" s="3"/>
      <c r="GD63" s="3"/>
      <c r="GE63" s="3"/>
      <c r="GF63" s="3"/>
      <c r="GG63" s="3"/>
      <c r="GH63" s="3"/>
      <c r="GI63" s="3"/>
      <c r="GJ63" s="3"/>
      <c r="GK63" s="3"/>
      <c r="GL63" s="3"/>
      <c r="GM63" s="3"/>
      <c r="GN63" s="3"/>
      <c r="GO63" s="3"/>
      <c r="GP63" s="3"/>
      <c r="GQ63" s="3"/>
      <c r="GR63" s="3"/>
      <c r="GS63" s="3"/>
      <c r="GT63" s="3"/>
      <c r="GU63" s="3"/>
      <c r="GV63" s="3"/>
      <c r="GW63" s="3"/>
      <c r="GX63" s="3"/>
      <c r="GY63" s="3"/>
      <c r="GZ63" s="3"/>
      <c r="HA63" s="3"/>
      <c r="HB63" s="3"/>
      <c r="HC63" s="3"/>
      <c r="HD63" s="3"/>
      <c r="HE63" s="3"/>
      <c r="HF63" s="3"/>
      <c r="HG63" s="3"/>
      <c r="HH63" s="3"/>
      <c r="HI63" s="3"/>
      <c r="HJ63" s="3"/>
      <c r="HK63" s="3"/>
      <c r="HL63" s="3"/>
      <c r="HM63" s="3"/>
      <c r="HN63" s="3"/>
      <c r="HO63" s="3"/>
      <c r="HP63" s="3"/>
      <c r="HQ63" s="3"/>
      <c r="HR63" s="3"/>
      <c r="HS63" s="3"/>
      <c r="HT63" s="3"/>
      <c r="HU63" s="3"/>
      <c r="HV63" s="3"/>
      <c r="HW63" s="3"/>
      <c r="HX63" s="3"/>
      <c r="HY63" s="3"/>
      <c r="HZ63" s="3"/>
    </row>
    <row r="64" spans="1:234" ht="15">
      <c r="B64" s="956"/>
      <c r="C64" s="3"/>
      <c r="D64" s="3"/>
      <c r="E64" s="3"/>
      <c r="F64" s="1255"/>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c r="FN64" s="3"/>
      <c r="FO64" s="3"/>
      <c r="FP64" s="3"/>
      <c r="FQ64" s="3"/>
      <c r="FR64" s="3"/>
      <c r="FS64" s="3"/>
      <c r="FT64" s="3"/>
      <c r="FU64" s="3"/>
      <c r="FV64" s="3"/>
      <c r="FW64" s="3"/>
      <c r="FX64" s="3"/>
      <c r="FY64" s="3"/>
      <c r="FZ64" s="3"/>
      <c r="GA64" s="3"/>
      <c r="GB64" s="3"/>
      <c r="GC64" s="3"/>
      <c r="GD64" s="3"/>
      <c r="GE64" s="3"/>
      <c r="GF64" s="3"/>
      <c r="GG64" s="3"/>
      <c r="GH64" s="3"/>
      <c r="GI64" s="3"/>
      <c r="GJ64" s="3"/>
      <c r="GK64" s="3"/>
      <c r="GL64" s="3"/>
      <c r="GM64" s="3"/>
      <c r="GN64" s="3"/>
      <c r="GO64" s="3"/>
      <c r="GP64" s="3"/>
      <c r="GQ64" s="3"/>
      <c r="GR64" s="3"/>
      <c r="GS64" s="3"/>
      <c r="GT64" s="3"/>
      <c r="GU64" s="3"/>
      <c r="GV64" s="3"/>
      <c r="GW64" s="3"/>
      <c r="GX64" s="3"/>
      <c r="GY64" s="3"/>
      <c r="GZ64" s="3"/>
      <c r="HA64" s="3"/>
      <c r="HB64" s="3"/>
      <c r="HC64" s="3"/>
      <c r="HD64" s="3"/>
      <c r="HE64" s="3"/>
      <c r="HF64" s="3"/>
      <c r="HG64" s="3"/>
      <c r="HH64" s="3"/>
      <c r="HI64" s="3"/>
      <c r="HJ64" s="3"/>
      <c r="HK64" s="3"/>
      <c r="HL64" s="3"/>
      <c r="HM64" s="3"/>
      <c r="HN64" s="3"/>
      <c r="HO64" s="3"/>
      <c r="HP64" s="3"/>
      <c r="HQ64" s="3"/>
      <c r="HR64" s="3"/>
      <c r="HS64" s="3"/>
      <c r="HT64" s="3"/>
      <c r="HU64" s="3"/>
      <c r="HV64" s="3"/>
      <c r="HW64" s="3"/>
      <c r="HX64" s="3"/>
      <c r="HY64" s="3"/>
      <c r="HZ64" s="3"/>
    </row>
    <row r="65" spans="2:234" ht="15">
      <c r="B65" s="956"/>
      <c r="C65" s="3"/>
      <c r="D65" s="3"/>
      <c r="E65" s="3"/>
      <c r="F65" s="1255"/>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c r="FV65" s="3"/>
      <c r="FW65" s="3"/>
      <c r="FX65" s="3"/>
      <c r="FY65" s="3"/>
      <c r="FZ65" s="3"/>
      <c r="GA65" s="3"/>
      <c r="GB65" s="3"/>
      <c r="GC65" s="3"/>
      <c r="GD65" s="3"/>
      <c r="GE65" s="3"/>
      <c r="GF65" s="3"/>
      <c r="GG65" s="3"/>
      <c r="GH65" s="3"/>
      <c r="GI65" s="3"/>
      <c r="GJ65" s="3"/>
      <c r="GK65" s="3"/>
      <c r="GL65" s="3"/>
      <c r="GM65" s="3"/>
      <c r="GN65" s="3"/>
      <c r="GO65" s="3"/>
      <c r="GP65" s="3"/>
      <c r="GQ65" s="3"/>
      <c r="GR65" s="3"/>
      <c r="GS65" s="3"/>
      <c r="GT65" s="3"/>
      <c r="GU65" s="3"/>
      <c r="GV65" s="3"/>
      <c r="GW65" s="3"/>
      <c r="GX65" s="3"/>
      <c r="GY65" s="3"/>
      <c r="GZ65" s="3"/>
      <c r="HA65" s="3"/>
      <c r="HB65" s="3"/>
      <c r="HC65" s="3"/>
      <c r="HD65" s="3"/>
      <c r="HE65" s="3"/>
      <c r="HF65" s="3"/>
      <c r="HG65" s="3"/>
      <c r="HH65" s="3"/>
      <c r="HI65" s="3"/>
      <c r="HJ65" s="3"/>
      <c r="HK65" s="3"/>
      <c r="HL65" s="3"/>
      <c r="HM65" s="3"/>
      <c r="HN65" s="3"/>
      <c r="HO65" s="3"/>
      <c r="HP65" s="3"/>
      <c r="HQ65" s="3"/>
      <c r="HR65" s="3"/>
      <c r="HS65" s="3"/>
      <c r="HT65" s="3"/>
      <c r="HU65" s="3"/>
      <c r="HV65" s="3"/>
      <c r="HW65" s="3"/>
      <c r="HX65" s="3"/>
      <c r="HY65" s="3"/>
      <c r="HZ65" s="3"/>
    </row>
    <row r="66" spans="2:234" ht="15">
      <c r="B66" s="956"/>
      <c r="C66" s="3"/>
      <c r="D66" s="3"/>
      <c r="E66" s="3"/>
      <c r="F66" s="1255"/>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c r="FV66" s="3"/>
      <c r="FW66" s="3"/>
      <c r="FX66" s="3"/>
      <c r="FY66" s="3"/>
      <c r="FZ66" s="3"/>
      <c r="GA66" s="3"/>
      <c r="GB66" s="3"/>
      <c r="GC66" s="3"/>
      <c r="GD66" s="3"/>
      <c r="GE66" s="3"/>
      <c r="GF66" s="3"/>
      <c r="GG66" s="3"/>
      <c r="GH66" s="3"/>
      <c r="GI66" s="3"/>
      <c r="GJ66" s="3"/>
      <c r="GK66" s="3"/>
      <c r="GL66" s="3"/>
      <c r="GM66" s="3"/>
      <c r="GN66" s="3"/>
      <c r="GO66" s="3"/>
      <c r="GP66" s="3"/>
      <c r="GQ66" s="3"/>
      <c r="GR66" s="3"/>
      <c r="GS66" s="3"/>
      <c r="GT66" s="3"/>
      <c r="GU66" s="3"/>
      <c r="GV66" s="3"/>
      <c r="GW66" s="3"/>
      <c r="GX66" s="3"/>
      <c r="GY66" s="3"/>
      <c r="GZ66" s="3"/>
      <c r="HA66" s="3"/>
      <c r="HB66" s="3"/>
      <c r="HC66" s="3"/>
      <c r="HD66" s="3"/>
      <c r="HE66" s="3"/>
      <c r="HF66" s="3"/>
      <c r="HG66" s="3"/>
      <c r="HH66" s="3"/>
      <c r="HI66" s="3"/>
      <c r="HJ66" s="3"/>
      <c r="HK66" s="3"/>
      <c r="HL66" s="3"/>
      <c r="HM66" s="3"/>
      <c r="HN66" s="3"/>
      <c r="HO66" s="3"/>
      <c r="HP66" s="3"/>
      <c r="HQ66" s="3"/>
      <c r="HR66" s="3"/>
      <c r="HS66" s="3"/>
      <c r="HT66" s="3"/>
      <c r="HU66" s="3"/>
      <c r="HV66" s="3"/>
      <c r="HW66" s="3"/>
      <c r="HX66" s="3"/>
      <c r="HY66" s="3"/>
      <c r="HZ66" s="3"/>
    </row>
    <row r="67" spans="2:234" ht="15">
      <c r="B67" s="956"/>
      <c r="C67" s="3"/>
      <c r="D67" s="3"/>
      <c r="E67" s="3"/>
      <c r="F67" s="1255"/>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c r="FV67" s="3"/>
      <c r="FW67" s="3"/>
      <c r="FX67" s="3"/>
      <c r="FY67" s="3"/>
      <c r="FZ67" s="3"/>
      <c r="GA67" s="3"/>
      <c r="GB67" s="3"/>
      <c r="GC67" s="3"/>
      <c r="GD67" s="3"/>
      <c r="GE67" s="3"/>
      <c r="GF67" s="3"/>
      <c r="GG67" s="3"/>
      <c r="GH67" s="3"/>
      <c r="GI67" s="3"/>
      <c r="GJ67" s="3"/>
      <c r="GK67" s="3"/>
      <c r="GL67" s="3"/>
      <c r="GM67" s="3"/>
      <c r="GN67" s="3"/>
      <c r="GO67" s="3"/>
      <c r="GP67" s="3"/>
      <c r="GQ67" s="3"/>
      <c r="GR67" s="3"/>
      <c r="GS67" s="3"/>
      <c r="GT67" s="3"/>
      <c r="GU67" s="3"/>
      <c r="GV67" s="3"/>
      <c r="GW67" s="3"/>
      <c r="GX67" s="3"/>
      <c r="GY67" s="3"/>
      <c r="GZ67" s="3"/>
      <c r="HA67" s="3"/>
      <c r="HB67" s="3"/>
      <c r="HC67" s="3"/>
      <c r="HD67" s="3"/>
      <c r="HE67" s="3"/>
      <c r="HF67" s="3"/>
      <c r="HG67" s="3"/>
      <c r="HH67" s="3"/>
      <c r="HI67" s="3"/>
      <c r="HJ67" s="3"/>
      <c r="HK67" s="3"/>
      <c r="HL67" s="3"/>
      <c r="HM67" s="3"/>
      <c r="HN67" s="3"/>
      <c r="HO67" s="3"/>
      <c r="HP67" s="3"/>
      <c r="HQ67" s="3"/>
      <c r="HR67" s="3"/>
      <c r="HS67" s="3"/>
      <c r="HT67" s="3"/>
      <c r="HU67" s="3"/>
      <c r="HV67" s="3"/>
      <c r="HW67" s="3"/>
      <c r="HX67" s="3"/>
      <c r="HY67" s="3"/>
      <c r="HZ67" s="3"/>
    </row>
    <row r="68" spans="2:234" ht="15">
      <c r="B68" s="956"/>
      <c r="C68" s="3"/>
      <c r="D68" s="3"/>
      <c r="E68" s="3"/>
      <c r="F68" s="1255"/>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c r="FV68" s="3"/>
      <c r="FW68" s="3"/>
      <c r="FX68" s="3"/>
      <c r="FY68" s="3"/>
      <c r="FZ68" s="3"/>
      <c r="GA68" s="3"/>
      <c r="GB68" s="3"/>
      <c r="GC68" s="3"/>
      <c r="GD68" s="3"/>
      <c r="GE68" s="3"/>
      <c r="GF68" s="3"/>
      <c r="GG68" s="3"/>
      <c r="GH68" s="3"/>
      <c r="GI68" s="3"/>
      <c r="GJ68" s="3"/>
      <c r="GK68" s="3"/>
      <c r="GL68" s="3"/>
      <c r="GM68" s="3"/>
      <c r="GN68" s="3"/>
      <c r="GO68" s="3"/>
      <c r="GP68" s="3"/>
      <c r="GQ68" s="3"/>
      <c r="GR68" s="3"/>
      <c r="GS68" s="3"/>
      <c r="GT68" s="3"/>
      <c r="GU68" s="3"/>
      <c r="GV68" s="3"/>
      <c r="GW68" s="3"/>
      <c r="GX68" s="3"/>
      <c r="GY68" s="3"/>
      <c r="GZ68" s="3"/>
      <c r="HA68" s="3"/>
      <c r="HB68" s="3"/>
      <c r="HC68" s="3"/>
      <c r="HD68" s="3"/>
      <c r="HE68" s="3"/>
      <c r="HF68" s="3"/>
      <c r="HG68" s="3"/>
      <c r="HH68" s="3"/>
      <c r="HI68" s="3"/>
      <c r="HJ68" s="3"/>
      <c r="HK68" s="3"/>
      <c r="HL68" s="3"/>
      <c r="HM68" s="3"/>
      <c r="HN68" s="3"/>
      <c r="HO68" s="3"/>
      <c r="HP68" s="3"/>
      <c r="HQ68" s="3"/>
      <c r="HR68" s="3"/>
      <c r="HS68" s="3"/>
      <c r="HT68" s="3"/>
      <c r="HU68" s="3"/>
      <c r="HV68" s="3"/>
      <c r="HW68" s="3"/>
      <c r="HX68" s="3"/>
      <c r="HY68" s="3"/>
      <c r="HZ68" s="3"/>
    </row>
    <row r="69" spans="2:234">
      <c r="B69" s="3"/>
      <c r="C69" s="3"/>
      <c r="D69" s="3"/>
      <c r="E69" s="3"/>
      <c r="F69" s="1255"/>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c r="FV69" s="3"/>
      <c r="FW69" s="3"/>
      <c r="FX69" s="3"/>
      <c r="FY69" s="3"/>
      <c r="FZ69" s="3"/>
      <c r="GA69" s="3"/>
      <c r="GB69" s="3"/>
      <c r="GC69" s="3"/>
      <c r="GD69" s="3"/>
      <c r="GE69" s="3"/>
      <c r="GF69" s="3"/>
      <c r="GG69" s="3"/>
      <c r="GH69" s="3"/>
      <c r="GI69" s="3"/>
      <c r="GJ69" s="3"/>
      <c r="GK69" s="3"/>
      <c r="GL69" s="3"/>
      <c r="GM69" s="3"/>
      <c r="GN69" s="3"/>
      <c r="GO69" s="3"/>
      <c r="GP69" s="3"/>
      <c r="GQ69" s="3"/>
      <c r="GR69" s="3"/>
      <c r="GS69" s="3"/>
      <c r="GT69" s="3"/>
      <c r="GU69" s="3"/>
      <c r="GV69" s="3"/>
      <c r="GW69" s="3"/>
      <c r="GX69" s="3"/>
      <c r="GY69" s="3"/>
      <c r="GZ69" s="3"/>
      <c r="HA69" s="3"/>
      <c r="HB69" s="3"/>
      <c r="HC69" s="3"/>
      <c r="HD69" s="3"/>
      <c r="HE69" s="3"/>
      <c r="HF69" s="3"/>
      <c r="HG69" s="3"/>
      <c r="HH69" s="3"/>
      <c r="HI69" s="3"/>
      <c r="HJ69" s="3"/>
      <c r="HK69" s="3"/>
      <c r="HL69" s="3"/>
      <c r="HM69" s="3"/>
      <c r="HN69" s="3"/>
      <c r="HO69" s="3"/>
      <c r="HP69" s="3"/>
      <c r="HQ69" s="3"/>
      <c r="HR69" s="3"/>
      <c r="HS69" s="3"/>
      <c r="HT69" s="3"/>
      <c r="HU69" s="3"/>
      <c r="HV69" s="3"/>
      <c r="HW69" s="3"/>
      <c r="HX69" s="3"/>
      <c r="HY69" s="3"/>
      <c r="HZ69" s="3"/>
    </row>
    <row r="70" spans="2:234">
      <c r="B70" s="3"/>
      <c r="C70" s="3"/>
      <c r="D70" s="3"/>
      <c r="E70" s="3"/>
      <c r="F70" s="1255"/>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c r="FV70" s="3"/>
      <c r="FW70" s="3"/>
      <c r="FX70" s="3"/>
      <c r="FY70" s="3"/>
      <c r="FZ70" s="3"/>
      <c r="GA70" s="3"/>
      <c r="GB70" s="3"/>
      <c r="GC70" s="3"/>
      <c r="GD70" s="3"/>
      <c r="GE70" s="3"/>
      <c r="GF70" s="3"/>
      <c r="GG70" s="3"/>
      <c r="GH70" s="3"/>
      <c r="GI70" s="3"/>
      <c r="GJ70" s="3"/>
      <c r="GK70" s="3"/>
      <c r="GL70" s="3"/>
      <c r="GM70" s="3"/>
      <c r="GN70" s="3"/>
      <c r="GO70" s="3"/>
      <c r="GP70" s="3"/>
      <c r="GQ70" s="3"/>
      <c r="GR70" s="3"/>
      <c r="GS70" s="3"/>
      <c r="GT70" s="3"/>
      <c r="GU70" s="3"/>
      <c r="GV70" s="3"/>
      <c r="GW70" s="3"/>
      <c r="GX70" s="3"/>
      <c r="GY70" s="3"/>
      <c r="GZ70" s="3"/>
      <c r="HA70" s="3"/>
      <c r="HB70" s="3"/>
      <c r="HC70" s="3"/>
      <c r="HD70" s="3"/>
      <c r="HE70" s="3"/>
      <c r="HF70" s="3"/>
      <c r="HG70" s="3"/>
      <c r="HH70" s="3"/>
      <c r="HI70" s="3"/>
      <c r="HJ70" s="3"/>
      <c r="HK70" s="3"/>
      <c r="HL70" s="3"/>
      <c r="HM70" s="3"/>
      <c r="HN70" s="3"/>
      <c r="HO70" s="3"/>
      <c r="HP70" s="3"/>
      <c r="HQ70" s="3"/>
      <c r="HR70" s="3"/>
      <c r="HS70" s="3"/>
      <c r="HT70" s="3"/>
      <c r="HU70" s="3"/>
      <c r="HV70" s="3"/>
      <c r="HW70" s="3"/>
      <c r="HX70" s="3"/>
      <c r="HY70" s="3"/>
      <c r="HZ70" s="3"/>
    </row>
    <row r="71" spans="2:234">
      <c r="B71" s="3"/>
      <c r="C71" s="3"/>
      <c r="D71" s="3"/>
      <c r="E71" s="3"/>
      <c r="F71" s="1255"/>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c r="FV71" s="3"/>
      <c r="FW71" s="3"/>
      <c r="FX71" s="3"/>
      <c r="FY71" s="3"/>
      <c r="FZ71" s="3"/>
      <c r="GA71" s="3"/>
      <c r="GB71" s="3"/>
      <c r="GC71" s="3"/>
      <c r="GD71" s="3"/>
      <c r="GE71" s="3"/>
      <c r="GF71" s="3"/>
      <c r="GG71" s="3"/>
      <c r="GH71" s="3"/>
      <c r="GI71" s="3"/>
      <c r="GJ71" s="3"/>
      <c r="GK71" s="3"/>
      <c r="GL71" s="3"/>
      <c r="GM71" s="3"/>
      <c r="GN71" s="3"/>
      <c r="GO71" s="3"/>
      <c r="GP71" s="3"/>
      <c r="GQ71" s="3"/>
      <c r="GR71" s="3"/>
      <c r="GS71" s="3"/>
      <c r="GT71" s="3"/>
      <c r="GU71" s="3"/>
      <c r="GV71" s="3"/>
      <c r="GW71" s="3"/>
      <c r="GX71" s="3"/>
      <c r="GY71" s="3"/>
      <c r="GZ71" s="3"/>
      <c r="HA71" s="3"/>
      <c r="HB71" s="3"/>
      <c r="HC71" s="3"/>
      <c r="HD71" s="3"/>
      <c r="HE71" s="3"/>
      <c r="HF71" s="3"/>
      <c r="HG71" s="3"/>
      <c r="HH71" s="3"/>
      <c r="HI71" s="3"/>
      <c r="HJ71" s="3"/>
      <c r="HK71" s="3"/>
      <c r="HL71" s="3"/>
      <c r="HM71" s="3"/>
      <c r="HN71" s="3"/>
      <c r="HO71" s="3"/>
      <c r="HP71" s="3"/>
      <c r="HQ71" s="3"/>
      <c r="HR71" s="3"/>
      <c r="HS71" s="3"/>
      <c r="HT71" s="3"/>
      <c r="HU71" s="3"/>
      <c r="HV71" s="3"/>
      <c r="HW71" s="3"/>
      <c r="HX71" s="3"/>
      <c r="HY71" s="3"/>
      <c r="HZ71" s="3"/>
    </row>
    <row r="72" spans="2:234">
      <c r="B72" s="3"/>
      <c r="C72" s="3"/>
      <c r="D72" s="3"/>
      <c r="E72" s="3"/>
      <c r="F72" s="1255"/>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3"/>
      <c r="FZ72" s="3"/>
      <c r="GA72" s="3"/>
      <c r="GB72" s="3"/>
      <c r="GC72" s="3"/>
      <c r="GD72" s="3"/>
      <c r="GE72" s="3"/>
      <c r="GF72" s="3"/>
      <c r="GG72" s="3"/>
      <c r="GH72" s="3"/>
      <c r="GI72" s="3"/>
      <c r="GJ72" s="3"/>
      <c r="GK72" s="3"/>
      <c r="GL72" s="3"/>
      <c r="GM72" s="3"/>
      <c r="GN72" s="3"/>
      <c r="GO72" s="3"/>
      <c r="GP72" s="3"/>
      <c r="GQ72" s="3"/>
      <c r="GR72" s="3"/>
      <c r="GS72" s="3"/>
      <c r="GT72" s="3"/>
      <c r="GU72" s="3"/>
      <c r="GV72" s="3"/>
      <c r="GW72" s="3"/>
      <c r="GX72" s="3"/>
      <c r="GY72" s="3"/>
      <c r="GZ72" s="3"/>
      <c r="HA72" s="3"/>
      <c r="HB72" s="3"/>
      <c r="HC72" s="3"/>
      <c r="HD72" s="3"/>
      <c r="HE72" s="3"/>
      <c r="HF72" s="3"/>
      <c r="HG72" s="3"/>
      <c r="HH72" s="3"/>
      <c r="HI72" s="3"/>
      <c r="HJ72" s="3"/>
      <c r="HK72" s="3"/>
      <c r="HL72" s="3"/>
      <c r="HM72" s="3"/>
      <c r="HN72" s="3"/>
      <c r="HO72" s="3"/>
      <c r="HP72" s="3"/>
      <c r="HQ72" s="3"/>
      <c r="HR72" s="3"/>
      <c r="HS72" s="3"/>
      <c r="HT72" s="3"/>
      <c r="HU72" s="3"/>
      <c r="HV72" s="3"/>
      <c r="HW72" s="3"/>
      <c r="HX72" s="3"/>
      <c r="HY72" s="3"/>
      <c r="HZ72" s="3"/>
    </row>
    <row r="73" spans="2:234">
      <c r="B73" s="3"/>
      <c r="C73" s="3"/>
      <c r="D73" s="3"/>
      <c r="E73" s="3"/>
      <c r="F73" s="1255"/>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c r="FV73" s="3"/>
      <c r="FW73" s="3"/>
      <c r="FX73" s="3"/>
      <c r="FY73" s="3"/>
      <c r="FZ73" s="3"/>
      <c r="GA73" s="3"/>
      <c r="GB73" s="3"/>
      <c r="GC73" s="3"/>
      <c r="GD73" s="3"/>
      <c r="GE73" s="3"/>
      <c r="GF73" s="3"/>
      <c r="GG73" s="3"/>
      <c r="GH73" s="3"/>
      <c r="GI73" s="3"/>
      <c r="GJ73" s="3"/>
      <c r="GK73" s="3"/>
      <c r="GL73" s="3"/>
      <c r="GM73" s="3"/>
      <c r="GN73" s="3"/>
      <c r="GO73" s="3"/>
      <c r="GP73" s="3"/>
      <c r="GQ73" s="3"/>
      <c r="GR73" s="3"/>
      <c r="GS73" s="3"/>
      <c r="GT73" s="3"/>
      <c r="GU73" s="3"/>
      <c r="GV73" s="3"/>
      <c r="GW73" s="3"/>
      <c r="GX73" s="3"/>
      <c r="GY73" s="3"/>
      <c r="GZ73" s="3"/>
      <c r="HA73" s="3"/>
      <c r="HB73" s="3"/>
      <c r="HC73" s="3"/>
      <c r="HD73" s="3"/>
      <c r="HE73" s="3"/>
      <c r="HF73" s="3"/>
      <c r="HG73" s="3"/>
      <c r="HH73" s="3"/>
      <c r="HI73" s="3"/>
      <c r="HJ73" s="3"/>
      <c r="HK73" s="3"/>
      <c r="HL73" s="3"/>
      <c r="HM73" s="3"/>
      <c r="HN73" s="3"/>
      <c r="HO73" s="3"/>
      <c r="HP73" s="3"/>
      <c r="HQ73" s="3"/>
      <c r="HR73" s="3"/>
      <c r="HS73" s="3"/>
      <c r="HT73" s="3"/>
      <c r="HU73" s="3"/>
      <c r="HV73" s="3"/>
      <c r="HW73" s="3"/>
      <c r="HX73" s="3"/>
      <c r="HY73" s="3"/>
      <c r="HZ73" s="3"/>
    </row>
    <row r="74" spans="2:234">
      <c r="B74" s="3"/>
      <c r="C74" s="3"/>
      <c r="D74" s="3"/>
      <c r="E74" s="3"/>
      <c r="F74" s="1255"/>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c r="FV74" s="3"/>
      <c r="FW74" s="3"/>
      <c r="FX74" s="3"/>
      <c r="FY74" s="3"/>
      <c r="FZ74" s="3"/>
      <c r="GA74" s="3"/>
      <c r="GB74" s="3"/>
      <c r="GC74" s="3"/>
      <c r="GD74" s="3"/>
      <c r="GE74" s="3"/>
      <c r="GF74" s="3"/>
      <c r="GG74" s="3"/>
      <c r="GH74" s="3"/>
      <c r="GI74" s="3"/>
      <c r="GJ74" s="3"/>
      <c r="GK74" s="3"/>
      <c r="GL74" s="3"/>
      <c r="GM74" s="3"/>
      <c r="GN74" s="3"/>
      <c r="GO74" s="3"/>
      <c r="GP74" s="3"/>
      <c r="GQ74" s="3"/>
      <c r="GR74" s="3"/>
      <c r="GS74" s="3"/>
      <c r="GT74" s="3"/>
      <c r="GU74" s="3"/>
      <c r="GV74" s="3"/>
      <c r="GW74" s="3"/>
      <c r="GX74" s="3"/>
      <c r="GY74" s="3"/>
      <c r="GZ74" s="3"/>
      <c r="HA74" s="3"/>
      <c r="HB74" s="3"/>
      <c r="HC74" s="3"/>
      <c r="HD74" s="3"/>
      <c r="HE74" s="3"/>
      <c r="HF74" s="3"/>
      <c r="HG74" s="3"/>
      <c r="HH74" s="3"/>
      <c r="HI74" s="3"/>
      <c r="HJ74" s="3"/>
      <c r="HK74" s="3"/>
      <c r="HL74" s="3"/>
      <c r="HM74" s="3"/>
      <c r="HN74" s="3"/>
      <c r="HO74" s="3"/>
      <c r="HP74" s="3"/>
      <c r="HQ74" s="3"/>
      <c r="HR74" s="3"/>
      <c r="HS74" s="3"/>
      <c r="HT74" s="3"/>
      <c r="HU74" s="3"/>
      <c r="HV74" s="3"/>
      <c r="HW74" s="3"/>
      <c r="HX74" s="3"/>
      <c r="HY74" s="3"/>
      <c r="HZ74" s="3"/>
    </row>
    <row r="75" spans="2:234">
      <c r="B75" s="3"/>
      <c r="C75" s="3"/>
      <c r="D75" s="3"/>
      <c r="E75" s="3"/>
      <c r="F75" s="1255"/>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c r="FV75" s="3"/>
      <c r="FW75" s="3"/>
      <c r="FX75" s="3"/>
      <c r="FY75" s="3"/>
      <c r="FZ75" s="3"/>
      <c r="GA75" s="3"/>
      <c r="GB75" s="3"/>
      <c r="GC75" s="3"/>
      <c r="GD75" s="3"/>
      <c r="GE75" s="3"/>
      <c r="GF75" s="3"/>
      <c r="GG75" s="3"/>
      <c r="GH75" s="3"/>
      <c r="GI75" s="3"/>
      <c r="GJ75" s="3"/>
      <c r="GK75" s="3"/>
      <c r="GL75" s="3"/>
      <c r="GM75" s="3"/>
      <c r="GN75" s="3"/>
      <c r="GO75" s="3"/>
      <c r="GP75" s="3"/>
      <c r="GQ75" s="3"/>
      <c r="GR75" s="3"/>
      <c r="GS75" s="3"/>
      <c r="GT75" s="3"/>
      <c r="GU75" s="3"/>
      <c r="GV75" s="3"/>
      <c r="GW75" s="3"/>
      <c r="GX75" s="3"/>
      <c r="GY75" s="3"/>
      <c r="GZ75" s="3"/>
      <c r="HA75" s="3"/>
      <c r="HB75" s="3"/>
      <c r="HC75" s="3"/>
      <c r="HD75" s="3"/>
      <c r="HE75" s="3"/>
      <c r="HF75" s="3"/>
      <c r="HG75" s="3"/>
      <c r="HH75" s="3"/>
      <c r="HI75" s="3"/>
      <c r="HJ75" s="3"/>
      <c r="HK75" s="3"/>
      <c r="HL75" s="3"/>
      <c r="HM75" s="3"/>
      <c r="HN75" s="3"/>
      <c r="HO75" s="3"/>
      <c r="HP75" s="3"/>
      <c r="HQ75" s="3"/>
      <c r="HR75" s="3"/>
      <c r="HS75" s="3"/>
      <c r="HT75" s="3"/>
      <c r="HU75" s="3"/>
      <c r="HV75" s="3"/>
      <c r="HW75" s="3"/>
      <c r="HX75" s="3"/>
      <c r="HY75" s="3"/>
      <c r="HZ75" s="3"/>
    </row>
    <row r="76" spans="2:234">
      <c r="B76" s="3"/>
      <c r="C76" s="3"/>
      <c r="D76" s="3"/>
      <c r="E76" s="3"/>
      <c r="F76" s="1255"/>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c r="FV76" s="3"/>
      <c r="FW76" s="3"/>
      <c r="FX76" s="3"/>
      <c r="FY76" s="3"/>
      <c r="FZ76" s="3"/>
      <c r="GA76" s="3"/>
      <c r="GB76" s="3"/>
      <c r="GC76" s="3"/>
      <c r="GD76" s="3"/>
      <c r="GE76" s="3"/>
      <c r="GF76" s="3"/>
      <c r="GG76" s="3"/>
      <c r="GH76" s="3"/>
      <c r="GI76" s="3"/>
      <c r="GJ76" s="3"/>
      <c r="GK76" s="3"/>
      <c r="GL76" s="3"/>
      <c r="GM76" s="3"/>
      <c r="GN76" s="3"/>
      <c r="GO76" s="3"/>
      <c r="GP76" s="3"/>
      <c r="GQ76" s="3"/>
      <c r="GR76" s="3"/>
      <c r="GS76" s="3"/>
      <c r="GT76" s="3"/>
      <c r="GU76" s="3"/>
      <c r="GV76" s="3"/>
      <c r="GW76" s="3"/>
      <c r="GX76" s="3"/>
      <c r="GY76" s="3"/>
      <c r="GZ76" s="3"/>
      <c r="HA76" s="3"/>
      <c r="HB76" s="3"/>
      <c r="HC76" s="3"/>
      <c r="HD76" s="3"/>
      <c r="HE76" s="3"/>
      <c r="HF76" s="3"/>
      <c r="HG76" s="3"/>
      <c r="HH76" s="3"/>
      <c r="HI76" s="3"/>
      <c r="HJ76" s="3"/>
      <c r="HK76" s="3"/>
      <c r="HL76" s="3"/>
      <c r="HM76" s="3"/>
      <c r="HN76" s="3"/>
      <c r="HO76" s="3"/>
      <c r="HP76" s="3"/>
      <c r="HQ76" s="3"/>
      <c r="HR76" s="3"/>
      <c r="HS76" s="3"/>
      <c r="HT76" s="3"/>
      <c r="HU76" s="3"/>
      <c r="HV76" s="3"/>
      <c r="HW76" s="3"/>
      <c r="HX76" s="3"/>
      <c r="HY76" s="3"/>
      <c r="HZ76" s="3"/>
    </row>
    <row r="77" spans="2:234">
      <c r="B77" s="3"/>
      <c r="C77" s="3"/>
      <c r="D77" s="3"/>
      <c r="E77" s="3"/>
      <c r="F77" s="1255"/>
      <c r="G77" s="3"/>
      <c r="H77" s="3"/>
      <c r="I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c r="FV77" s="3"/>
      <c r="FW77" s="3"/>
      <c r="FX77" s="3"/>
      <c r="FY77" s="3"/>
      <c r="FZ77" s="3"/>
      <c r="GA77" s="3"/>
      <c r="GB77" s="3"/>
      <c r="GC77" s="3"/>
      <c r="GD77" s="3"/>
      <c r="GE77" s="3"/>
      <c r="GF77" s="3"/>
      <c r="GG77" s="3"/>
      <c r="GH77" s="3"/>
      <c r="GI77" s="3"/>
      <c r="GJ77" s="3"/>
      <c r="GK77" s="3"/>
      <c r="GL77" s="3"/>
      <c r="GM77" s="3"/>
      <c r="GN77" s="3"/>
      <c r="GO77" s="3"/>
      <c r="GP77" s="3"/>
      <c r="GQ77" s="3"/>
      <c r="GR77" s="3"/>
      <c r="GS77" s="3"/>
      <c r="GT77" s="3"/>
      <c r="GU77" s="3"/>
      <c r="GV77" s="3"/>
      <c r="GW77" s="3"/>
      <c r="GX77" s="3"/>
      <c r="GY77" s="3"/>
      <c r="GZ77" s="3"/>
      <c r="HA77" s="3"/>
      <c r="HB77" s="3"/>
      <c r="HC77" s="3"/>
      <c r="HD77" s="3"/>
      <c r="HE77" s="3"/>
      <c r="HF77" s="3"/>
      <c r="HG77" s="3"/>
      <c r="HH77" s="3"/>
      <c r="HI77" s="3"/>
      <c r="HJ77" s="3"/>
      <c r="HK77" s="3"/>
      <c r="HL77" s="3"/>
      <c r="HM77" s="3"/>
      <c r="HN77" s="3"/>
      <c r="HO77" s="3"/>
      <c r="HP77" s="3"/>
      <c r="HQ77" s="3"/>
      <c r="HR77" s="3"/>
      <c r="HS77" s="3"/>
      <c r="HT77" s="3"/>
      <c r="HU77" s="3"/>
      <c r="HV77" s="3"/>
      <c r="HW77" s="3"/>
      <c r="HX77" s="3"/>
      <c r="HY77" s="3"/>
      <c r="HZ77" s="3"/>
    </row>
  </sheetData>
  <mergeCells count="3">
    <mergeCell ref="D3:F3"/>
    <mergeCell ref="A11:B11"/>
    <mergeCell ref="B61:M61"/>
  </mergeCells>
  <printOptions horizontalCentered="1"/>
  <pageMargins left="0.5" right="0.5" top="1" bottom="0.25" header="0" footer="0.25"/>
  <pageSetup scale="53" orientation="landscape"/>
  <headerFooter scaleWithDoc="0">
    <oddFooter>&amp;R&amp;8 120</oddFooter>
  </headerFooter>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T120"/>
  <sheetViews>
    <sheetView showGridLines="0" showOutlineSymbols="0" zoomScale="70" zoomScaleNormal="70" zoomScaleSheetLayoutView="70" zoomScalePageLayoutView="70" workbookViewId="0"/>
  </sheetViews>
  <sheetFormatPr baseColWidth="10" defaultColWidth="9.7109375" defaultRowHeight="13" x14ac:dyDescent="0"/>
  <cols>
    <col min="1" max="1" width="58.42578125" style="69" customWidth="1"/>
    <col min="2" max="2" width="1.28515625" style="69" customWidth="1"/>
    <col min="3" max="3" width="19.7109375" style="69" customWidth="1"/>
    <col min="4" max="4" width="2.140625" style="69" customWidth="1"/>
    <col min="5" max="5" width="19" style="112" customWidth="1"/>
    <col min="6" max="6" width="2.140625" style="69" customWidth="1"/>
    <col min="7" max="7" width="18.7109375" style="69" customWidth="1"/>
    <col min="8" max="8" width="2.140625" style="69" customWidth="1"/>
    <col min="9" max="9" width="18.5703125" style="112" customWidth="1"/>
    <col min="10" max="10" width="1.7109375" style="69" customWidth="1"/>
    <col min="11" max="11" width="20.28515625" style="69" customWidth="1"/>
    <col min="12" max="12" width="1.7109375" style="69" customWidth="1"/>
    <col min="13" max="13" width="18.5703125" style="112" customWidth="1"/>
    <col min="14" max="14" width="2.140625" style="69" customWidth="1"/>
    <col min="15" max="15" width="18.85546875" style="69" customWidth="1"/>
    <col min="16" max="16" width="1.5703125" style="69" customWidth="1"/>
    <col min="17" max="17" width="18.5703125" style="112" customWidth="1"/>
    <col min="18" max="18" width="1.7109375" style="69" customWidth="1"/>
    <col min="19" max="19" width="19" style="69" customWidth="1"/>
    <col min="20" max="20" width="1.140625" style="69" customWidth="1"/>
    <col min="21" max="21" width="20" style="69" customWidth="1"/>
    <col min="22" max="22" width="2.5703125" style="69" customWidth="1"/>
    <col min="23" max="23" width="25.7109375" style="69" customWidth="1"/>
    <col min="24" max="16384" width="9.7109375" style="69"/>
  </cols>
  <sheetData>
    <row r="1" spans="1:254" ht="18" customHeight="1">
      <c r="A1" s="1667" t="s">
        <v>1491</v>
      </c>
    </row>
    <row r="3" spans="1:254" s="1490" customFormat="1" ht="28">
      <c r="A3" s="1487" t="s">
        <v>0</v>
      </c>
      <c r="B3" s="1487"/>
      <c r="C3" s="1487"/>
      <c r="D3" s="1487"/>
      <c r="E3" s="1488"/>
      <c r="F3" s="1487"/>
      <c r="G3" s="1487"/>
      <c r="H3" s="1487"/>
      <c r="I3" s="1488"/>
      <c r="J3" s="1487"/>
      <c r="K3" s="1487"/>
      <c r="L3" s="1487"/>
      <c r="M3" s="1488"/>
      <c r="N3" s="1487"/>
      <c r="O3" s="1487"/>
      <c r="P3" s="1487"/>
      <c r="Q3" s="1488"/>
      <c r="R3" s="1489"/>
      <c r="S3" s="1489"/>
      <c r="T3" s="1489"/>
      <c r="U3" s="1489"/>
      <c r="V3" s="1489"/>
      <c r="W3" s="1489"/>
      <c r="X3" s="1489"/>
      <c r="Y3" s="1489"/>
      <c r="Z3" s="1489"/>
      <c r="AA3" s="1489"/>
      <c r="AB3" s="1489"/>
      <c r="AC3" s="1489"/>
      <c r="AD3" s="1489"/>
      <c r="AE3" s="1489"/>
      <c r="AF3" s="1489"/>
      <c r="AG3" s="1489"/>
      <c r="AH3" s="1489"/>
      <c r="AI3" s="1489"/>
      <c r="AJ3" s="1489"/>
      <c r="AK3" s="1489"/>
      <c r="AL3" s="1489"/>
      <c r="AM3" s="1489"/>
      <c r="AN3" s="1489"/>
      <c r="AO3" s="1489"/>
      <c r="AP3" s="1489"/>
      <c r="AQ3" s="1489"/>
      <c r="AR3" s="1489"/>
      <c r="AS3" s="1489"/>
      <c r="AT3" s="1489"/>
      <c r="AU3" s="1489"/>
      <c r="AV3" s="1489"/>
      <c r="AW3" s="1489"/>
      <c r="AX3" s="1489"/>
      <c r="AY3" s="1489"/>
      <c r="AZ3" s="1489"/>
      <c r="BA3" s="1489"/>
      <c r="BB3" s="1489"/>
      <c r="BC3" s="1489"/>
      <c r="BD3" s="1489"/>
      <c r="BE3" s="1489"/>
      <c r="BF3" s="1489"/>
      <c r="BG3" s="1489"/>
      <c r="BH3" s="1489"/>
      <c r="BI3" s="1489"/>
      <c r="BJ3" s="1489"/>
      <c r="BK3" s="1489"/>
      <c r="BL3" s="1489"/>
      <c r="BM3" s="1489"/>
      <c r="BN3" s="1489"/>
      <c r="BO3" s="1489"/>
      <c r="BP3" s="1489"/>
      <c r="BQ3" s="1489"/>
      <c r="BR3" s="1489"/>
      <c r="BS3" s="1489"/>
      <c r="BT3" s="1489"/>
      <c r="BU3" s="1489"/>
      <c r="BV3" s="1489"/>
      <c r="BW3" s="1489"/>
      <c r="BX3" s="1489"/>
      <c r="BY3" s="1489"/>
      <c r="BZ3" s="1489"/>
      <c r="CA3" s="1489"/>
      <c r="CB3" s="1489"/>
      <c r="CC3" s="1489"/>
      <c r="CD3" s="1489"/>
      <c r="CE3" s="1489"/>
      <c r="CF3" s="1489"/>
      <c r="CG3" s="1489"/>
      <c r="CH3" s="1489"/>
      <c r="CI3" s="1489"/>
      <c r="CJ3" s="1489"/>
      <c r="CK3" s="1489"/>
      <c r="CL3" s="1489"/>
      <c r="CM3" s="1489"/>
      <c r="CN3" s="1489"/>
      <c r="CO3" s="1489"/>
      <c r="CP3" s="1489"/>
      <c r="CQ3" s="1489"/>
      <c r="CR3" s="1489"/>
      <c r="CS3" s="1489"/>
      <c r="CT3" s="1489"/>
      <c r="CU3" s="1489"/>
      <c r="CV3" s="1489"/>
      <c r="CW3" s="1489"/>
      <c r="CX3" s="1489"/>
      <c r="CY3" s="1489"/>
      <c r="CZ3" s="1489"/>
      <c r="DA3" s="1489"/>
      <c r="DB3" s="1489"/>
      <c r="DC3" s="1489"/>
      <c r="DD3" s="1489"/>
      <c r="DE3" s="1489"/>
      <c r="DF3" s="1489"/>
      <c r="DG3" s="1489"/>
      <c r="DH3" s="1489"/>
      <c r="DI3" s="1489"/>
      <c r="DJ3" s="1489"/>
      <c r="DK3" s="1489"/>
      <c r="DL3" s="1489"/>
      <c r="DM3" s="1489"/>
      <c r="DN3" s="1489"/>
      <c r="DO3" s="1489"/>
      <c r="DP3" s="1489"/>
      <c r="DQ3" s="1489"/>
      <c r="DR3" s="1489"/>
      <c r="DS3" s="1489"/>
      <c r="DT3" s="1489"/>
      <c r="DU3" s="1489"/>
      <c r="DV3" s="1489"/>
      <c r="DW3" s="1489"/>
      <c r="DX3" s="1489"/>
      <c r="DY3" s="1489"/>
      <c r="DZ3" s="1489"/>
      <c r="EA3" s="1489"/>
      <c r="EB3" s="1489"/>
      <c r="EC3" s="1489"/>
      <c r="ED3" s="1489"/>
      <c r="EE3" s="1489"/>
      <c r="EF3" s="1489"/>
      <c r="EG3" s="1489"/>
      <c r="EH3" s="1489"/>
      <c r="EI3" s="1489"/>
      <c r="EJ3" s="1489"/>
      <c r="EK3" s="1489"/>
      <c r="EL3" s="1489"/>
      <c r="EM3" s="1489"/>
      <c r="EN3" s="1489"/>
      <c r="EO3" s="1489"/>
      <c r="EP3" s="1489"/>
      <c r="EQ3" s="1489"/>
      <c r="ER3" s="1489"/>
      <c r="ES3" s="1489"/>
      <c r="ET3" s="1489"/>
      <c r="EU3" s="1489"/>
      <c r="EV3" s="1489"/>
      <c r="EW3" s="1489"/>
      <c r="EX3" s="1489"/>
      <c r="EY3" s="1489"/>
      <c r="EZ3" s="1489"/>
      <c r="FA3" s="1489"/>
      <c r="FB3" s="1489"/>
      <c r="FC3" s="1489"/>
      <c r="FD3" s="1489"/>
      <c r="FE3" s="1489"/>
      <c r="FF3" s="1489"/>
      <c r="FG3" s="1489"/>
      <c r="FH3" s="1489"/>
      <c r="FI3" s="1489"/>
      <c r="FJ3" s="1489"/>
      <c r="FK3" s="1489"/>
      <c r="FL3" s="1489"/>
      <c r="FM3" s="1489"/>
      <c r="FN3" s="1489"/>
      <c r="FO3" s="1489"/>
      <c r="FP3" s="1489"/>
      <c r="FQ3" s="1489"/>
      <c r="FR3" s="1489"/>
      <c r="FS3" s="1489"/>
      <c r="FT3" s="1489"/>
      <c r="FU3" s="1489"/>
      <c r="FV3" s="1489"/>
      <c r="FW3" s="1489"/>
      <c r="FX3" s="1489"/>
      <c r="FY3" s="1489"/>
      <c r="FZ3" s="1489"/>
      <c r="GA3" s="1489"/>
      <c r="GB3" s="1489"/>
      <c r="GC3" s="1489"/>
      <c r="GD3" s="1489"/>
      <c r="GE3" s="1489"/>
      <c r="GF3" s="1489"/>
      <c r="GG3" s="1489"/>
      <c r="GH3" s="1489"/>
      <c r="GI3" s="1489"/>
      <c r="GJ3" s="1489"/>
      <c r="GK3" s="1489"/>
      <c r="GL3" s="1489"/>
      <c r="GM3" s="1489"/>
      <c r="GN3" s="1489"/>
      <c r="GO3" s="1489"/>
      <c r="GP3" s="1489"/>
      <c r="GQ3" s="1489"/>
      <c r="GR3" s="1489"/>
      <c r="GS3" s="1489"/>
      <c r="GT3" s="1489"/>
      <c r="GU3" s="1489"/>
      <c r="GV3" s="1489"/>
      <c r="GW3" s="1489"/>
      <c r="GX3" s="1489"/>
      <c r="GY3" s="1489"/>
      <c r="GZ3" s="1489"/>
      <c r="HA3" s="1489"/>
      <c r="HB3" s="1489"/>
      <c r="HC3" s="1489"/>
      <c r="HD3" s="1489"/>
      <c r="HE3" s="1489"/>
      <c r="HF3" s="1489"/>
      <c r="HG3" s="1489"/>
      <c r="HH3" s="1489"/>
      <c r="HI3" s="1489"/>
      <c r="HJ3" s="1489"/>
      <c r="HK3" s="1489"/>
      <c r="HL3" s="1489"/>
      <c r="HM3" s="1489"/>
      <c r="HN3" s="1489"/>
      <c r="HO3" s="1489"/>
      <c r="HP3" s="1489"/>
      <c r="HQ3" s="1489"/>
      <c r="HR3" s="1489"/>
      <c r="HS3" s="1489"/>
      <c r="HT3" s="1489"/>
      <c r="HU3" s="1489"/>
      <c r="HV3" s="1489"/>
      <c r="HW3" s="1489"/>
      <c r="HX3" s="1489"/>
      <c r="HY3" s="1489"/>
      <c r="HZ3" s="1489"/>
      <c r="IA3" s="1489"/>
      <c r="IB3" s="1489"/>
      <c r="IC3" s="1489"/>
      <c r="ID3" s="1489"/>
      <c r="IE3" s="1489"/>
      <c r="IF3" s="1489"/>
      <c r="IG3" s="1489"/>
      <c r="IH3" s="1489"/>
      <c r="II3" s="1489"/>
      <c r="IJ3" s="1489"/>
      <c r="IK3" s="1489"/>
      <c r="IL3" s="1489"/>
      <c r="IM3" s="1489"/>
      <c r="IN3" s="1489"/>
      <c r="IO3" s="1489"/>
      <c r="IP3" s="1489"/>
      <c r="IQ3" s="1489"/>
      <c r="IR3" s="1489"/>
      <c r="IS3" s="1489"/>
      <c r="IT3" s="1489"/>
    </row>
    <row r="4" spans="1:254" s="1490" customFormat="1" ht="28">
      <c r="A4" s="1487" t="s">
        <v>1</v>
      </c>
      <c r="B4" s="1487"/>
      <c r="C4" s="1487"/>
      <c r="D4" s="1487"/>
      <c r="E4" s="1488"/>
      <c r="F4" s="1487"/>
      <c r="G4" s="1487"/>
      <c r="H4" s="1487"/>
      <c r="I4" s="1488"/>
      <c r="J4" s="1487"/>
      <c r="K4" s="1487"/>
      <c r="L4" s="1487"/>
      <c r="M4" s="1488"/>
      <c r="N4" s="1487"/>
      <c r="O4" s="1487"/>
      <c r="P4" s="1487"/>
      <c r="Q4" s="1491"/>
      <c r="R4" s="1487"/>
      <c r="S4" s="1487"/>
      <c r="T4" s="1487"/>
      <c r="U4" s="1492" t="s">
        <v>39</v>
      </c>
      <c r="V4" s="1489"/>
      <c r="W4" s="1489"/>
      <c r="X4" s="1489"/>
      <c r="Y4" s="1489"/>
      <c r="Z4" s="1489"/>
      <c r="AA4" s="1489"/>
      <c r="AB4" s="1489"/>
      <c r="AC4" s="1489"/>
      <c r="AD4" s="1489"/>
      <c r="AE4" s="1489"/>
      <c r="AF4" s="1489"/>
      <c r="AG4" s="1489"/>
      <c r="AH4" s="1489"/>
      <c r="AI4" s="1489"/>
      <c r="AJ4" s="1489"/>
      <c r="AK4" s="1489"/>
      <c r="AL4" s="1489"/>
      <c r="AM4" s="1489"/>
      <c r="AN4" s="1489"/>
      <c r="AO4" s="1489"/>
      <c r="AP4" s="1489"/>
      <c r="AQ4" s="1489"/>
      <c r="AR4" s="1489"/>
      <c r="AS4" s="1489"/>
      <c r="AT4" s="1489"/>
      <c r="AU4" s="1489"/>
      <c r="AV4" s="1489"/>
      <c r="AW4" s="1489"/>
      <c r="AX4" s="1489"/>
      <c r="AY4" s="1489"/>
      <c r="AZ4" s="1489"/>
      <c r="BA4" s="1489"/>
      <c r="BB4" s="1489"/>
      <c r="BC4" s="1489"/>
      <c r="BD4" s="1489"/>
      <c r="BE4" s="1489"/>
      <c r="BF4" s="1489"/>
      <c r="BG4" s="1489"/>
      <c r="BH4" s="1489"/>
      <c r="BI4" s="1489"/>
      <c r="BJ4" s="1489"/>
      <c r="BK4" s="1489"/>
      <c r="BL4" s="1489"/>
      <c r="BM4" s="1489"/>
      <c r="BN4" s="1489"/>
      <c r="BO4" s="1489"/>
      <c r="BP4" s="1489"/>
      <c r="BQ4" s="1489"/>
      <c r="BR4" s="1489"/>
      <c r="BS4" s="1489"/>
      <c r="BT4" s="1489"/>
      <c r="BU4" s="1489"/>
      <c r="BV4" s="1489"/>
      <c r="BW4" s="1489"/>
      <c r="BX4" s="1489"/>
      <c r="BY4" s="1489"/>
      <c r="BZ4" s="1489"/>
      <c r="CA4" s="1489"/>
      <c r="CB4" s="1489"/>
      <c r="CC4" s="1489"/>
      <c r="CD4" s="1489"/>
      <c r="CE4" s="1489"/>
      <c r="CF4" s="1489"/>
      <c r="CG4" s="1489"/>
      <c r="CH4" s="1489"/>
      <c r="CI4" s="1489"/>
      <c r="CJ4" s="1489"/>
      <c r="CK4" s="1489"/>
      <c r="CL4" s="1489"/>
      <c r="CM4" s="1489"/>
      <c r="CN4" s="1489"/>
      <c r="CO4" s="1489"/>
      <c r="CP4" s="1489"/>
      <c r="CQ4" s="1489"/>
      <c r="CR4" s="1489"/>
      <c r="CS4" s="1489"/>
      <c r="CT4" s="1489"/>
      <c r="CU4" s="1489"/>
      <c r="CV4" s="1489"/>
      <c r="CW4" s="1489"/>
      <c r="CX4" s="1489"/>
      <c r="CY4" s="1489"/>
      <c r="CZ4" s="1489"/>
      <c r="DA4" s="1489"/>
      <c r="DB4" s="1489"/>
      <c r="DC4" s="1489"/>
      <c r="DD4" s="1489"/>
      <c r="DE4" s="1489"/>
      <c r="DF4" s="1489"/>
      <c r="DG4" s="1489"/>
      <c r="DH4" s="1489"/>
      <c r="DI4" s="1489"/>
      <c r="DJ4" s="1489"/>
      <c r="DK4" s="1489"/>
      <c r="DL4" s="1489"/>
      <c r="DM4" s="1489"/>
      <c r="DN4" s="1489"/>
      <c r="DO4" s="1489"/>
      <c r="DP4" s="1489"/>
      <c r="DQ4" s="1489"/>
      <c r="DR4" s="1489"/>
      <c r="DS4" s="1489"/>
      <c r="DT4" s="1489"/>
      <c r="DU4" s="1489"/>
      <c r="DV4" s="1489"/>
      <c r="DW4" s="1489"/>
      <c r="DX4" s="1489"/>
      <c r="DY4" s="1489"/>
      <c r="DZ4" s="1489"/>
      <c r="EA4" s="1489"/>
      <c r="EB4" s="1489"/>
      <c r="EC4" s="1489"/>
      <c r="ED4" s="1489"/>
      <c r="EE4" s="1489"/>
      <c r="EF4" s="1489"/>
      <c r="EG4" s="1489"/>
      <c r="EH4" s="1489"/>
      <c r="EI4" s="1489"/>
      <c r="EJ4" s="1489"/>
      <c r="EK4" s="1489"/>
      <c r="EL4" s="1489"/>
      <c r="EM4" s="1489"/>
      <c r="EN4" s="1489"/>
      <c r="EO4" s="1489"/>
      <c r="EP4" s="1489"/>
      <c r="EQ4" s="1489"/>
      <c r="ER4" s="1489"/>
      <c r="ES4" s="1489"/>
      <c r="ET4" s="1489"/>
      <c r="EU4" s="1489"/>
      <c r="EV4" s="1489"/>
      <c r="EW4" s="1489"/>
      <c r="EX4" s="1489"/>
      <c r="EY4" s="1489"/>
      <c r="EZ4" s="1489"/>
      <c r="FA4" s="1489"/>
      <c r="FB4" s="1489"/>
      <c r="FC4" s="1489"/>
      <c r="FD4" s="1489"/>
      <c r="FE4" s="1489"/>
      <c r="FF4" s="1489"/>
      <c r="FG4" s="1489"/>
      <c r="FH4" s="1489"/>
      <c r="FI4" s="1489"/>
      <c r="FJ4" s="1489"/>
      <c r="FK4" s="1489"/>
      <c r="FL4" s="1489"/>
      <c r="FM4" s="1489"/>
      <c r="FN4" s="1489"/>
      <c r="FO4" s="1489"/>
      <c r="FP4" s="1489"/>
      <c r="FQ4" s="1489"/>
      <c r="FR4" s="1489"/>
      <c r="FS4" s="1489"/>
      <c r="FT4" s="1489"/>
      <c r="FU4" s="1489"/>
      <c r="FV4" s="1489"/>
      <c r="FW4" s="1489"/>
      <c r="FX4" s="1489"/>
      <c r="FY4" s="1489"/>
      <c r="FZ4" s="1489"/>
      <c r="GA4" s="1489"/>
      <c r="GB4" s="1489"/>
      <c r="GC4" s="1489"/>
      <c r="GD4" s="1489"/>
      <c r="GE4" s="1489"/>
      <c r="GF4" s="1489"/>
      <c r="GG4" s="1489"/>
      <c r="GH4" s="1489"/>
      <c r="GI4" s="1489"/>
      <c r="GJ4" s="1489"/>
      <c r="GK4" s="1489"/>
      <c r="GL4" s="1489"/>
      <c r="GM4" s="1489"/>
      <c r="GN4" s="1489"/>
      <c r="GO4" s="1489"/>
      <c r="GP4" s="1489"/>
      <c r="GQ4" s="1489"/>
      <c r="GR4" s="1489"/>
      <c r="GS4" s="1489"/>
      <c r="GT4" s="1489"/>
      <c r="GU4" s="1489"/>
      <c r="GV4" s="1489"/>
      <c r="GW4" s="1489"/>
      <c r="GX4" s="1489"/>
      <c r="GY4" s="1489"/>
      <c r="GZ4" s="1489"/>
      <c r="HA4" s="1489"/>
      <c r="HB4" s="1489"/>
      <c r="HC4" s="1489"/>
      <c r="HD4" s="1489"/>
      <c r="HE4" s="1489"/>
      <c r="HF4" s="1489"/>
      <c r="HG4" s="1489"/>
      <c r="HH4" s="1489"/>
      <c r="HI4" s="1489"/>
      <c r="HJ4" s="1489"/>
      <c r="HK4" s="1489"/>
      <c r="HL4" s="1489"/>
      <c r="HM4" s="1489"/>
      <c r="HN4" s="1489"/>
      <c r="HO4" s="1489"/>
      <c r="HP4" s="1489"/>
      <c r="HQ4" s="1489"/>
      <c r="HR4" s="1489"/>
      <c r="HS4" s="1489"/>
      <c r="HT4" s="1489"/>
      <c r="HU4" s="1489"/>
      <c r="HV4" s="1489"/>
      <c r="HW4" s="1489"/>
      <c r="HX4" s="1489"/>
      <c r="HY4" s="1489"/>
      <c r="HZ4" s="1489"/>
      <c r="IA4" s="1489"/>
      <c r="IB4" s="1489"/>
      <c r="IC4" s="1489"/>
      <c r="ID4" s="1489"/>
      <c r="IE4" s="1489"/>
      <c r="IF4" s="1489"/>
      <c r="IG4" s="1489"/>
      <c r="IH4" s="1489"/>
      <c r="II4" s="1489"/>
      <c r="IJ4" s="1489"/>
      <c r="IK4" s="1489"/>
      <c r="IL4" s="1489"/>
      <c r="IM4" s="1489"/>
      <c r="IN4" s="1489"/>
      <c r="IO4" s="1489"/>
      <c r="IP4" s="1489"/>
      <c r="IQ4" s="1489"/>
      <c r="IR4" s="1489"/>
      <c r="IS4" s="1489"/>
      <c r="IT4" s="1489"/>
    </row>
    <row r="5" spans="1:254" s="1490" customFormat="1" ht="28">
      <c r="A5" s="1493" t="s">
        <v>2651</v>
      </c>
      <c r="B5" s="1487"/>
      <c r="C5" s="1487"/>
      <c r="D5" s="1487"/>
      <c r="E5" s="1488"/>
      <c r="F5" s="1487"/>
      <c r="G5" s="1487"/>
      <c r="H5" s="1487"/>
      <c r="I5" s="1488"/>
      <c r="J5" s="1487"/>
      <c r="K5" s="1487"/>
      <c r="L5" s="1487"/>
      <c r="M5" s="1488"/>
      <c r="N5" s="1487"/>
      <c r="O5" s="1487"/>
      <c r="P5" s="1487"/>
      <c r="Q5" s="1488"/>
      <c r="R5" s="1487"/>
      <c r="S5" s="1487"/>
      <c r="T5" s="1487"/>
      <c r="U5" s="1494" t="s">
        <v>135</v>
      </c>
      <c r="V5" s="1489"/>
      <c r="W5" s="1489"/>
      <c r="X5" s="1489"/>
      <c r="Y5" s="1489"/>
      <c r="Z5" s="1489"/>
      <c r="AA5" s="1489"/>
      <c r="AB5" s="1489"/>
      <c r="AC5" s="1489"/>
      <c r="AD5" s="1489"/>
      <c r="AE5" s="1489"/>
      <c r="AF5" s="1489"/>
      <c r="AG5" s="1489"/>
      <c r="AH5" s="1489"/>
      <c r="AI5" s="1489"/>
      <c r="AJ5" s="1489"/>
      <c r="AK5" s="1489"/>
      <c r="AL5" s="1489"/>
      <c r="AM5" s="1489"/>
      <c r="AN5" s="1489"/>
      <c r="AO5" s="1489"/>
      <c r="AP5" s="1489"/>
      <c r="AQ5" s="1489"/>
      <c r="AR5" s="1489"/>
      <c r="AS5" s="1489"/>
      <c r="AT5" s="1489"/>
      <c r="AU5" s="1489"/>
      <c r="AV5" s="1489"/>
      <c r="AW5" s="1489"/>
      <c r="AX5" s="1489"/>
      <c r="AY5" s="1489"/>
      <c r="AZ5" s="1489"/>
      <c r="BA5" s="1489"/>
      <c r="BB5" s="1489"/>
      <c r="BC5" s="1489"/>
      <c r="BD5" s="1489"/>
      <c r="BE5" s="1489"/>
      <c r="BF5" s="1489"/>
      <c r="BG5" s="1489"/>
      <c r="BH5" s="1489"/>
      <c r="BI5" s="1489"/>
      <c r="BJ5" s="1489"/>
      <c r="BK5" s="1489"/>
      <c r="BL5" s="1489"/>
      <c r="BM5" s="1489"/>
      <c r="BN5" s="1489"/>
      <c r="BO5" s="1489"/>
      <c r="BP5" s="1489"/>
      <c r="BQ5" s="1489"/>
      <c r="BR5" s="1489"/>
      <c r="BS5" s="1489"/>
      <c r="BT5" s="1489"/>
      <c r="BU5" s="1489"/>
      <c r="BV5" s="1489"/>
      <c r="BW5" s="1489"/>
      <c r="BX5" s="1489"/>
      <c r="BY5" s="1489"/>
      <c r="BZ5" s="1489"/>
      <c r="CA5" s="1489"/>
      <c r="CB5" s="1489"/>
      <c r="CC5" s="1489"/>
      <c r="CD5" s="1489"/>
      <c r="CE5" s="1489"/>
      <c r="CF5" s="1489"/>
      <c r="CG5" s="1489"/>
      <c r="CH5" s="1489"/>
      <c r="CI5" s="1489"/>
      <c r="CJ5" s="1489"/>
      <c r="CK5" s="1489"/>
      <c r="CL5" s="1489"/>
      <c r="CM5" s="1489"/>
      <c r="CN5" s="1489"/>
      <c r="CO5" s="1489"/>
      <c r="CP5" s="1489"/>
      <c r="CQ5" s="1489"/>
      <c r="CR5" s="1489"/>
      <c r="CS5" s="1489"/>
      <c r="CT5" s="1489"/>
      <c r="CU5" s="1489"/>
      <c r="CV5" s="1489"/>
      <c r="CW5" s="1489"/>
      <c r="CX5" s="1489"/>
      <c r="CY5" s="1489"/>
      <c r="CZ5" s="1489"/>
      <c r="DA5" s="1489"/>
      <c r="DB5" s="1489"/>
      <c r="DC5" s="1489"/>
      <c r="DD5" s="1489"/>
      <c r="DE5" s="1489"/>
      <c r="DF5" s="1489"/>
      <c r="DG5" s="1489"/>
      <c r="DH5" s="1489"/>
      <c r="DI5" s="1489"/>
      <c r="DJ5" s="1489"/>
      <c r="DK5" s="1489"/>
      <c r="DL5" s="1489"/>
      <c r="DM5" s="1489"/>
      <c r="DN5" s="1489"/>
      <c r="DO5" s="1489"/>
      <c r="DP5" s="1489"/>
      <c r="DQ5" s="1489"/>
      <c r="DR5" s="1489"/>
      <c r="DS5" s="1489"/>
      <c r="DT5" s="1489"/>
      <c r="DU5" s="1489"/>
      <c r="DV5" s="1489"/>
      <c r="DW5" s="1489"/>
      <c r="DX5" s="1489"/>
      <c r="DY5" s="1489"/>
      <c r="DZ5" s="1489"/>
      <c r="EA5" s="1489"/>
      <c r="EB5" s="1489"/>
      <c r="EC5" s="1489"/>
      <c r="ED5" s="1489"/>
      <c r="EE5" s="1489"/>
      <c r="EF5" s="1489"/>
      <c r="EG5" s="1489"/>
      <c r="EH5" s="1489"/>
      <c r="EI5" s="1489"/>
      <c r="EJ5" s="1489"/>
      <c r="EK5" s="1489"/>
      <c r="EL5" s="1489"/>
      <c r="EM5" s="1489"/>
      <c r="EN5" s="1489"/>
      <c r="EO5" s="1489"/>
      <c r="EP5" s="1489"/>
      <c r="EQ5" s="1489"/>
      <c r="ER5" s="1489"/>
      <c r="ES5" s="1489"/>
      <c r="ET5" s="1489"/>
      <c r="EU5" s="1489"/>
      <c r="EV5" s="1489"/>
      <c r="EW5" s="1489"/>
      <c r="EX5" s="1489"/>
      <c r="EY5" s="1489"/>
      <c r="EZ5" s="1489"/>
      <c r="FA5" s="1489"/>
      <c r="FB5" s="1489"/>
      <c r="FC5" s="1489"/>
      <c r="FD5" s="1489"/>
      <c r="FE5" s="1489"/>
      <c r="FF5" s="1489"/>
      <c r="FG5" s="1489"/>
      <c r="FH5" s="1489"/>
      <c r="FI5" s="1489"/>
      <c r="FJ5" s="1489"/>
      <c r="FK5" s="1489"/>
      <c r="FL5" s="1489"/>
      <c r="FM5" s="1489"/>
      <c r="FN5" s="1489"/>
      <c r="FO5" s="1489"/>
      <c r="FP5" s="1489"/>
      <c r="FQ5" s="1489"/>
      <c r="FR5" s="1489"/>
      <c r="FS5" s="1489"/>
      <c r="FT5" s="1489"/>
      <c r="FU5" s="1489"/>
      <c r="FV5" s="1489"/>
      <c r="FW5" s="1489"/>
      <c r="FX5" s="1489"/>
      <c r="FY5" s="1489"/>
      <c r="FZ5" s="1489"/>
      <c r="GA5" s="1489"/>
      <c r="GB5" s="1489"/>
      <c r="GC5" s="1489"/>
      <c r="GD5" s="1489"/>
      <c r="GE5" s="1489"/>
      <c r="GF5" s="1489"/>
      <c r="GG5" s="1489"/>
      <c r="GH5" s="1489"/>
      <c r="GI5" s="1489"/>
      <c r="GJ5" s="1489"/>
      <c r="GK5" s="1489"/>
      <c r="GL5" s="1489"/>
      <c r="GM5" s="1489"/>
      <c r="GN5" s="1489"/>
      <c r="GO5" s="1489"/>
      <c r="GP5" s="1489"/>
      <c r="GQ5" s="1489"/>
      <c r="GR5" s="1489"/>
      <c r="GS5" s="1489"/>
      <c r="GT5" s="1489"/>
      <c r="GU5" s="1489"/>
      <c r="GV5" s="1489"/>
      <c r="GW5" s="1489"/>
      <c r="GX5" s="1489"/>
      <c r="GY5" s="1489"/>
      <c r="GZ5" s="1489"/>
      <c r="HA5" s="1489"/>
      <c r="HB5" s="1489"/>
      <c r="HC5" s="1489"/>
      <c r="HD5" s="1489"/>
      <c r="HE5" s="1489"/>
      <c r="HF5" s="1489"/>
      <c r="HG5" s="1489"/>
      <c r="HH5" s="1489"/>
      <c r="HI5" s="1489"/>
      <c r="HJ5" s="1489"/>
      <c r="HK5" s="1489"/>
      <c r="HL5" s="1489"/>
      <c r="HM5" s="1489"/>
      <c r="HN5" s="1489"/>
      <c r="HO5" s="1489"/>
      <c r="HP5" s="1489"/>
      <c r="HQ5" s="1489"/>
      <c r="HR5" s="1489"/>
      <c r="HS5" s="1489"/>
      <c r="HT5" s="1489"/>
      <c r="HU5" s="1489"/>
      <c r="HV5" s="1489"/>
      <c r="HW5" s="1489"/>
      <c r="HX5" s="1489"/>
      <c r="HY5" s="1489"/>
      <c r="HZ5" s="1489"/>
      <c r="IA5" s="1489"/>
      <c r="IB5" s="1489"/>
      <c r="IC5" s="1489"/>
      <c r="ID5" s="1489"/>
      <c r="IE5" s="1489"/>
      <c r="IF5" s="1489"/>
      <c r="IG5" s="1489"/>
      <c r="IH5" s="1489"/>
      <c r="II5" s="1489"/>
      <c r="IJ5" s="1489"/>
      <c r="IK5" s="1489"/>
      <c r="IL5" s="1489"/>
      <c r="IM5" s="1489"/>
      <c r="IN5" s="1489"/>
      <c r="IO5" s="1489"/>
      <c r="IP5" s="1489"/>
      <c r="IQ5" s="1489"/>
      <c r="IR5" s="1489"/>
      <c r="IS5" s="1489"/>
      <c r="IT5" s="1489"/>
    </row>
    <row r="6" spans="1:254" s="1490" customFormat="1" ht="28">
      <c r="A6" s="1495" t="s">
        <v>1968</v>
      </c>
      <c r="B6" s="1487"/>
      <c r="C6" s="1487"/>
      <c r="D6" s="1487"/>
      <c r="E6" s="1488"/>
      <c r="F6" s="1487"/>
      <c r="G6" s="1487"/>
      <c r="H6" s="1487"/>
      <c r="I6" s="1488"/>
      <c r="J6" s="1487"/>
      <c r="K6" s="1487"/>
      <c r="L6" s="1487"/>
      <c r="M6" s="1488"/>
      <c r="N6" s="1487"/>
      <c r="O6" s="1487"/>
      <c r="P6" s="1487"/>
      <c r="Q6" s="1488"/>
      <c r="R6" s="1487"/>
      <c r="S6" s="1487"/>
      <c r="T6" s="1487"/>
      <c r="U6" s="1492"/>
      <c r="V6" s="1489"/>
      <c r="W6" s="1489"/>
      <c r="X6" s="1489"/>
      <c r="Y6" s="1489"/>
      <c r="Z6" s="1489"/>
      <c r="AA6" s="1489"/>
      <c r="AB6" s="1489"/>
      <c r="AC6" s="1489"/>
      <c r="AD6" s="1489"/>
      <c r="AE6" s="1489"/>
      <c r="AF6" s="1489"/>
      <c r="AG6" s="1489"/>
      <c r="AH6" s="1489"/>
      <c r="AI6" s="1489"/>
      <c r="AJ6" s="1489"/>
      <c r="AK6" s="1489"/>
      <c r="AL6" s="1489"/>
      <c r="AM6" s="1489"/>
      <c r="AN6" s="1489"/>
      <c r="AO6" s="1489"/>
      <c r="AP6" s="1489"/>
      <c r="AQ6" s="1489"/>
      <c r="AR6" s="1489"/>
      <c r="AS6" s="1489"/>
      <c r="AT6" s="1489"/>
      <c r="AU6" s="1489"/>
      <c r="AV6" s="1489"/>
      <c r="AW6" s="1489"/>
      <c r="AX6" s="1489"/>
      <c r="AY6" s="1489"/>
      <c r="AZ6" s="1489"/>
      <c r="BA6" s="1489"/>
      <c r="BB6" s="1489"/>
      <c r="BC6" s="1489"/>
      <c r="BD6" s="1489"/>
      <c r="BE6" s="1489"/>
      <c r="BF6" s="1489"/>
      <c r="BG6" s="1489"/>
      <c r="BH6" s="1489"/>
      <c r="BI6" s="1489"/>
      <c r="BJ6" s="1489"/>
      <c r="BK6" s="1489"/>
      <c r="BL6" s="1489"/>
      <c r="BM6" s="1489"/>
      <c r="BN6" s="1489"/>
      <c r="BO6" s="1489"/>
      <c r="BP6" s="1489"/>
      <c r="BQ6" s="1489"/>
      <c r="BR6" s="1489"/>
      <c r="BS6" s="1489"/>
      <c r="BT6" s="1489"/>
      <c r="BU6" s="1489"/>
      <c r="BV6" s="1489"/>
      <c r="BW6" s="1489"/>
      <c r="BX6" s="1489"/>
      <c r="BY6" s="1489"/>
      <c r="BZ6" s="1489"/>
      <c r="CA6" s="1489"/>
      <c r="CB6" s="1489"/>
      <c r="CC6" s="1489"/>
      <c r="CD6" s="1489"/>
      <c r="CE6" s="1489"/>
      <c r="CF6" s="1489"/>
      <c r="CG6" s="1489"/>
      <c r="CH6" s="1489"/>
      <c r="CI6" s="1489"/>
      <c r="CJ6" s="1489"/>
      <c r="CK6" s="1489"/>
      <c r="CL6" s="1489"/>
      <c r="CM6" s="1489"/>
      <c r="CN6" s="1489"/>
      <c r="CO6" s="1489"/>
      <c r="CP6" s="1489"/>
      <c r="CQ6" s="1489"/>
      <c r="CR6" s="1489"/>
      <c r="CS6" s="1489"/>
      <c r="CT6" s="1489"/>
      <c r="CU6" s="1489"/>
      <c r="CV6" s="1489"/>
      <c r="CW6" s="1489"/>
      <c r="CX6" s="1489"/>
      <c r="CY6" s="1489"/>
      <c r="CZ6" s="1489"/>
      <c r="DA6" s="1489"/>
      <c r="DB6" s="1489"/>
      <c r="DC6" s="1489"/>
      <c r="DD6" s="1489"/>
      <c r="DE6" s="1489"/>
      <c r="DF6" s="1489"/>
      <c r="DG6" s="1489"/>
      <c r="DH6" s="1489"/>
      <c r="DI6" s="1489"/>
      <c r="DJ6" s="1489"/>
      <c r="DK6" s="1489"/>
      <c r="DL6" s="1489"/>
      <c r="DM6" s="1489"/>
      <c r="DN6" s="1489"/>
      <c r="DO6" s="1489"/>
      <c r="DP6" s="1489"/>
      <c r="DQ6" s="1489"/>
      <c r="DR6" s="1489"/>
      <c r="DS6" s="1489"/>
      <c r="DT6" s="1489"/>
      <c r="DU6" s="1489"/>
      <c r="DV6" s="1489"/>
      <c r="DW6" s="1489"/>
      <c r="DX6" s="1489"/>
      <c r="DY6" s="1489"/>
      <c r="DZ6" s="1489"/>
      <c r="EA6" s="1489"/>
      <c r="EB6" s="1489"/>
      <c r="EC6" s="1489"/>
      <c r="ED6" s="1489"/>
      <c r="EE6" s="1489"/>
      <c r="EF6" s="1489"/>
      <c r="EG6" s="1489"/>
      <c r="EH6" s="1489"/>
      <c r="EI6" s="1489"/>
      <c r="EJ6" s="1489"/>
      <c r="EK6" s="1489"/>
      <c r="EL6" s="1489"/>
      <c r="EM6" s="1489"/>
      <c r="EN6" s="1489"/>
      <c r="EO6" s="1489"/>
      <c r="EP6" s="1489"/>
      <c r="EQ6" s="1489"/>
      <c r="ER6" s="1489"/>
      <c r="ES6" s="1489"/>
      <c r="ET6" s="1489"/>
      <c r="EU6" s="1489"/>
      <c r="EV6" s="1489"/>
      <c r="EW6" s="1489"/>
      <c r="EX6" s="1489"/>
      <c r="EY6" s="1489"/>
      <c r="EZ6" s="1489"/>
      <c r="FA6" s="1489"/>
      <c r="FB6" s="1489"/>
      <c r="FC6" s="1489"/>
      <c r="FD6" s="1489"/>
      <c r="FE6" s="1489"/>
      <c r="FF6" s="1489"/>
      <c r="FG6" s="1489"/>
      <c r="FH6" s="1489"/>
      <c r="FI6" s="1489"/>
      <c r="FJ6" s="1489"/>
      <c r="FK6" s="1489"/>
      <c r="FL6" s="1489"/>
      <c r="FM6" s="1489"/>
      <c r="FN6" s="1489"/>
      <c r="FO6" s="1489"/>
      <c r="FP6" s="1489"/>
      <c r="FQ6" s="1489"/>
      <c r="FR6" s="1489"/>
      <c r="FS6" s="1489"/>
      <c r="FT6" s="1489"/>
      <c r="FU6" s="1489"/>
      <c r="FV6" s="1489"/>
      <c r="FW6" s="1489"/>
      <c r="FX6" s="1489"/>
      <c r="FY6" s="1489"/>
      <c r="FZ6" s="1489"/>
      <c r="GA6" s="1489"/>
      <c r="GB6" s="1489"/>
      <c r="GC6" s="1489"/>
      <c r="GD6" s="1489"/>
      <c r="GE6" s="1489"/>
      <c r="GF6" s="1489"/>
      <c r="GG6" s="1489"/>
      <c r="GH6" s="1489"/>
      <c r="GI6" s="1489"/>
      <c r="GJ6" s="1489"/>
      <c r="GK6" s="1489"/>
      <c r="GL6" s="1489"/>
      <c r="GM6" s="1489"/>
      <c r="GN6" s="1489"/>
      <c r="GO6" s="1489"/>
      <c r="GP6" s="1489"/>
      <c r="GQ6" s="1489"/>
      <c r="GR6" s="1489"/>
      <c r="GS6" s="1489"/>
      <c r="GT6" s="1489"/>
      <c r="GU6" s="1489"/>
      <c r="GV6" s="1489"/>
      <c r="GW6" s="1489"/>
      <c r="GX6" s="1489"/>
      <c r="GY6" s="1489"/>
      <c r="GZ6" s="1489"/>
      <c r="HA6" s="1489"/>
      <c r="HB6" s="1489"/>
      <c r="HC6" s="1489"/>
      <c r="HD6" s="1489"/>
      <c r="HE6" s="1489"/>
      <c r="HF6" s="1489"/>
      <c r="HG6" s="1489"/>
      <c r="HH6" s="1489"/>
      <c r="HI6" s="1489"/>
      <c r="HJ6" s="1489"/>
      <c r="HK6" s="1489"/>
      <c r="HL6" s="1489"/>
      <c r="HM6" s="1489"/>
      <c r="HN6" s="1489"/>
      <c r="HO6" s="1489"/>
      <c r="HP6" s="1489"/>
      <c r="HQ6" s="1489"/>
      <c r="HR6" s="1489"/>
      <c r="HS6" s="1489"/>
      <c r="HT6" s="1489"/>
      <c r="HU6" s="1489"/>
      <c r="HV6" s="1489"/>
      <c r="HW6" s="1489"/>
      <c r="HX6" s="1489"/>
      <c r="HY6" s="1489"/>
      <c r="HZ6" s="1489"/>
      <c r="IA6" s="1489"/>
      <c r="IB6" s="1489"/>
      <c r="IC6" s="1489"/>
      <c r="ID6" s="1489"/>
      <c r="IE6" s="1489"/>
      <c r="IF6" s="1489"/>
      <c r="IG6" s="1489"/>
      <c r="IH6" s="1489"/>
      <c r="II6" s="1489"/>
      <c r="IJ6" s="1489"/>
      <c r="IK6" s="1489"/>
      <c r="IL6" s="1489"/>
      <c r="IM6" s="1489"/>
      <c r="IN6" s="1489"/>
      <c r="IO6" s="1489"/>
      <c r="IP6" s="1489"/>
      <c r="IQ6" s="1489"/>
      <c r="IR6" s="1489"/>
      <c r="IS6" s="1489"/>
      <c r="IT6" s="1489"/>
    </row>
    <row r="7" spans="1:254" ht="21">
      <c r="A7" s="66" t="s">
        <v>136</v>
      </c>
      <c r="B7" s="67"/>
      <c r="C7" s="67"/>
      <c r="D7" s="67"/>
      <c r="E7" s="1496"/>
      <c r="F7" s="67"/>
      <c r="G7" s="127"/>
      <c r="H7" s="67"/>
      <c r="I7" s="1496"/>
      <c r="J7" s="67"/>
      <c r="K7" s="67"/>
      <c r="L7" s="67"/>
      <c r="M7" s="1496"/>
      <c r="N7" s="67"/>
      <c r="O7" s="67"/>
      <c r="P7" s="67"/>
      <c r="Q7" s="1496"/>
      <c r="R7" s="67"/>
      <c r="S7" s="67"/>
      <c r="T7" s="67"/>
      <c r="U7" s="1497"/>
      <c r="V7" s="68"/>
      <c r="W7" s="68"/>
      <c r="X7" s="68"/>
      <c r="Y7" s="68"/>
      <c r="Z7" s="68"/>
      <c r="AA7" s="68"/>
      <c r="AB7" s="68"/>
      <c r="AC7" s="68"/>
      <c r="AD7" s="68"/>
      <c r="AE7" s="68"/>
      <c r="AF7" s="68"/>
      <c r="AG7" s="68"/>
      <c r="AH7" s="68"/>
      <c r="AI7" s="68"/>
      <c r="AJ7" s="68"/>
      <c r="AK7" s="68"/>
      <c r="AL7" s="68"/>
      <c r="AM7" s="68"/>
      <c r="AN7" s="68"/>
      <c r="AO7" s="68"/>
      <c r="AP7" s="68"/>
      <c r="AQ7" s="68"/>
      <c r="AR7" s="68"/>
      <c r="AS7" s="68"/>
      <c r="AT7" s="68"/>
      <c r="AU7" s="68"/>
      <c r="AV7" s="68"/>
      <c r="AW7" s="68"/>
      <c r="AX7" s="68"/>
      <c r="AY7" s="68"/>
      <c r="AZ7" s="68"/>
      <c r="BA7" s="68"/>
      <c r="BB7" s="68"/>
      <c r="BC7" s="68"/>
      <c r="BD7" s="68"/>
      <c r="BE7" s="68"/>
      <c r="BF7" s="68"/>
      <c r="BG7" s="68"/>
      <c r="BH7" s="68"/>
      <c r="BI7" s="68"/>
      <c r="BJ7" s="68"/>
      <c r="BK7" s="68"/>
      <c r="BL7" s="68"/>
      <c r="BM7" s="68"/>
      <c r="BN7" s="68"/>
      <c r="BO7" s="68"/>
      <c r="BP7" s="68"/>
      <c r="BQ7" s="68"/>
      <c r="BR7" s="68"/>
      <c r="BS7" s="68"/>
      <c r="BT7" s="68"/>
      <c r="BU7" s="68"/>
      <c r="BV7" s="68"/>
      <c r="BW7" s="68"/>
      <c r="BX7" s="68"/>
      <c r="BY7" s="68"/>
      <c r="BZ7" s="68"/>
      <c r="CA7" s="68"/>
      <c r="CB7" s="68"/>
      <c r="CC7" s="68"/>
      <c r="CD7" s="68"/>
      <c r="CE7" s="68"/>
      <c r="CF7" s="68"/>
      <c r="CG7" s="68"/>
      <c r="CH7" s="68"/>
      <c r="CI7" s="68"/>
      <c r="CJ7" s="68"/>
      <c r="CK7" s="68"/>
      <c r="CL7" s="68"/>
      <c r="CM7" s="68"/>
      <c r="CN7" s="68"/>
      <c r="CO7" s="68"/>
      <c r="CP7" s="68"/>
      <c r="CQ7" s="68"/>
      <c r="CR7" s="68"/>
      <c r="CS7" s="68"/>
      <c r="CT7" s="68"/>
      <c r="CU7" s="68"/>
      <c r="CV7" s="68"/>
      <c r="CW7" s="68"/>
      <c r="CX7" s="68"/>
      <c r="CY7" s="68"/>
      <c r="CZ7" s="68"/>
      <c r="DA7" s="68"/>
      <c r="DB7" s="68"/>
      <c r="DC7" s="68"/>
      <c r="DD7" s="68"/>
      <c r="DE7" s="68"/>
      <c r="DF7" s="68"/>
      <c r="DG7" s="68"/>
      <c r="DH7" s="68"/>
      <c r="DI7" s="68"/>
      <c r="DJ7" s="68"/>
      <c r="DK7" s="68"/>
      <c r="DL7" s="68"/>
      <c r="DM7" s="68"/>
      <c r="DN7" s="68"/>
      <c r="DO7" s="68"/>
      <c r="DP7" s="68"/>
      <c r="DQ7" s="68"/>
      <c r="DR7" s="68"/>
      <c r="DS7" s="68"/>
      <c r="DT7" s="68"/>
      <c r="DU7" s="68"/>
      <c r="DV7" s="68"/>
      <c r="DW7" s="68"/>
      <c r="DX7" s="68"/>
      <c r="DY7" s="68"/>
      <c r="DZ7" s="68"/>
      <c r="EA7" s="68"/>
      <c r="EB7" s="68"/>
      <c r="EC7" s="68"/>
      <c r="ED7" s="68"/>
      <c r="EE7" s="68"/>
      <c r="EF7" s="68"/>
      <c r="EG7" s="68"/>
      <c r="EH7" s="68"/>
      <c r="EI7" s="68"/>
      <c r="EJ7" s="68"/>
      <c r="EK7" s="68"/>
      <c r="EL7" s="68"/>
      <c r="EM7" s="68"/>
      <c r="EN7" s="68"/>
      <c r="EO7" s="68"/>
      <c r="EP7" s="68"/>
      <c r="EQ7" s="68"/>
      <c r="ER7" s="68"/>
      <c r="ES7" s="68"/>
      <c r="ET7" s="68"/>
      <c r="EU7" s="68"/>
      <c r="EV7" s="68"/>
      <c r="EW7" s="68"/>
      <c r="EX7" s="68"/>
      <c r="EY7" s="68"/>
      <c r="EZ7" s="68"/>
      <c r="FA7" s="68"/>
      <c r="FB7" s="68"/>
      <c r="FC7" s="68"/>
      <c r="FD7" s="68"/>
      <c r="FE7" s="68"/>
      <c r="FF7" s="68"/>
      <c r="FG7" s="68"/>
      <c r="FH7" s="68"/>
      <c r="FI7" s="68"/>
      <c r="FJ7" s="68"/>
      <c r="FK7" s="68"/>
      <c r="FL7" s="68"/>
      <c r="FM7" s="68"/>
      <c r="FN7" s="68"/>
      <c r="FO7" s="68"/>
      <c r="FP7" s="68"/>
      <c r="FQ7" s="68"/>
      <c r="FR7" s="68"/>
      <c r="FS7" s="68"/>
      <c r="FT7" s="68"/>
      <c r="FU7" s="68"/>
      <c r="FV7" s="68"/>
      <c r="FW7" s="68"/>
      <c r="FX7" s="68"/>
      <c r="FY7" s="68"/>
      <c r="FZ7" s="68"/>
      <c r="GA7" s="68"/>
      <c r="GB7" s="68"/>
      <c r="GC7" s="68"/>
      <c r="GD7" s="68"/>
      <c r="GE7" s="68"/>
      <c r="GF7" s="68"/>
      <c r="GG7" s="68"/>
      <c r="GH7" s="68"/>
      <c r="GI7" s="68"/>
      <c r="GJ7" s="68"/>
      <c r="GK7" s="68"/>
      <c r="GL7" s="68"/>
      <c r="GM7" s="68"/>
      <c r="GN7" s="68"/>
      <c r="GO7" s="68"/>
      <c r="GP7" s="68"/>
      <c r="GQ7" s="68"/>
      <c r="GR7" s="68"/>
      <c r="GS7" s="68"/>
      <c r="GT7" s="68"/>
      <c r="GU7" s="68"/>
      <c r="GV7" s="68"/>
      <c r="GW7" s="68"/>
      <c r="GX7" s="68"/>
      <c r="GY7" s="68"/>
      <c r="GZ7" s="68"/>
      <c r="HA7" s="68"/>
      <c r="HB7" s="68"/>
      <c r="HC7" s="68"/>
      <c r="HD7" s="68"/>
      <c r="HE7" s="68"/>
      <c r="HF7" s="68"/>
      <c r="HG7" s="68"/>
      <c r="HH7" s="68"/>
      <c r="HI7" s="68"/>
      <c r="HJ7" s="68"/>
      <c r="HK7" s="68"/>
      <c r="HL7" s="68"/>
      <c r="HM7" s="68"/>
      <c r="HN7" s="68"/>
      <c r="HO7" s="68"/>
      <c r="HP7" s="68"/>
      <c r="HQ7" s="68"/>
      <c r="HR7" s="68"/>
      <c r="HS7" s="68"/>
      <c r="HT7" s="68"/>
      <c r="HU7" s="68"/>
      <c r="HV7" s="68"/>
      <c r="HW7" s="68"/>
      <c r="HX7" s="68"/>
      <c r="HY7" s="68"/>
      <c r="HZ7" s="68"/>
      <c r="IA7" s="68"/>
      <c r="IB7" s="68"/>
      <c r="IC7" s="68"/>
      <c r="ID7" s="68"/>
      <c r="IE7" s="68"/>
      <c r="IF7" s="68"/>
      <c r="IG7" s="68"/>
      <c r="IH7" s="68"/>
      <c r="II7" s="68"/>
      <c r="IJ7" s="68"/>
      <c r="IK7" s="68"/>
      <c r="IL7" s="68"/>
      <c r="IM7" s="68"/>
      <c r="IN7" s="68"/>
      <c r="IO7" s="68"/>
      <c r="IP7" s="68"/>
      <c r="IQ7" s="68"/>
      <c r="IR7" s="68"/>
      <c r="IS7" s="68"/>
      <c r="IT7" s="68"/>
    </row>
    <row r="8" spans="1:254">
      <c r="A8" s="73"/>
      <c r="B8" s="73"/>
      <c r="C8" s="67"/>
      <c r="D8" s="67"/>
      <c r="E8" s="1496"/>
      <c r="F8" s="67"/>
      <c r="G8" s="67"/>
      <c r="H8" s="67"/>
      <c r="I8" s="1496"/>
      <c r="J8" s="67"/>
      <c r="K8" s="67"/>
      <c r="L8" s="67"/>
      <c r="M8" s="1496"/>
      <c r="N8" s="67"/>
      <c r="O8" s="67"/>
      <c r="P8" s="67"/>
      <c r="Q8" s="1496"/>
      <c r="R8" s="73"/>
      <c r="S8" s="67"/>
      <c r="T8" s="67"/>
      <c r="U8" s="67"/>
    </row>
    <row r="9" spans="1:254" ht="17">
      <c r="A9" s="38" t="s">
        <v>1370</v>
      </c>
      <c r="B9" s="73"/>
      <c r="C9" s="67"/>
      <c r="D9" s="67"/>
      <c r="E9" s="1496"/>
      <c r="F9" s="67"/>
      <c r="G9" s="67"/>
      <c r="H9" s="67"/>
      <c r="I9" s="1496"/>
      <c r="J9" s="67"/>
      <c r="K9" s="67"/>
      <c r="L9" s="67"/>
      <c r="M9" s="1496"/>
      <c r="N9" s="67"/>
      <c r="O9" s="67"/>
      <c r="P9" s="67"/>
      <c r="Q9" s="1496"/>
      <c r="R9" s="73"/>
      <c r="S9" s="67"/>
      <c r="T9" s="67"/>
      <c r="U9" s="67"/>
    </row>
    <row r="10" spans="1:254" ht="24.75" customHeight="1">
      <c r="A10" s="1498"/>
      <c r="B10" s="73"/>
      <c r="C10" s="67"/>
      <c r="D10" s="67"/>
      <c r="E10" s="1496"/>
      <c r="F10" s="67"/>
      <c r="G10" s="67"/>
      <c r="H10" s="67"/>
      <c r="I10" s="1496"/>
      <c r="J10" s="67"/>
      <c r="K10" s="67"/>
      <c r="L10" s="67"/>
      <c r="M10" s="1496"/>
      <c r="N10" s="67"/>
      <c r="O10" s="67"/>
      <c r="P10" s="67"/>
      <c r="Q10" s="1496"/>
      <c r="R10" s="73"/>
      <c r="S10" s="67"/>
      <c r="T10" s="67"/>
      <c r="U10" s="67"/>
    </row>
    <row r="11" spans="1:254" ht="24.75" customHeight="1">
      <c r="A11" s="1498"/>
      <c r="B11" s="73"/>
      <c r="C11" s="67"/>
      <c r="D11" s="67"/>
      <c r="E11" s="1496"/>
      <c r="F11" s="67"/>
      <c r="G11" s="67"/>
      <c r="H11" s="67"/>
      <c r="I11" s="1496"/>
      <c r="J11" s="67"/>
      <c r="K11" s="67"/>
      <c r="L11" s="67"/>
      <c r="M11" s="1496"/>
      <c r="N11" s="67"/>
      <c r="O11" s="67"/>
      <c r="P11" s="67"/>
      <c r="Q11" s="1496"/>
      <c r="R11" s="73"/>
      <c r="S11" s="67"/>
      <c r="T11" s="67"/>
      <c r="U11" s="67"/>
    </row>
    <row r="12" spans="1:254" ht="24.75" customHeight="1">
      <c r="A12" s="1498"/>
      <c r="B12" s="73"/>
      <c r="C12" s="67"/>
      <c r="D12" s="67"/>
      <c r="E12" s="1496"/>
      <c r="F12" s="67"/>
      <c r="G12" s="67"/>
      <c r="H12" s="67"/>
      <c r="I12" s="1496"/>
      <c r="J12" s="67"/>
      <c r="K12" s="67"/>
      <c r="L12" s="67"/>
      <c r="M12" s="1496"/>
      <c r="N12" s="67"/>
      <c r="O12" s="67"/>
      <c r="P12" s="67"/>
      <c r="Q12" s="1496"/>
      <c r="R12" s="73"/>
      <c r="S12" s="67"/>
      <c r="T12" s="67"/>
      <c r="U12" s="67"/>
    </row>
    <row r="13" spans="1:254" s="1503" customFormat="1" ht="21">
      <c r="A13" s="1499"/>
      <c r="B13" s="1499"/>
      <c r="C13" s="1500" t="s">
        <v>41</v>
      </c>
      <c r="D13" s="72"/>
      <c r="E13" s="1501"/>
      <c r="F13" s="72"/>
      <c r="G13" s="72" t="s">
        <v>42</v>
      </c>
      <c r="H13" s="72"/>
      <c r="I13" s="1501"/>
      <c r="J13" s="72"/>
      <c r="K13" s="72" t="s">
        <v>43</v>
      </c>
      <c r="L13" s="72"/>
      <c r="M13" s="1501"/>
      <c r="N13" s="72"/>
      <c r="O13" s="72" t="s">
        <v>44</v>
      </c>
      <c r="P13" s="72"/>
      <c r="Q13" s="1501"/>
      <c r="R13" s="1499"/>
      <c r="S13" s="1502" t="s">
        <v>1371</v>
      </c>
      <c r="T13" s="1502"/>
      <c r="U13" s="1502"/>
    </row>
    <row r="14" spans="1:254" ht="21" customHeight="1">
      <c r="A14" s="74"/>
      <c r="B14" s="74"/>
      <c r="C14" s="1504"/>
      <c r="D14" s="1504"/>
      <c r="E14" s="1505"/>
      <c r="F14" s="7"/>
      <c r="G14" s="1504"/>
      <c r="H14" s="1504"/>
      <c r="I14" s="1505"/>
      <c r="J14" s="7"/>
      <c r="K14" s="1504"/>
      <c r="L14" s="1504"/>
      <c r="M14" s="1505"/>
      <c r="N14" s="7"/>
      <c r="O14" s="1504"/>
      <c r="P14" s="1504"/>
      <c r="Q14" s="1505"/>
      <c r="R14" s="38"/>
      <c r="S14" s="1504"/>
      <c r="T14" s="1504"/>
      <c r="U14" s="1504"/>
    </row>
    <row r="15" spans="1:254" s="1503" customFormat="1" ht="21" customHeight="1">
      <c r="B15" s="1499"/>
      <c r="C15" s="1506" t="s">
        <v>2000</v>
      </c>
      <c r="D15" s="1507"/>
      <c r="E15" s="1506" t="s">
        <v>46</v>
      </c>
      <c r="F15" s="1507"/>
      <c r="G15" s="1598" t="str">
        <f>$C$15</f>
        <v xml:space="preserve"> MARCH 31, 2015</v>
      </c>
      <c r="H15" s="1592"/>
      <c r="I15" s="1600" t="str">
        <f>$E$15</f>
        <v xml:space="preserve"> MARCH 31, 2014</v>
      </c>
      <c r="J15" s="1599"/>
      <c r="K15" s="1598" t="str">
        <f>$C$15</f>
        <v xml:space="preserve"> MARCH 31, 2015</v>
      </c>
      <c r="L15" s="1592"/>
      <c r="M15" s="1600" t="str">
        <f>$E$15</f>
        <v xml:space="preserve"> MARCH 31, 2014</v>
      </c>
      <c r="N15" s="1592"/>
      <c r="O15" s="1598" t="str">
        <f>$C$15</f>
        <v xml:space="preserve"> MARCH 31, 2015</v>
      </c>
      <c r="P15" s="1592"/>
      <c r="Q15" s="1600" t="str">
        <f>$E$15</f>
        <v xml:space="preserve"> MARCH 31, 2014</v>
      </c>
      <c r="R15" s="1594"/>
      <c r="S15" s="1598" t="str">
        <f>$C$15</f>
        <v xml:space="preserve"> MARCH 31, 2015</v>
      </c>
      <c r="T15" s="1592"/>
      <c r="U15" s="1598" t="str">
        <f>$E$15</f>
        <v xml:space="preserve"> MARCH 31, 2014</v>
      </c>
      <c r="V15" s="1499"/>
      <c r="W15" s="1499"/>
      <c r="X15" s="1499"/>
    </row>
    <row r="16" spans="1:254" ht="7.5" customHeight="1">
      <c r="B16" s="74"/>
      <c r="C16" s="83"/>
      <c r="D16" s="79"/>
      <c r="E16" s="83"/>
      <c r="F16" s="79"/>
      <c r="G16" s="83"/>
      <c r="H16" s="79"/>
      <c r="I16" s="1508"/>
      <c r="J16" s="79"/>
      <c r="K16" s="83"/>
      <c r="L16" s="79"/>
      <c r="M16" s="1508"/>
      <c r="N16" s="79"/>
      <c r="O16" s="83"/>
      <c r="P16" s="79"/>
      <c r="Q16" s="1508"/>
      <c r="R16" s="74"/>
      <c r="S16" s="84"/>
      <c r="T16" s="74"/>
      <c r="U16" s="84"/>
      <c r="V16" s="73"/>
      <c r="W16" s="73"/>
      <c r="X16" s="73"/>
    </row>
    <row r="17" spans="1:24" ht="23.25" customHeight="1">
      <c r="B17" s="74"/>
      <c r="C17" s="86"/>
      <c r="D17" s="79"/>
      <c r="E17" s="86"/>
      <c r="F17" s="79"/>
      <c r="G17" s="86"/>
      <c r="H17" s="79"/>
      <c r="I17" s="1509"/>
      <c r="J17" s="79"/>
      <c r="K17" s="86"/>
      <c r="L17" s="79"/>
      <c r="M17" s="1509"/>
      <c r="N17" s="79"/>
      <c r="O17" s="86"/>
      <c r="P17" s="79"/>
      <c r="Q17" s="1509"/>
      <c r="R17" s="74"/>
      <c r="S17" s="85"/>
      <c r="T17" s="74"/>
      <c r="U17" s="85"/>
      <c r="V17" s="73"/>
      <c r="W17" s="73"/>
      <c r="X17" s="73"/>
    </row>
    <row r="18" spans="1:24" s="1511" customFormat="1" ht="25" customHeight="1">
      <c r="A18" s="66" t="s">
        <v>1372</v>
      </c>
      <c r="B18" s="66"/>
      <c r="C18" s="1510"/>
      <c r="E18" s="1510"/>
      <c r="F18" s="1512"/>
      <c r="G18" s="1513"/>
      <c r="H18" s="1512"/>
      <c r="I18" s="1514"/>
      <c r="J18" s="1512"/>
      <c r="K18" s="1513"/>
      <c r="L18" s="1512"/>
      <c r="M18" s="1514"/>
      <c r="N18" s="1512"/>
      <c r="O18" s="1515"/>
      <c r="P18" s="1512"/>
      <c r="Q18" s="1516"/>
      <c r="R18" s="1517"/>
      <c r="S18" s="1518"/>
      <c r="T18" s="1517"/>
      <c r="U18" s="1518"/>
      <c r="V18" s="1519"/>
      <c r="W18" s="1520"/>
      <c r="X18" s="1520"/>
    </row>
    <row r="19" spans="1:24" s="1503" customFormat="1" ht="25" customHeight="1">
      <c r="A19" s="1521" t="s">
        <v>1373</v>
      </c>
      <c r="B19" s="1499" t="s">
        <v>6</v>
      </c>
      <c r="C19" s="1522">
        <v>651894</v>
      </c>
      <c r="D19" s="1523"/>
      <c r="E19" s="1522">
        <v>532803</v>
      </c>
      <c r="F19" s="1524"/>
      <c r="G19" s="1522">
        <v>11966</v>
      </c>
      <c r="H19" s="1524"/>
      <c r="I19" s="1522">
        <v>10969</v>
      </c>
      <c r="J19" s="1524"/>
      <c r="K19" s="1525">
        <v>0</v>
      </c>
      <c r="L19" s="1524"/>
      <c r="M19" s="1525">
        <v>0</v>
      </c>
      <c r="N19" s="1524"/>
      <c r="O19" s="1522">
        <v>0</v>
      </c>
      <c r="P19" s="1524"/>
      <c r="Q19" s="1522">
        <v>0</v>
      </c>
      <c r="R19" s="1524"/>
      <c r="S19" s="1526">
        <f>ROUND((SUM(C19)+SUM(G19)+SUM(K19)+SUM(O19)),0)</f>
        <v>663860</v>
      </c>
      <c r="T19" s="1524"/>
      <c r="U19" s="1526">
        <f>ROUND((SUM(E19)+SUM(I19)+SUM(M19)+SUM(Q19)),0)</f>
        <v>543772</v>
      </c>
      <c r="V19" s="1527"/>
      <c r="W19" s="1499"/>
      <c r="X19" s="1528"/>
    </row>
    <row r="20" spans="1:24" s="1503" customFormat="1" ht="25" customHeight="1">
      <c r="A20" s="1521" t="s">
        <v>1374</v>
      </c>
      <c r="B20" s="1499" t="s">
        <v>6</v>
      </c>
      <c r="C20" s="1529">
        <v>80411</v>
      </c>
      <c r="D20" s="1530"/>
      <c r="E20" s="1529">
        <v>92055</v>
      </c>
      <c r="F20" s="1530"/>
      <c r="G20" s="1529">
        <v>0</v>
      </c>
      <c r="H20" s="1530"/>
      <c r="I20" s="1529">
        <v>0</v>
      </c>
      <c r="J20" s="1530"/>
      <c r="K20" s="1531">
        <v>0</v>
      </c>
      <c r="L20" s="1530"/>
      <c r="M20" s="1531">
        <v>0</v>
      </c>
      <c r="N20" s="1530"/>
      <c r="O20" s="1529">
        <v>23000</v>
      </c>
      <c r="P20" s="1530"/>
      <c r="Q20" s="1529">
        <v>19000</v>
      </c>
      <c r="R20" s="1527"/>
      <c r="S20" s="1527">
        <f>ROUND((SUM(C20)+SUM(G20)+SUM(K20)+SUM(O20)),0)</f>
        <v>103411</v>
      </c>
      <c r="T20" s="1527"/>
      <c r="U20" s="1527">
        <f>ROUND((SUM(E20)+SUM(I20)+SUM(M20)+SUM(Q20)),0)</f>
        <v>111055</v>
      </c>
      <c r="V20" s="1527"/>
      <c r="W20" s="1499"/>
      <c r="X20" s="1528"/>
    </row>
    <row r="21" spans="1:24" s="1511" customFormat="1" ht="25" customHeight="1">
      <c r="A21" s="66" t="s">
        <v>1375</v>
      </c>
      <c r="B21" s="1520" t="s">
        <v>6</v>
      </c>
      <c r="C21" s="1552">
        <f>ROUND(SUM(C19:C20),0)</f>
        <v>732305</v>
      </c>
      <c r="D21" s="1553"/>
      <c r="E21" s="1552">
        <f>ROUND(SUM(E19:E20),0)</f>
        <v>624858</v>
      </c>
      <c r="F21" s="1553"/>
      <c r="G21" s="1552">
        <f>ROUND(SUM(G19:G20),0)</f>
        <v>11966</v>
      </c>
      <c r="H21" s="1553"/>
      <c r="I21" s="1552">
        <f>ROUND(SUM(I19:I20),0)</f>
        <v>10969</v>
      </c>
      <c r="J21" s="1553"/>
      <c r="K21" s="1552">
        <f>ROUND(SUM(K19:K20),0)</f>
        <v>0</v>
      </c>
      <c r="L21" s="1553"/>
      <c r="M21" s="1552">
        <f>ROUND(SUM(M19:M20),0)</f>
        <v>0</v>
      </c>
      <c r="N21" s="1553"/>
      <c r="O21" s="1552">
        <f>ROUND(SUM(O19:O20),0)</f>
        <v>23000</v>
      </c>
      <c r="P21" s="1554"/>
      <c r="Q21" s="1552">
        <f>ROUND(SUM(Q19:Q20),0)</f>
        <v>19000</v>
      </c>
      <c r="R21" s="1555"/>
      <c r="S21" s="1552">
        <f>ROUND(SUM(S19:S20),0)</f>
        <v>767271</v>
      </c>
      <c r="T21" s="1555"/>
      <c r="U21" s="1552">
        <f>ROUND(SUM(U19:U20),0)</f>
        <v>654827</v>
      </c>
      <c r="V21" s="1532"/>
      <c r="W21" s="1520"/>
      <c r="X21" s="1533"/>
    </row>
    <row r="22" spans="1:24" s="1535" customFormat="1" ht="21.75" customHeight="1">
      <c r="A22" s="1534"/>
      <c r="B22" s="1498"/>
      <c r="C22" s="1556"/>
      <c r="D22" s="1557"/>
      <c r="E22" s="1556"/>
      <c r="F22" s="1557"/>
      <c r="G22" s="1558"/>
      <c r="H22" s="1557"/>
      <c r="I22" s="1558"/>
      <c r="J22" s="1557"/>
      <c r="K22" s="1558"/>
      <c r="L22" s="1557"/>
      <c r="M22" s="1558"/>
      <c r="N22" s="1557"/>
      <c r="O22" s="1558"/>
      <c r="P22" s="1557"/>
      <c r="Q22" s="1558"/>
      <c r="R22" s="1559"/>
      <c r="S22" s="1560"/>
      <c r="T22" s="1559"/>
      <c r="U22" s="1561"/>
      <c r="V22" s="1088"/>
      <c r="W22" s="1498"/>
      <c r="X22" s="1498"/>
    </row>
    <row r="23" spans="1:24" s="1535" customFormat="1" ht="21.75" customHeight="1">
      <c r="A23" s="1534"/>
      <c r="B23" s="1498"/>
      <c r="C23" s="1556"/>
      <c r="D23" s="1557"/>
      <c r="E23" s="1556"/>
      <c r="F23" s="1557"/>
      <c r="G23" s="1556"/>
      <c r="H23" s="1556"/>
      <c r="I23" s="1556"/>
      <c r="J23" s="1556"/>
      <c r="K23" s="1556"/>
      <c r="L23" s="1556"/>
      <c r="M23" s="1556"/>
      <c r="N23" s="1556"/>
      <c r="O23" s="1556"/>
      <c r="P23" s="1556"/>
      <c r="Q23" s="1556"/>
      <c r="R23" s="1560"/>
      <c r="S23" s="1560"/>
      <c r="T23" s="1560"/>
      <c r="U23" s="1560"/>
      <c r="V23" s="1088"/>
      <c r="W23" s="1498"/>
      <c r="X23" s="1498"/>
    </row>
    <row r="24" spans="1:24" s="1535" customFormat="1" ht="12.75" customHeight="1">
      <c r="A24" s="1534"/>
      <c r="B24" s="1498"/>
      <c r="C24" s="1556"/>
      <c r="D24" s="1557"/>
      <c r="E24" s="1556"/>
      <c r="F24" s="1557"/>
      <c r="G24" s="1556"/>
      <c r="H24" s="1556"/>
      <c r="I24" s="1556"/>
      <c r="J24" s="1556"/>
      <c r="K24" s="1556"/>
      <c r="L24" s="1556"/>
      <c r="M24" s="1556"/>
      <c r="N24" s="1556"/>
      <c r="O24" s="1556"/>
      <c r="P24" s="1556"/>
      <c r="Q24" s="1556"/>
      <c r="R24" s="1560"/>
      <c r="S24" s="1560"/>
      <c r="T24" s="1560"/>
      <c r="U24" s="1560"/>
      <c r="V24" s="1088"/>
      <c r="W24" s="1498"/>
      <c r="X24" s="1498"/>
    </row>
    <row r="25" spans="1:24" s="1535" customFormat="1" ht="12.75" customHeight="1">
      <c r="A25" s="1534"/>
      <c r="B25" s="1498"/>
      <c r="C25" s="1556"/>
      <c r="D25" s="1557"/>
      <c r="E25" s="1556"/>
      <c r="F25" s="1557"/>
      <c r="G25" s="1556"/>
      <c r="H25" s="1556"/>
      <c r="I25" s="1556"/>
      <c r="J25" s="1556"/>
      <c r="K25" s="1556"/>
      <c r="L25" s="1556"/>
      <c r="M25" s="1556"/>
      <c r="N25" s="1556"/>
      <c r="O25" s="1556"/>
      <c r="P25" s="1556"/>
      <c r="Q25" s="1556"/>
      <c r="R25" s="1560"/>
      <c r="S25" s="1560"/>
      <c r="T25" s="1560"/>
      <c r="U25" s="1560"/>
      <c r="V25" s="1088"/>
      <c r="W25" s="1498"/>
      <c r="X25" s="1498"/>
    </row>
    <row r="26" spans="1:24" s="1511" customFormat="1" ht="25" customHeight="1">
      <c r="A26" s="66" t="s">
        <v>1376</v>
      </c>
      <c r="B26" s="1520"/>
      <c r="C26" s="1553"/>
      <c r="D26" s="1553"/>
      <c r="E26" s="1553"/>
      <c r="F26" s="1553"/>
      <c r="G26" s="1553"/>
      <c r="H26" s="1553"/>
      <c r="I26" s="1553"/>
      <c r="J26" s="1553"/>
      <c r="K26" s="1553"/>
      <c r="L26" s="1553"/>
      <c r="M26" s="1553"/>
      <c r="N26" s="1553"/>
      <c r="O26" s="1553"/>
      <c r="P26" s="1553"/>
      <c r="Q26" s="1553"/>
      <c r="R26" s="1562"/>
      <c r="S26" s="1562"/>
      <c r="T26" s="1562"/>
      <c r="U26" s="1562"/>
      <c r="V26" s="1532"/>
      <c r="W26" s="1520"/>
      <c r="X26" s="1520"/>
    </row>
    <row r="27" spans="1:24" s="1503" customFormat="1" ht="25" customHeight="1">
      <c r="A27" s="1499" t="s">
        <v>1377</v>
      </c>
      <c r="B27" s="1499" t="s">
        <v>6</v>
      </c>
      <c r="C27" s="1563">
        <v>1000024</v>
      </c>
      <c r="D27" s="1564"/>
      <c r="E27" s="1563">
        <v>311600</v>
      </c>
      <c r="F27" s="1564"/>
      <c r="G27" s="1563">
        <v>800934</v>
      </c>
      <c r="H27" s="1564"/>
      <c r="I27" s="1563">
        <v>796558</v>
      </c>
      <c r="J27" s="1564"/>
      <c r="K27" s="1565">
        <v>0</v>
      </c>
      <c r="L27" s="1564"/>
      <c r="M27" s="1565">
        <v>0</v>
      </c>
      <c r="N27" s="1564"/>
      <c r="O27" s="1563">
        <v>94460</v>
      </c>
      <c r="P27" s="1564"/>
      <c r="Q27" s="1563">
        <v>45936</v>
      </c>
      <c r="R27" s="1566"/>
      <c r="S27" s="1527">
        <f>ROUND((SUM(C27)+SUM(G27)+SUM(K27)+SUM(O27)),0)</f>
        <v>1895418</v>
      </c>
      <c r="T27" s="1566"/>
      <c r="U27" s="1566">
        <f>ROUND((SUM(E27)+SUM(I27)+SUM(M27)+SUM(Q27)),0)</f>
        <v>1154094</v>
      </c>
      <c r="V27" s="1527"/>
      <c r="W27" s="1499"/>
      <c r="X27" s="1499"/>
    </row>
    <row r="28" spans="1:24" s="1503" customFormat="1" ht="25" customHeight="1">
      <c r="A28" s="1499" t="s">
        <v>1378</v>
      </c>
      <c r="B28" s="1499" t="s">
        <v>6</v>
      </c>
      <c r="C28" s="1563">
        <v>96770</v>
      </c>
      <c r="D28" s="1564"/>
      <c r="E28" s="1563">
        <v>86740</v>
      </c>
      <c r="F28" s="1564"/>
      <c r="G28" s="1563">
        <v>4992906</v>
      </c>
      <c r="H28" s="1564"/>
      <c r="I28" s="1563">
        <v>4780563</v>
      </c>
      <c r="J28" s="1564"/>
      <c r="K28" s="1565">
        <v>444</v>
      </c>
      <c r="L28" s="1564"/>
      <c r="M28" s="1565">
        <v>0</v>
      </c>
      <c r="N28" s="1564"/>
      <c r="O28" s="1563">
        <v>0</v>
      </c>
      <c r="P28" s="1564"/>
      <c r="Q28" s="1563">
        <v>0</v>
      </c>
      <c r="R28" s="1566"/>
      <c r="S28" s="1527">
        <f t="shared" ref="S28:S30" si="0">ROUND((SUM(C28)+SUM(G28)+SUM(K28)+SUM(O28)),0)</f>
        <v>5090120</v>
      </c>
      <c r="T28" s="1566"/>
      <c r="U28" s="1566">
        <f t="shared" ref="U28:U30" si="1">ROUND((SUM(E28)+SUM(I28)+SUM(M28)+SUM(Q28)),0)</f>
        <v>4867303</v>
      </c>
      <c r="V28" s="1527"/>
      <c r="W28" s="1499"/>
      <c r="X28" s="1499"/>
    </row>
    <row r="29" spans="1:24" s="1503" customFormat="1" ht="25" customHeight="1">
      <c r="A29" s="1499" t="s">
        <v>1379</v>
      </c>
      <c r="B29" s="1499" t="s">
        <v>6</v>
      </c>
      <c r="C29" s="1563">
        <v>277850</v>
      </c>
      <c r="D29" s="1564"/>
      <c r="E29" s="1563">
        <v>455887</v>
      </c>
      <c r="F29" s="1564"/>
      <c r="G29" s="1563">
        <v>89808</v>
      </c>
      <c r="H29" s="1564"/>
      <c r="I29" s="1563">
        <v>84636</v>
      </c>
      <c r="J29" s="1564"/>
      <c r="K29" s="1565">
        <v>0</v>
      </c>
      <c r="L29" s="1564"/>
      <c r="M29" s="1565">
        <v>0</v>
      </c>
      <c r="N29" s="1564"/>
      <c r="O29" s="1563">
        <v>0</v>
      </c>
      <c r="P29" s="1564"/>
      <c r="Q29" s="1563">
        <v>0</v>
      </c>
      <c r="R29" s="1566"/>
      <c r="S29" s="1527">
        <f t="shared" si="0"/>
        <v>367658</v>
      </c>
      <c r="T29" s="1566"/>
      <c r="U29" s="1566">
        <f t="shared" si="1"/>
        <v>540523</v>
      </c>
      <c r="V29" s="1527"/>
      <c r="W29" s="1499"/>
      <c r="X29" s="1499"/>
    </row>
    <row r="30" spans="1:24" s="1503" customFormat="1" ht="25" customHeight="1">
      <c r="A30" s="1499" t="s">
        <v>1380</v>
      </c>
      <c r="B30" s="1499" t="s">
        <v>6</v>
      </c>
      <c r="C30" s="1563">
        <v>469</v>
      </c>
      <c r="D30" s="1564"/>
      <c r="E30" s="1563">
        <v>332</v>
      </c>
      <c r="F30" s="1564"/>
      <c r="G30" s="1563">
        <v>207004</v>
      </c>
      <c r="H30" s="1564"/>
      <c r="I30" s="1563">
        <v>204813</v>
      </c>
      <c r="J30" s="1564"/>
      <c r="K30" s="1565">
        <v>0</v>
      </c>
      <c r="L30" s="1564"/>
      <c r="M30" s="1565">
        <v>0</v>
      </c>
      <c r="N30" s="1564"/>
      <c r="O30" s="1563">
        <v>0</v>
      </c>
      <c r="P30" s="1564"/>
      <c r="Q30" s="1563">
        <v>0</v>
      </c>
      <c r="R30" s="1566"/>
      <c r="S30" s="1527">
        <f t="shared" si="0"/>
        <v>207473</v>
      </c>
      <c r="T30" s="1566"/>
      <c r="U30" s="1566">
        <f t="shared" si="1"/>
        <v>205145</v>
      </c>
      <c r="V30" s="1527"/>
      <c r="W30" s="1499"/>
      <c r="X30" s="1499"/>
    </row>
    <row r="31" spans="1:24" s="1511" customFormat="1" ht="25" customHeight="1">
      <c r="A31" s="66" t="s">
        <v>1381</v>
      </c>
      <c r="B31" s="66" t="s">
        <v>6</v>
      </c>
      <c r="C31" s="1552">
        <f>ROUND(SUM(C27:C30),0)</f>
        <v>1375113</v>
      </c>
      <c r="D31" s="1554"/>
      <c r="E31" s="1552">
        <f>ROUND(SUM(E27:E30),0)</f>
        <v>854559</v>
      </c>
      <c r="F31" s="1554"/>
      <c r="G31" s="1552">
        <f>ROUND(SUM(G27:G30),0)</f>
        <v>6090652</v>
      </c>
      <c r="H31" s="1554"/>
      <c r="I31" s="1552">
        <f>ROUND(SUM(I27:I30),0)</f>
        <v>5866570</v>
      </c>
      <c r="J31" s="1554"/>
      <c r="K31" s="1552">
        <f>ROUND(SUM(K27:K30),0)</f>
        <v>444</v>
      </c>
      <c r="L31" s="1553"/>
      <c r="M31" s="1552">
        <f>ROUND(SUM(M27:M30),0)</f>
        <v>0</v>
      </c>
      <c r="N31" s="1554"/>
      <c r="O31" s="1552">
        <f>ROUND(SUM(O27:O30),0)</f>
        <v>94460</v>
      </c>
      <c r="P31" s="1554"/>
      <c r="Q31" s="1552">
        <f>ROUND(SUM(Q27:Q30),0)</f>
        <v>45936</v>
      </c>
      <c r="R31" s="1555"/>
      <c r="S31" s="1552">
        <f>ROUND(SUM(S27:S30),0)</f>
        <v>7560669</v>
      </c>
      <c r="T31" s="1555"/>
      <c r="U31" s="1552">
        <f>ROUND(SUM(U27:U30),0)</f>
        <v>6767065</v>
      </c>
      <c r="V31" s="1532"/>
      <c r="W31" s="1520"/>
      <c r="X31" s="1520"/>
    </row>
    <row r="32" spans="1:24" s="1535" customFormat="1" ht="21.75" customHeight="1">
      <c r="A32" s="1534"/>
      <c r="B32" s="1498"/>
      <c r="C32" s="1556"/>
      <c r="D32" s="1557"/>
      <c r="E32" s="1556"/>
      <c r="F32" s="1557"/>
      <c r="G32" s="1558"/>
      <c r="H32" s="1557"/>
      <c r="I32" s="1558"/>
      <c r="J32" s="1557"/>
      <c r="K32" s="1558"/>
      <c r="L32" s="1557"/>
      <c r="M32" s="1558"/>
      <c r="N32" s="1557"/>
      <c r="O32" s="1558"/>
      <c r="P32" s="1557"/>
      <c r="Q32" s="1558"/>
      <c r="R32" s="1559"/>
      <c r="S32" s="1560"/>
      <c r="T32" s="1559"/>
      <c r="U32" s="1561"/>
      <c r="V32" s="1088"/>
      <c r="W32" s="1498"/>
      <c r="X32" s="1498"/>
    </row>
    <row r="33" spans="1:24" s="1535" customFormat="1" ht="21.75" customHeight="1">
      <c r="A33" s="1534"/>
      <c r="B33" s="1498"/>
      <c r="C33" s="1556"/>
      <c r="D33" s="1557"/>
      <c r="E33" s="1556"/>
      <c r="F33" s="1556"/>
      <c r="G33" s="1556"/>
      <c r="H33" s="1556"/>
      <c r="I33" s="1556"/>
      <c r="J33" s="1556"/>
      <c r="K33" s="1556"/>
      <c r="L33" s="1556"/>
      <c r="M33" s="1556"/>
      <c r="N33" s="1556"/>
      <c r="O33" s="1556"/>
      <c r="P33" s="1556"/>
      <c r="Q33" s="1556"/>
      <c r="R33" s="1560"/>
      <c r="S33" s="1560"/>
      <c r="T33" s="1560"/>
      <c r="U33" s="1560"/>
      <c r="V33" s="1088"/>
      <c r="W33" s="1498"/>
      <c r="X33" s="1498"/>
    </row>
    <row r="34" spans="1:24" s="1535" customFormat="1" ht="12.75" customHeight="1">
      <c r="A34" s="1534"/>
      <c r="B34" s="1498"/>
      <c r="C34" s="1556"/>
      <c r="D34" s="1557"/>
      <c r="E34" s="1556"/>
      <c r="F34" s="1556"/>
      <c r="G34" s="1556"/>
      <c r="H34" s="1556"/>
      <c r="I34" s="1556"/>
      <c r="J34" s="1556"/>
      <c r="K34" s="1556"/>
      <c r="L34" s="1556"/>
      <c r="M34" s="1556"/>
      <c r="N34" s="1556"/>
      <c r="O34" s="1556"/>
      <c r="P34" s="1556"/>
      <c r="Q34" s="1556"/>
      <c r="R34" s="1560"/>
      <c r="S34" s="1560"/>
      <c r="T34" s="1560"/>
      <c r="U34" s="1560"/>
      <c r="V34" s="1088"/>
      <c r="W34" s="1498"/>
      <c r="X34" s="1498"/>
    </row>
    <row r="35" spans="1:24" s="1535" customFormat="1" ht="12.75" customHeight="1">
      <c r="A35" s="1534"/>
      <c r="B35" s="1498"/>
      <c r="C35" s="1556"/>
      <c r="D35" s="1557"/>
      <c r="E35" s="1556"/>
      <c r="F35" s="1556"/>
      <c r="G35" s="1556"/>
      <c r="H35" s="1556"/>
      <c r="I35" s="1556"/>
      <c r="J35" s="1556"/>
      <c r="K35" s="1556"/>
      <c r="L35" s="1556"/>
      <c r="M35" s="1556"/>
      <c r="N35" s="1556"/>
      <c r="O35" s="1556"/>
      <c r="P35" s="1556"/>
      <c r="Q35" s="1556"/>
      <c r="R35" s="1560"/>
      <c r="S35" s="1560"/>
      <c r="T35" s="1560"/>
      <c r="U35" s="1560"/>
      <c r="V35" s="1088"/>
      <c r="W35" s="1498"/>
      <c r="X35" s="1498"/>
    </row>
    <row r="36" spans="1:24" s="1511" customFormat="1" ht="25" customHeight="1">
      <c r="A36" s="66" t="s">
        <v>1382</v>
      </c>
      <c r="B36" s="1520"/>
      <c r="C36" s="1553"/>
      <c r="D36" s="1553"/>
      <c r="E36" s="1553"/>
      <c r="F36" s="1553"/>
      <c r="G36" s="1553"/>
      <c r="H36" s="1553"/>
      <c r="I36" s="1553"/>
      <c r="J36" s="1553"/>
      <c r="K36" s="1553"/>
      <c r="L36" s="1553"/>
      <c r="M36" s="1553"/>
      <c r="N36" s="1553"/>
      <c r="O36" s="1553"/>
      <c r="P36" s="1553"/>
      <c r="Q36" s="1553"/>
      <c r="R36" s="1562"/>
      <c r="S36" s="1562"/>
      <c r="T36" s="1562"/>
      <c r="U36" s="1562"/>
      <c r="V36" s="1532"/>
      <c r="W36" s="1520"/>
      <c r="X36" s="1520"/>
    </row>
    <row r="37" spans="1:24" s="1538" customFormat="1" ht="25" customHeight="1">
      <c r="A37" s="1536" t="s">
        <v>1383</v>
      </c>
      <c r="B37" s="1536" t="s">
        <v>6</v>
      </c>
      <c r="C37" s="1563">
        <v>61173</v>
      </c>
      <c r="D37" s="1568"/>
      <c r="E37" s="1563">
        <v>64576</v>
      </c>
      <c r="F37" s="1568"/>
      <c r="G37" s="1563">
        <v>0</v>
      </c>
      <c r="H37" s="1568"/>
      <c r="I37" s="1563">
        <v>0</v>
      </c>
      <c r="J37" s="1568"/>
      <c r="K37" s="1569">
        <v>0</v>
      </c>
      <c r="L37" s="1568"/>
      <c r="M37" s="1569">
        <v>0</v>
      </c>
      <c r="N37" s="1568"/>
      <c r="O37" s="1563">
        <v>0</v>
      </c>
      <c r="P37" s="1568"/>
      <c r="Q37" s="1563">
        <v>0</v>
      </c>
      <c r="R37" s="1570"/>
      <c r="S37" s="1570">
        <f>ROUND((SUM(C37)+SUM(G37)+SUM(K37)+SUM(O37)),0)</f>
        <v>61173</v>
      </c>
      <c r="T37" s="1570"/>
      <c r="U37" s="1570">
        <f>ROUND((SUM(E37)+SUM(I37)+SUM(M37)+SUM(Q37)),0)</f>
        <v>64576</v>
      </c>
      <c r="V37" s="1537"/>
      <c r="W37" s="1536"/>
      <c r="X37" s="1536"/>
    </row>
    <row r="38" spans="1:24" s="1538" customFormat="1" ht="25" customHeight="1">
      <c r="A38" s="1536" t="s">
        <v>1384</v>
      </c>
      <c r="B38" s="1536" t="s">
        <v>6</v>
      </c>
      <c r="C38" s="1563">
        <v>184811</v>
      </c>
      <c r="D38" s="1568"/>
      <c r="E38" s="1563">
        <v>192863</v>
      </c>
      <c r="F38" s="1568"/>
      <c r="G38" s="1563">
        <v>1145090</v>
      </c>
      <c r="H38" s="1568"/>
      <c r="I38" s="1563">
        <v>1154918</v>
      </c>
      <c r="J38" s="1568"/>
      <c r="K38" s="1565">
        <v>5</v>
      </c>
      <c r="L38" s="1568"/>
      <c r="M38" s="1565">
        <v>0</v>
      </c>
      <c r="N38" s="1568"/>
      <c r="O38" s="1563">
        <v>54166</v>
      </c>
      <c r="P38" s="1568"/>
      <c r="Q38" s="1563">
        <v>39508</v>
      </c>
      <c r="R38" s="1570"/>
      <c r="S38" s="1570">
        <f t="shared" ref="S38:S42" si="2">ROUND((SUM(C38)+SUM(G38)+SUM(K38)+SUM(O38)),0)</f>
        <v>1384072</v>
      </c>
      <c r="T38" s="1570"/>
      <c r="U38" s="1570">
        <f t="shared" ref="U38:U42" si="3">ROUND((SUM(E38)+SUM(I38)+SUM(M38)+SUM(Q38)),0)</f>
        <v>1387289</v>
      </c>
      <c r="V38" s="1537"/>
      <c r="W38" s="1536"/>
      <c r="X38" s="1536"/>
    </row>
    <row r="39" spans="1:24" s="1538" customFormat="1" ht="25" customHeight="1">
      <c r="A39" s="1539" t="s">
        <v>1385</v>
      </c>
      <c r="B39" s="1536" t="s">
        <v>6</v>
      </c>
      <c r="C39" s="1563">
        <v>215121</v>
      </c>
      <c r="D39" s="1568"/>
      <c r="E39" s="1563">
        <v>227875</v>
      </c>
      <c r="F39" s="1568"/>
      <c r="G39" s="1563">
        <v>51075</v>
      </c>
      <c r="H39" s="1568"/>
      <c r="I39" s="1563">
        <v>48537</v>
      </c>
      <c r="J39" s="1568"/>
      <c r="K39" s="1565">
        <v>0</v>
      </c>
      <c r="L39" s="1568"/>
      <c r="M39" s="1565">
        <v>0</v>
      </c>
      <c r="N39" s="1568"/>
      <c r="O39" s="1563">
        <v>-3</v>
      </c>
      <c r="P39" s="1568"/>
      <c r="Q39" s="1563">
        <v>0</v>
      </c>
      <c r="R39" s="1570"/>
      <c r="S39" s="1570">
        <f t="shared" si="2"/>
        <v>266193</v>
      </c>
      <c r="T39" s="1570"/>
      <c r="U39" s="1570">
        <f t="shared" si="3"/>
        <v>276412</v>
      </c>
      <c r="V39" s="1537"/>
      <c r="W39" s="1536"/>
      <c r="X39" s="1536"/>
    </row>
    <row r="40" spans="1:24" s="1538" customFormat="1" ht="25" customHeight="1">
      <c r="A40" s="1536" t="s">
        <v>1386</v>
      </c>
      <c r="B40" s="1536" t="s">
        <v>6</v>
      </c>
      <c r="C40" s="1563">
        <v>663</v>
      </c>
      <c r="D40" s="1568"/>
      <c r="E40" s="1563">
        <v>685</v>
      </c>
      <c r="F40" s="1568"/>
      <c r="G40" s="1563">
        <v>8132</v>
      </c>
      <c r="H40" s="1568"/>
      <c r="I40" s="1563">
        <v>9698</v>
      </c>
      <c r="J40" s="1568"/>
      <c r="K40" s="1565">
        <v>0</v>
      </c>
      <c r="L40" s="1568"/>
      <c r="M40" s="1565">
        <v>0</v>
      </c>
      <c r="N40" s="1568"/>
      <c r="O40" s="1563">
        <v>0</v>
      </c>
      <c r="P40" s="1568"/>
      <c r="Q40" s="1563">
        <v>0</v>
      </c>
      <c r="R40" s="1570"/>
      <c r="S40" s="1570">
        <f t="shared" si="2"/>
        <v>8795</v>
      </c>
      <c r="T40" s="1570"/>
      <c r="U40" s="1570">
        <f t="shared" si="3"/>
        <v>10383</v>
      </c>
      <c r="V40" s="1537"/>
      <c r="W40" s="1536"/>
      <c r="X40" s="1536"/>
    </row>
    <row r="41" spans="1:24" s="1538" customFormat="1" ht="25" customHeight="1">
      <c r="A41" s="1536" t="s">
        <v>1387</v>
      </c>
      <c r="B41" s="1536" t="s">
        <v>6</v>
      </c>
      <c r="C41" s="1563">
        <v>191077</v>
      </c>
      <c r="D41" s="1568"/>
      <c r="E41" s="1563">
        <v>1702</v>
      </c>
      <c r="F41" s="1568"/>
      <c r="G41" s="1563">
        <v>464708</v>
      </c>
      <c r="H41" s="1568"/>
      <c r="I41" s="1563">
        <v>499313</v>
      </c>
      <c r="J41" s="1568"/>
      <c r="K41" s="1565">
        <v>0</v>
      </c>
      <c r="L41" s="1568"/>
      <c r="M41" s="1565">
        <v>0</v>
      </c>
      <c r="N41" s="1568"/>
      <c r="O41" s="1563">
        <v>639259</v>
      </c>
      <c r="P41" s="1568"/>
      <c r="Q41" s="1563">
        <v>690326</v>
      </c>
      <c r="R41" s="1570"/>
      <c r="S41" s="1570">
        <f t="shared" si="2"/>
        <v>1295044</v>
      </c>
      <c r="T41" s="1570"/>
      <c r="U41" s="1570">
        <f t="shared" si="3"/>
        <v>1191341</v>
      </c>
      <c r="V41" s="1537"/>
      <c r="W41" s="1536"/>
      <c r="X41" s="1536"/>
    </row>
    <row r="42" spans="1:24" s="1503" customFormat="1" ht="25" customHeight="1">
      <c r="A42" s="1540" t="s">
        <v>1388</v>
      </c>
      <c r="B42" s="1499" t="s">
        <v>6</v>
      </c>
      <c r="C42" s="1563">
        <v>13948</v>
      </c>
      <c r="D42" s="1564"/>
      <c r="E42" s="1563">
        <v>14553</v>
      </c>
      <c r="F42" s="1564"/>
      <c r="G42" s="1563">
        <v>212559</v>
      </c>
      <c r="H42" s="1564"/>
      <c r="I42" s="1563">
        <v>162518</v>
      </c>
      <c r="J42" s="1564"/>
      <c r="K42" s="1565">
        <v>0</v>
      </c>
      <c r="L42" s="1564"/>
      <c r="M42" s="1565">
        <v>0</v>
      </c>
      <c r="N42" s="1564"/>
      <c r="O42" s="1563">
        <v>25900</v>
      </c>
      <c r="P42" s="1564"/>
      <c r="Q42" s="1563">
        <v>23391</v>
      </c>
      <c r="R42" s="1566"/>
      <c r="S42" s="1570">
        <f t="shared" si="2"/>
        <v>252407</v>
      </c>
      <c r="T42" s="1566"/>
      <c r="U42" s="1570">
        <f t="shared" si="3"/>
        <v>200462</v>
      </c>
      <c r="V42" s="1527"/>
      <c r="W42" s="1499"/>
      <c r="X42" s="1499"/>
    </row>
    <row r="43" spans="1:24" s="1511" customFormat="1" ht="24.75" customHeight="1">
      <c r="A43" s="66" t="s">
        <v>1389</v>
      </c>
      <c r="B43" s="66" t="s">
        <v>6</v>
      </c>
      <c r="C43" s="1552">
        <f>ROUND(SUM(C37:C42),0)</f>
        <v>666793</v>
      </c>
      <c r="D43" s="1554"/>
      <c r="E43" s="1552">
        <f>ROUND(SUM(E37:E42),0)</f>
        <v>502254</v>
      </c>
      <c r="F43" s="1554"/>
      <c r="G43" s="1552">
        <f>ROUND(SUM(G37:G42),0)</f>
        <v>1881564</v>
      </c>
      <c r="H43" s="1554"/>
      <c r="I43" s="1552">
        <f>ROUND(SUM(I37:I42),0)</f>
        <v>1874984</v>
      </c>
      <c r="J43" s="1554"/>
      <c r="K43" s="1552">
        <f>ROUND(SUM(K37:K42),0)</f>
        <v>5</v>
      </c>
      <c r="L43" s="1554"/>
      <c r="M43" s="1552">
        <f>ROUND(SUM(M37:M42),0)</f>
        <v>0</v>
      </c>
      <c r="N43" s="1554"/>
      <c r="O43" s="1552">
        <f>ROUND(SUM(O37:O42),0)</f>
        <v>719322</v>
      </c>
      <c r="P43" s="1554"/>
      <c r="Q43" s="1552">
        <f>ROUND(SUM(Q37:Q42),0)</f>
        <v>753225</v>
      </c>
      <c r="R43" s="1555"/>
      <c r="S43" s="1552">
        <f>ROUND(SUM(S37:S42),0)</f>
        <v>3267684</v>
      </c>
      <c r="T43" s="1555"/>
      <c r="U43" s="1552">
        <f>ROUND(SUM(U37:U42),0)</f>
        <v>3130463</v>
      </c>
      <c r="V43" s="1532"/>
      <c r="W43" s="1520"/>
      <c r="X43" s="1520"/>
    </row>
    <row r="44" spans="1:24" s="1535" customFormat="1" ht="21.75" customHeight="1">
      <c r="A44" s="1534"/>
      <c r="B44" s="1498"/>
      <c r="C44" s="1556"/>
      <c r="D44" s="1557"/>
      <c r="E44" s="1556"/>
      <c r="F44" s="1557"/>
      <c r="G44" s="1558"/>
      <c r="H44" s="1557"/>
      <c r="I44" s="1558"/>
      <c r="J44" s="1557"/>
      <c r="K44" s="1558"/>
      <c r="L44" s="1557"/>
      <c r="M44" s="1558"/>
      <c r="N44" s="1557"/>
      <c r="O44" s="1558"/>
      <c r="P44" s="1557"/>
      <c r="Q44" s="1558"/>
      <c r="R44" s="1559"/>
      <c r="S44" s="1560"/>
      <c r="T44" s="1559"/>
      <c r="U44" s="1561"/>
      <c r="V44" s="1088"/>
      <c r="W44" s="1498"/>
      <c r="X44" s="1498"/>
    </row>
    <row r="45" spans="1:24" s="1535" customFormat="1" ht="21.75" customHeight="1">
      <c r="A45" s="1534"/>
      <c r="B45" s="1498"/>
      <c r="C45" s="1556"/>
      <c r="D45" s="1557"/>
      <c r="E45" s="1556"/>
      <c r="F45" s="1557"/>
      <c r="G45" s="1556"/>
      <c r="H45" s="1556"/>
      <c r="I45" s="1556"/>
      <c r="J45" s="1556"/>
      <c r="K45" s="1556"/>
      <c r="L45" s="1556"/>
      <c r="M45" s="1556"/>
      <c r="N45" s="1556"/>
      <c r="O45" s="1556"/>
      <c r="P45" s="1556"/>
      <c r="Q45" s="1556"/>
      <c r="R45" s="1560"/>
      <c r="S45" s="1560"/>
      <c r="T45" s="1560"/>
      <c r="U45" s="1560"/>
      <c r="V45" s="1088"/>
      <c r="W45" s="1498"/>
      <c r="X45" s="1498"/>
    </row>
    <row r="46" spans="1:24" s="1535" customFormat="1" ht="12.75" customHeight="1">
      <c r="A46" s="1534"/>
      <c r="B46" s="1498"/>
      <c r="C46" s="1556"/>
      <c r="D46" s="1557"/>
      <c r="E46" s="1556"/>
      <c r="F46" s="1557"/>
      <c r="G46" s="1556"/>
      <c r="H46" s="1556"/>
      <c r="I46" s="1556"/>
      <c r="J46" s="1556"/>
      <c r="K46" s="1556"/>
      <c r="L46" s="1556"/>
      <c r="M46" s="1556"/>
      <c r="N46" s="1556"/>
      <c r="O46" s="1556"/>
      <c r="P46" s="1556"/>
      <c r="Q46" s="1556"/>
      <c r="R46" s="1560"/>
      <c r="S46" s="1560"/>
      <c r="T46" s="1560"/>
      <c r="U46" s="1560"/>
      <c r="V46" s="1088"/>
      <c r="W46" s="1498"/>
      <c r="X46" s="1498"/>
    </row>
    <row r="47" spans="1:24" s="1535" customFormat="1" ht="12.75" customHeight="1">
      <c r="A47" s="1534"/>
      <c r="B47" s="1498"/>
      <c r="C47" s="1556"/>
      <c r="D47" s="1557"/>
      <c r="E47" s="1556"/>
      <c r="F47" s="1557"/>
      <c r="G47" s="1556"/>
      <c r="H47" s="1556"/>
      <c r="I47" s="1556"/>
      <c r="J47" s="1556"/>
      <c r="K47" s="1556"/>
      <c r="L47" s="1556"/>
      <c r="M47" s="1556"/>
      <c r="N47" s="1556"/>
      <c r="O47" s="1556"/>
      <c r="P47" s="1556"/>
      <c r="Q47" s="1556"/>
      <c r="R47" s="1560"/>
      <c r="S47" s="1560"/>
      <c r="T47" s="1560"/>
      <c r="U47" s="1560"/>
      <c r="V47" s="1088"/>
      <c r="W47" s="1498"/>
      <c r="X47" s="1498"/>
    </row>
    <row r="48" spans="1:24" s="1511" customFormat="1" ht="25" customHeight="1">
      <c r="A48" s="66" t="s">
        <v>1390</v>
      </c>
      <c r="B48" s="1520" t="s">
        <v>6</v>
      </c>
      <c r="C48" s="2191">
        <v>4890958</v>
      </c>
      <c r="D48" s="1554"/>
      <c r="E48" s="2191">
        <v>600633</v>
      </c>
      <c r="F48" s="1554"/>
      <c r="G48" s="2192">
        <v>123861</v>
      </c>
      <c r="H48" s="1554"/>
      <c r="I48" s="2192">
        <v>292019</v>
      </c>
      <c r="J48" s="1554"/>
      <c r="K48" s="2193">
        <v>0</v>
      </c>
      <c r="L48" s="1554"/>
      <c r="M48" s="2193">
        <v>0</v>
      </c>
      <c r="N48" s="1554"/>
      <c r="O48" s="2192">
        <v>20219</v>
      </c>
      <c r="P48" s="1554"/>
      <c r="Q48" s="2192">
        <v>73907</v>
      </c>
      <c r="R48" s="1555"/>
      <c r="S48" s="2194">
        <f>ROUND((SUM(C48)+SUM(G48)+SUM(K48)+SUM(O48)),0)</f>
        <v>5035038</v>
      </c>
      <c r="T48" s="1555"/>
      <c r="U48" s="2194">
        <f>ROUND((SUM(E48)+SUM(I48)+SUM(M48)+SUM(Q48)),0)</f>
        <v>966559</v>
      </c>
      <c r="V48" s="1532"/>
      <c r="W48" s="1520"/>
      <c r="X48" s="1520"/>
    </row>
    <row r="49" spans="1:254" s="1535" customFormat="1" ht="21.75" customHeight="1">
      <c r="A49" s="1534"/>
      <c r="B49" s="1498"/>
      <c r="C49" s="1556"/>
      <c r="D49" s="1557"/>
      <c r="E49" s="1556"/>
      <c r="F49" s="1557"/>
      <c r="G49" s="1558"/>
      <c r="H49" s="1557"/>
      <c r="I49" s="1558"/>
      <c r="J49" s="1557"/>
      <c r="K49" s="1558"/>
      <c r="L49" s="1557"/>
      <c r="M49" s="1558"/>
      <c r="N49" s="1557"/>
      <c r="O49" s="1558"/>
      <c r="P49" s="1557"/>
      <c r="Q49" s="1558"/>
      <c r="R49" s="1559"/>
      <c r="S49" s="1560"/>
      <c r="T49" s="1559"/>
      <c r="U49" s="1561"/>
      <c r="V49" s="1088"/>
      <c r="W49" s="1498"/>
      <c r="X49" s="1498"/>
    </row>
    <row r="50" spans="1:254" s="1535" customFormat="1" ht="21.75" customHeight="1">
      <c r="A50" s="1534"/>
      <c r="B50" s="1498"/>
      <c r="C50" s="1556"/>
      <c r="D50" s="1557"/>
      <c r="E50" s="1556"/>
      <c r="F50" s="1557"/>
      <c r="G50" s="1556"/>
      <c r="H50" s="1556"/>
      <c r="I50" s="1556"/>
      <c r="J50" s="1556"/>
      <c r="K50" s="1556"/>
      <c r="L50" s="1556"/>
      <c r="M50" s="1556"/>
      <c r="N50" s="1556"/>
      <c r="O50" s="1556"/>
      <c r="P50" s="1556"/>
      <c r="Q50" s="1556"/>
      <c r="R50" s="1560"/>
      <c r="S50" s="1560"/>
      <c r="T50" s="1560"/>
      <c r="U50" s="1560"/>
      <c r="V50" s="1088"/>
      <c r="W50" s="1498"/>
      <c r="X50" s="1498"/>
    </row>
    <row r="51" spans="1:254" s="1535" customFormat="1" ht="12.75" customHeight="1">
      <c r="A51" s="1534"/>
      <c r="B51" s="1498"/>
      <c r="C51" s="1556"/>
      <c r="D51" s="1557"/>
      <c r="E51" s="1556"/>
      <c r="F51" s="1557"/>
      <c r="G51" s="1556"/>
      <c r="H51" s="1556"/>
      <c r="I51" s="1556"/>
      <c r="J51" s="1556"/>
      <c r="K51" s="1556"/>
      <c r="L51" s="1556"/>
      <c r="M51" s="1556"/>
      <c r="N51" s="1556"/>
      <c r="O51" s="1556"/>
      <c r="P51" s="1556"/>
      <c r="Q51" s="1556"/>
      <c r="R51" s="1560"/>
      <c r="S51" s="1560"/>
      <c r="T51" s="1560"/>
      <c r="U51" s="1560"/>
      <c r="V51" s="1088"/>
      <c r="W51" s="1498"/>
      <c r="X51" s="1498"/>
    </row>
    <row r="52" spans="1:254" s="1535" customFormat="1" ht="12.75" customHeight="1">
      <c r="A52" s="1534"/>
      <c r="B52" s="1498"/>
      <c r="C52" s="1556"/>
      <c r="D52" s="1557"/>
      <c r="E52" s="1556"/>
      <c r="F52" s="1557"/>
      <c r="G52" s="1556"/>
      <c r="H52" s="1556"/>
      <c r="I52" s="1556"/>
      <c r="J52" s="1556"/>
      <c r="K52" s="1556"/>
      <c r="L52" s="1556"/>
      <c r="M52" s="1556"/>
      <c r="N52" s="1556"/>
      <c r="O52" s="1556"/>
      <c r="P52" s="1556"/>
      <c r="Q52" s="1556"/>
      <c r="R52" s="1560"/>
      <c r="S52" s="1560"/>
      <c r="T52" s="1560"/>
      <c r="U52" s="1560"/>
      <c r="V52" s="1088"/>
      <c r="W52" s="1498"/>
      <c r="X52" s="1498"/>
    </row>
    <row r="53" spans="1:254" s="1511" customFormat="1" ht="25" customHeight="1">
      <c r="A53" s="66" t="s">
        <v>1391</v>
      </c>
      <c r="B53" s="1520"/>
      <c r="C53" s="1553"/>
      <c r="D53" s="1553"/>
      <c r="E53" s="1553"/>
      <c r="F53" s="1553"/>
      <c r="G53" s="1575"/>
      <c r="H53" s="1575"/>
      <c r="I53" s="1575"/>
      <c r="J53" s="1575"/>
      <c r="K53" s="1575"/>
      <c r="L53" s="1575"/>
      <c r="M53" s="1575"/>
      <c r="N53" s="1575"/>
      <c r="O53" s="1575"/>
      <c r="P53" s="1575"/>
      <c r="Q53" s="1575"/>
      <c r="R53" s="1576"/>
      <c r="S53" s="1576"/>
      <c r="T53" s="1576"/>
      <c r="U53" s="1576"/>
      <c r="V53" s="1532"/>
      <c r="W53" s="1520"/>
      <c r="X53" s="1520"/>
    </row>
    <row r="54" spans="1:254" s="1538" customFormat="1" ht="25" customHeight="1">
      <c r="A54" s="1536" t="s">
        <v>1392</v>
      </c>
      <c r="B54" s="1536" t="s">
        <v>6</v>
      </c>
      <c r="C54" s="1563">
        <v>0</v>
      </c>
      <c r="D54" s="1568"/>
      <c r="E54" s="1563">
        <v>0</v>
      </c>
      <c r="F54" s="1568"/>
      <c r="G54" s="1563">
        <v>170745</v>
      </c>
      <c r="H54" s="1568"/>
      <c r="I54" s="1563">
        <v>545063</v>
      </c>
      <c r="J54" s="1568"/>
      <c r="K54" s="1569">
        <v>0</v>
      </c>
      <c r="L54" s="1568"/>
      <c r="M54" s="1569">
        <v>0</v>
      </c>
      <c r="N54" s="1568"/>
      <c r="O54" s="1563">
        <v>0</v>
      </c>
      <c r="P54" s="1568"/>
      <c r="Q54" s="1563">
        <v>0</v>
      </c>
      <c r="R54" s="1570"/>
      <c r="S54" s="1570">
        <f>ROUND((SUM(C54)+SUM(G54)+SUM(K54)+SUM(O54)),0)</f>
        <v>170745</v>
      </c>
      <c r="T54" s="1570"/>
      <c r="U54" s="1570">
        <f>ROUND((SUM(E54)+SUM(I54)+SUM(M54)+SUM(Q54)),0)</f>
        <v>545063</v>
      </c>
      <c r="V54" s="1537"/>
      <c r="W54" s="1536"/>
      <c r="X54" s="1536"/>
    </row>
    <row r="55" spans="1:254" s="1538" customFormat="1" ht="25" customHeight="1">
      <c r="A55" s="1536" t="s">
        <v>1393</v>
      </c>
      <c r="B55" s="1536" t="s">
        <v>6</v>
      </c>
      <c r="C55" s="1563">
        <v>0</v>
      </c>
      <c r="D55" s="1568"/>
      <c r="E55" s="1563">
        <v>0</v>
      </c>
      <c r="F55" s="1568"/>
      <c r="G55" s="1563">
        <v>2304188</v>
      </c>
      <c r="H55" s="1568"/>
      <c r="I55" s="1563">
        <v>2372379</v>
      </c>
      <c r="J55" s="1568"/>
      <c r="K55" s="1565">
        <v>0</v>
      </c>
      <c r="L55" s="1568"/>
      <c r="M55" s="1565">
        <v>0</v>
      </c>
      <c r="N55" s="1568"/>
      <c r="O55" s="1563">
        <v>0</v>
      </c>
      <c r="P55" s="1568"/>
      <c r="Q55" s="1563">
        <v>0</v>
      </c>
      <c r="R55" s="1570"/>
      <c r="S55" s="1570">
        <f t="shared" ref="S55:S56" si="4">ROUND((SUM(C55)+SUM(G55)+SUM(K55)+SUM(O55)),0)</f>
        <v>2304188</v>
      </c>
      <c r="T55" s="1570"/>
      <c r="U55" s="1570">
        <f t="shared" ref="U55:U56" si="5">ROUND((SUM(E55)+SUM(I55)+SUM(M55)+SUM(Q55)),0)</f>
        <v>2372379</v>
      </c>
      <c r="V55" s="1537"/>
      <c r="W55" s="1536"/>
      <c r="X55" s="1536"/>
    </row>
    <row r="56" spans="1:254" s="1538" customFormat="1" ht="25" customHeight="1">
      <c r="A56" s="1539" t="s">
        <v>1394</v>
      </c>
      <c r="B56" s="1536" t="s">
        <v>6</v>
      </c>
      <c r="C56" s="1563">
        <v>0</v>
      </c>
      <c r="D56" s="1568"/>
      <c r="E56" s="1563">
        <v>0</v>
      </c>
      <c r="F56" s="1568"/>
      <c r="G56" s="1563">
        <v>910583</v>
      </c>
      <c r="H56" s="1568"/>
      <c r="I56" s="1563">
        <v>930487</v>
      </c>
      <c r="J56" s="1568"/>
      <c r="K56" s="1565">
        <v>0</v>
      </c>
      <c r="L56" s="1568"/>
      <c r="M56" s="1565">
        <v>0</v>
      </c>
      <c r="N56" s="1568"/>
      <c r="O56" s="1563">
        <v>0</v>
      </c>
      <c r="P56" s="1568"/>
      <c r="Q56" s="1563">
        <v>0</v>
      </c>
      <c r="R56" s="1570"/>
      <c r="S56" s="1570">
        <f t="shared" si="4"/>
        <v>910583</v>
      </c>
      <c r="T56" s="1570"/>
      <c r="U56" s="1570">
        <f t="shared" si="5"/>
        <v>930487</v>
      </c>
      <c r="V56" s="1537"/>
      <c r="W56" s="1536"/>
      <c r="X56" s="1536"/>
    </row>
    <row r="57" spans="1:254" s="1511" customFormat="1" ht="24.75" customHeight="1">
      <c r="A57" s="66" t="s">
        <v>1395</v>
      </c>
      <c r="B57" s="66" t="s">
        <v>6</v>
      </c>
      <c r="C57" s="1552">
        <f>ROUND(SUM(C54:C56),0)</f>
        <v>0</v>
      </c>
      <c r="D57" s="1554"/>
      <c r="E57" s="1552">
        <f>ROUND(SUM(E54:E56),0)</f>
        <v>0</v>
      </c>
      <c r="F57" s="1554"/>
      <c r="G57" s="1552">
        <f>ROUND(SUM(G54:G56),0)</f>
        <v>3385516</v>
      </c>
      <c r="H57" s="1554"/>
      <c r="I57" s="1552">
        <f>ROUND(SUM(I54:I56),0)</f>
        <v>3847929</v>
      </c>
      <c r="J57" s="1554"/>
      <c r="K57" s="1552">
        <f>ROUND(SUM(K54:K56),0)</f>
        <v>0</v>
      </c>
      <c r="L57" s="1554"/>
      <c r="M57" s="1552">
        <f>ROUND(SUM(M54:M56),0)</f>
        <v>0</v>
      </c>
      <c r="N57" s="1554"/>
      <c r="O57" s="1552">
        <f>ROUND(SUM(O54:O56),0)</f>
        <v>0</v>
      </c>
      <c r="P57" s="1554"/>
      <c r="Q57" s="1552">
        <f>ROUND(SUM(Q54:Q56),0)</f>
        <v>0</v>
      </c>
      <c r="R57" s="1555"/>
      <c r="S57" s="1552">
        <f>ROUND(SUM(S54:S56),0)</f>
        <v>3385516</v>
      </c>
      <c r="T57" s="1555"/>
      <c r="U57" s="1552">
        <f>ROUND(SUM(U54:U56),0)</f>
        <v>3847929</v>
      </c>
      <c r="V57" s="1532"/>
      <c r="W57" s="1520"/>
      <c r="X57" s="1520"/>
    </row>
    <row r="58" spans="1:254" s="1535" customFormat="1" ht="21.75" customHeight="1">
      <c r="A58" s="1534"/>
      <c r="B58" s="1498"/>
      <c r="C58" s="1556"/>
      <c r="D58" s="1557"/>
      <c r="E58" s="1556"/>
      <c r="F58" s="1557"/>
      <c r="G58" s="1558"/>
      <c r="H58" s="1557"/>
      <c r="I58" s="1558"/>
      <c r="J58" s="1557"/>
      <c r="K58" s="1558"/>
      <c r="L58" s="1557"/>
      <c r="M58" s="1558"/>
      <c r="N58" s="1557"/>
      <c r="O58" s="1558"/>
      <c r="P58" s="1557"/>
      <c r="Q58" s="1558"/>
      <c r="R58" s="1559"/>
      <c r="S58" s="1560"/>
      <c r="T58" s="1559"/>
      <c r="U58" s="1561"/>
      <c r="V58" s="1088"/>
      <c r="W58" s="1498"/>
      <c r="X58" s="1498"/>
    </row>
    <row r="59" spans="1:254" s="1535" customFormat="1" ht="21.75" customHeight="1">
      <c r="A59" s="1534"/>
      <c r="B59" s="1498"/>
      <c r="C59" s="1556"/>
      <c r="D59" s="1557"/>
      <c r="E59" s="1556"/>
      <c r="F59" s="1557"/>
      <c r="G59" s="1556"/>
      <c r="H59" s="1556"/>
      <c r="I59" s="1556"/>
      <c r="J59" s="1556"/>
      <c r="K59" s="1556"/>
      <c r="L59" s="1556"/>
      <c r="M59" s="1556"/>
      <c r="N59" s="1556"/>
      <c r="O59" s="1556"/>
      <c r="P59" s="1556"/>
      <c r="Q59" s="1556"/>
      <c r="R59" s="1560"/>
      <c r="S59" s="1560"/>
      <c r="T59" s="1560"/>
      <c r="U59" s="1560"/>
      <c r="V59" s="1088"/>
      <c r="W59" s="1498"/>
      <c r="X59" s="1498"/>
    </row>
    <row r="60" spans="1:254" s="1535" customFormat="1" ht="12.75" customHeight="1">
      <c r="A60" s="1534"/>
      <c r="B60" s="1498"/>
      <c r="C60" s="1556"/>
      <c r="D60" s="1557"/>
      <c r="E60" s="1556"/>
      <c r="F60" s="1557"/>
      <c r="G60" s="1556"/>
      <c r="H60" s="1556"/>
      <c r="I60" s="1556"/>
      <c r="J60" s="1556"/>
      <c r="K60" s="1556"/>
      <c r="L60" s="1556"/>
      <c r="M60" s="1556"/>
      <c r="N60" s="1556"/>
      <c r="O60" s="1556"/>
      <c r="P60" s="1556"/>
      <c r="Q60" s="1556"/>
      <c r="R60" s="1560"/>
      <c r="S60" s="1560"/>
      <c r="T60" s="1560"/>
      <c r="U60" s="1560"/>
      <c r="V60" s="1088"/>
      <c r="W60" s="1498"/>
      <c r="X60" s="1498"/>
    </row>
    <row r="61" spans="1:254" s="1535" customFormat="1" ht="12.75" customHeight="1">
      <c r="A61" s="1534"/>
      <c r="B61" s="1498"/>
      <c r="C61" s="1556"/>
      <c r="D61" s="1557"/>
      <c r="E61" s="1556"/>
      <c r="F61" s="1557"/>
      <c r="G61" s="1556"/>
      <c r="H61" s="1556"/>
      <c r="I61" s="1556"/>
      <c r="J61" s="1556"/>
      <c r="K61" s="1556"/>
      <c r="L61" s="1556"/>
      <c r="M61" s="1556"/>
      <c r="N61" s="1556"/>
      <c r="O61" s="1556"/>
      <c r="P61" s="1556"/>
      <c r="Q61" s="1556"/>
      <c r="R61" s="1560"/>
      <c r="S61" s="1560"/>
      <c r="T61" s="1560"/>
      <c r="U61" s="1560"/>
      <c r="V61" s="1088"/>
      <c r="W61" s="1498"/>
      <c r="X61" s="1498"/>
    </row>
    <row r="62" spans="1:254" s="1511" customFormat="1" ht="25" customHeight="1">
      <c r="A62" s="66" t="s">
        <v>1396</v>
      </c>
      <c r="B62" s="1520" t="s">
        <v>6</v>
      </c>
      <c r="C62" s="2191">
        <v>3567</v>
      </c>
      <c r="D62" s="1554"/>
      <c r="E62" s="2191">
        <v>680</v>
      </c>
      <c r="F62" s="1554"/>
      <c r="G62" s="2191">
        <v>26865</v>
      </c>
      <c r="H62" s="1554"/>
      <c r="I62" s="2191">
        <v>26308</v>
      </c>
      <c r="J62" s="1554"/>
      <c r="K62" s="2191">
        <v>206</v>
      </c>
      <c r="L62" s="1554"/>
      <c r="M62" s="2191">
        <v>364</v>
      </c>
      <c r="N62" s="1554"/>
      <c r="O62" s="2191">
        <v>1021</v>
      </c>
      <c r="P62" s="1554"/>
      <c r="Q62" s="2191">
        <v>574</v>
      </c>
      <c r="R62" s="1555"/>
      <c r="S62" s="2194">
        <f>ROUND((SUM(C62)+SUM(G62)+SUM(K62)+SUM(O62)),0)</f>
        <v>31659</v>
      </c>
      <c r="T62" s="1555"/>
      <c r="U62" s="2194">
        <f>ROUND((SUM(E62)+SUM(I62)+SUM(M62)+SUM(Q62)),0)</f>
        <v>27926</v>
      </c>
      <c r="V62" s="1532"/>
      <c r="W62" s="1520"/>
      <c r="X62" s="1520"/>
    </row>
    <row r="63" spans="1:254" s="1544" customFormat="1" ht="25" customHeight="1">
      <c r="A63" s="1541"/>
      <c r="B63" s="1542"/>
      <c r="C63" s="1577"/>
      <c r="D63" s="1578"/>
      <c r="E63" s="1577"/>
      <c r="F63" s="1578"/>
      <c r="G63" s="1577"/>
      <c r="H63" s="1578"/>
      <c r="I63" s="1579"/>
      <c r="J63" s="1578"/>
      <c r="K63" s="1577"/>
      <c r="L63" s="1578"/>
      <c r="M63" s="1579"/>
      <c r="N63" s="1578"/>
      <c r="O63" s="1577"/>
      <c r="P63" s="1578"/>
      <c r="Q63" s="1579"/>
      <c r="R63" s="1580"/>
      <c r="S63" s="1581"/>
      <c r="T63" s="1580"/>
      <c r="U63" s="1581"/>
      <c r="V63" s="1543"/>
      <c r="W63" s="1542"/>
      <c r="X63" s="1542"/>
    </row>
    <row r="64" spans="1:254" ht="23">
      <c r="A64" s="1487" t="s">
        <v>0</v>
      </c>
      <c r="B64" s="67"/>
      <c r="C64" s="1582"/>
      <c r="D64" s="1582"/>
      <c r="E64" s="1582"/>
      <c r="F64" s="1582"/>
      <c r="G64" s="1582"/>
      <c r="H64" s="1582"/>
      <c r="I64" s="1582"/>
      <c r="J64" s="1582"/>
      <c r="K64" s="1582"/>
      <c r="L64" s="1582"/>
      <c r="M64" s="1582"/>
      <c r="N64" s="1582"/>
      <c r="O64" s="1582"/>
      <c r="P64" s="1582"/>
      <c r="Q64" s="1582"/>
      <c r="R64" s="1583"/>
      <c r="S64" s="1583"/>
      <c r="T64" s="1583"/>
      <c r="U64" s="1583"/>
      <c r="V64" s="68"/>
      <c r="W64" s="68"/>
      <c r="X64" s="68"/>
      <c r="Y64" s="68"/>
      <c r="Z64" s="68"/>
      <c r="AA64" s="68"/>
      <c r="AB64" s="68"/>
      <c r="AC64" s="68"/>
      <c r="AD64" s="68"/>
      <c r="AE64" s="68"/>
      <c r="AF64" s="68"/>
      <c r="AG64" s="68"/>
      <c r="AH64" s="68"/>
      <c r="AI64" s="68"/>
      <c r="AJ64" s="68"/>
      <c r="AK64" s="68"/>
      <c r="AL64" s="68"/>
      <c r="AM64" s="68"/>
      <c r="AN64" s="68"/>
      <c r="AO64" s="68"/>
      <c r="AP64" s="68"/>
      <c r="AQ64" s="68"/>
      <c r="AR64" s="68"/>
      <c r="AS64" s="68"/>
      <c r="AT64" s="68"/>
      <c r="AU64" s="68"/>
      <c r="AV64" s="68"/>
      <c r="AW64" s="68"/>
      <c r="AX64" s="68"/>
      <c r="AY64" s="68"/>
      <c r="AZ64" s="68"/>
      <c r="BA64" s="68"/>
      <c r="BB64" s="68"/>
      <c r="BC64" s="68"/>
      <c r="BD64" s="68"/>
      <c r="BE64" s="68"/>
      <c r="BF64" s="68"/>
      <c r="BG64" s="68"/>
      <c r="BH64" s="68"/>
      <c r="BI64" s="68"/>
      <c r="BJ64" s="68"/>
      <c r="BK64" s="68"/>
      <c r="BL64" s="68"/>
      <c r="BM64" s="68"/>
      <c r="BN64" s="68"/>
      <c r="BO64" s="68"/>
      <c r="BP64" s="68"/>
      <c r="BQ64" s="68"/>
      <c r="BR64" s="68"/>
      <c r="BS64" s="68"/>
      <c r="BT64" s="68"/>
      <c r="BU64" s="68"/>
      <c r="BV64" s="68"/>
      <c r="BW64" s="68"/>
      <c r="BX64" s="68"/>
      <c r="BY64" s="68"/>
      <c r="BZ64" s="68"/>
      <c r="CA64" s="68"/>
      <c r="CB64" s="68"/>
      <c r="CC64" s="68"/>
      <c r="CD64" s="68"/>
      <c r="CE64" s="68"/>
      <c r="CF64" s="68"/>
      <c r="CG64" s="68"/>
      <c r="CH64" s="68"/>
      <c r="CI64" s="68"/>
      <c r="CJ64" s="68"/>
      <c r="CK64" s="68"/>
      <c r="CL64" s="68"/>
      <c r="CM64" s="68"/>
      <c r="CN64" s="68"/>
      <c r="CO64" s="68"/>
      <c r="CP64" s="68"/>
      <c r="CQ64" s="68"/>
      <c r="CR64" s="68"/>
      <c r="CS64" s="68"/>
      <c r="CT64" s="68"/>
      <c r="CU64" s="68"/>
      <c r="CV64" s="68"/>
      <c r="CW64" s="68"/>
      <c r="CX64" s="68"/>
      <c r="CY64" s="68"/>
      <c r="CZ64" s="68"/>
      <c r="DA64" s="68"/>
      <c r="DB64" s="68"/>
      <c r="DC64" s="68"/>
      <c r="DD64" s="68"/>
      <c r="DE64" s="68"/>
      <c r="DF64" s="68"/>
      <c r="DG64" s="68"/>
      <c r="DH64" s="68"/>
      <c r="DI64" s="68"/>
      <c r="DJ64" s="68"/>
      <c r="DK64" s="68"/>
      <c r="DL64" s="68"/>
      <c r="DM64" s="68"/>
      <c r="DN64" s="68"/>
      <c r="DO64" s="68"/>
      <c r="DP64" s="68"/>
      <c r="DQ64" s="68"/>
      <c r="DR64" s="68"/>
      <c r="DS64" s="68"/>
      <c r="DT64" s="68"/>
      <c r="DU64" s="68"/>
      <c r="DV64" s="68"/>
      <c r="DW64" s="68"/>
      <c r="DX64" s="68"/>
      <c r="DY64" s="68"/>
      <c r="DZ64" s="68"/>
      <c r="EA64" s="68"/>
      <c r="EB64" s="68"/>
      <c r="EC64" s="68"/>
      <c r="ED64" s="68"/>
      <c r="EE64" s="68"/>
      <c r="EF64" s="68"/>
      <c r="EG64" s="68"/>
      <c r="EH64" s="68"/>
      <c r="EI64" s="68"/>
      <c r="EJ64" s="68"/>
      <c r="EK64" s="68"/>
      <c r="EL64" s="68"/>
      <c r="EM64" s="68"/>
      <c r="EN64" s="68"/>
      <c r="EO64" s="68"/>
      <c r="EP64" s="68"/>
      <c r="EQ64" s="68"/>
      <c r="ER64" s="68"/>
      <c r="ES64" s="68"/>
      <c r="ET64" s="68"/>
      <c r="EU64" s="68"/>
      <c r="EV64" s="68"/>
      <c r="EW64" s="68"/>
      <c r="EX64" s="68"/>
      <c r="EY64" s="68"/>
      <c r="EZ64" s="68"/>
      <c r="FA64" s="68"/>
      <c r="FB64" s="68"/>
      <c r="FC64" s="68"/>
      <c r="FD64" s="68"/>
      <c r="FE64" s="68"/>
      <c r="FF64" s="68"/>
      <c r="FG64" s="68"/>
      <c r="FH64" s="68"/>
      <c r="FI64" s="68"/>
      <c r="FJ64" s="68"/>
      <c r="FK64" s="68"/>
      <c r="FL64" s="68"/>
      <c r="FM64" s="68"/>
      <c r="FN64" s="68"/>
      <c r="FO64" s="68"/>
      <c r="FP64" s="68"/>
      <c r="FQ64" s="68"/>
      <c r="FR64" s="68"/>
      <c r="FS64" s="68"/>
      <c r="FT64" s="68"/>
      <c r="FU64" s="68"/>
      <c r="FV64" s="68"/>
      <c r="FW64" s="68"/>
      <c r="FX64" s="68"/>
      <c r="FY64" s="68"/>
      <c r="FZ64" s="68"/>
      <c r="GA64" s="68"/>
      <c r="GB64" s="68"/>
      <c r="GC64" s="68"/>
      <c r="GD64" s="68"/>
      <c r="GE64" s="68"/>
      <c r="GF64" s="68"/>
      <c r="GG64" s="68"/>
      <c r="GH64" s="68"/>
      <c r="GI64" s="68"/>
      <c r="GJ64" s="68"/>
      <c r="GK64" s="68"/>
      <c r="GL64" s="68"/>
      <c r="GM64" s="68"/>
      <c r="GN64" s="68"/>
      <c r="GO64" s="68"/>
      <c r="GP64" s="68"/>
      <c r="GQ64" s="68"/>
      <c r="GR64" s="68"/>
      <c r="GS64" s="68"/>
      <c r="GT64" s="68"/>
      <c r="GU64" s="68"/>
      <c r="GV64" s="68"/>
      <c r="GW64" s="68"/>
      <c r="GX64" s="68"/>
      <c r="GY64" s="68"/>
      <c r="GZ64" s="68"/>
      <c r="HA64" s="68"/>
      <c r="HB64" s="68"/>
      <c r="HC64" s="68"/>
      <c r="HD64" s="68"/>
      <c r="HE64" s="68"/>
      <c r="HF64" s="68"/>
      <c r="HG64" s="68"/>
      <c r="HH64" s="68"/>
      <c r="HI64" s="68"/>
      <c r="HJ64" s="68"/>
      <c r="HK64" s="68"/>
      <c r="HL64" s="68"/>
      <c r="HM64" s="68"/>
      <c r="HN64" s="68"/>
      <c r="HO64" s="68"/>
      <c r="HP64" s="68"/>
      <c r="HQ64" s="68"/>
      <c r="HR64" s="68"/>
      <c r="HS64" s="68"/>
      <c r="HT64" s="68"/>
      <c r="HU64" s="68"/>
      <c r="HV64" s="68"/>
      <c r="HW64" s="68"/>
      <c r="HX64" s="68"/>
      <c r="HY64" s="68"/>
      <c r="HZ64" s="68"/>
      <c r="IA64" s="68"/>
      <c r="IB64" s="68"/>
      <c r="IC64" s="68"/>
      <c r="ID64" s="68"/>
      <c r="IE64" s="68"/>
      <c r="IF64" s="68"/>
      <c r="IG64" s="68"/>
      <c r="IH64" s="68"/>
      <c r="II64" s="68"/>
      <c r="IJ64" s="68"/>
      <c r="IK64" s="68"/>
      <c r="IL64" s="68"/>
      <c r="IM64" s="68"/>
      <c r="IN64" s="68"/>
      <c r="IO64" s="68"/>
      <c r="IP64" s="68"/>
      <c r="IQ64" s="68"/>
      <c r="IR64" s="68"/>
      <c r="IS64" s="68"/>
      <c r="IT64" s="68"/>
    </row>
    <row r="65" spans="1:254" ht="23">
      <c r="A65" s="1487" t="s">
        <v>1</v>
      </c>
      <c r="B65" s="67"/>
      <c r="C65" s="1582"/>
      <c r="D65" s="1582"/>
      <c r="E65" s="1582"/>
      <c r="F65" s="1582"/>
      <c r="G65" s="1582"/>
      <c r="H65" s="1582"/>
      <c r="I65" s="1582"/>
      <c r="J65" s="1582"/>
      <c r="K65" s="1582"/>
      <c r="L65" s="1582"/>
      <c r="M65" s="1582"/>
      <c r="N65" s="1582"/>
      <c r="O65" s="1582"/>
      <c r="P65" s="1582"/>
      <c r="Q65" s="1582"/>
      <c r="R65" s="1582"/>
      <c r="S65" s="1582"/>
      <c r="T65" s="1582"/>
      <c r="U65" s="1584" t="s">
        <v>39</v>
      </c>
      <c r="V65" s="68"/>
      <c r="W65" s="68"/>
      <c r="X65" s="68"/>
      <c r="Y65" s="68"/>
      <c r="Z65" s="68"/>
      <c r="AA65" s="68"/>
      <c r="AB65" s="68"/>
      <c r="AC65" s="68"/>
      <c r="AD65" s="68"/>
      <c r="AE65" s="68"/>
      <c r="AF65" s="68"/>
      <c r="AG65" s="68"/>
      <c r="AH65" s="68"/>
      <c r="AI65" s="68"/>
      <c r="AJ65" s="68"/>
      <c r="AK65" s="68"/>
      <c r="AL65" s="68"/>
      <c r="AM65" s="68"/>
      <c r="AN65" s="68"/>
      <c r="AO65" s="68"/>
      <c r="AP65" s="68"/>
      <c r="AQ65" s="68"/>
      <c r="AR65" s="68"/>
      <c r="AS65" s="68"/>
      <c r="AT65" s="68"/>
      <c r="AU65" s="68"/>
      <c r="AV65" s="68"/>
      <c r="AW65" s="68"/>
      <c r="AX65" s="68"/>
      <c r="AY65" s="68"/>
      <c r="AZ65" s="68"/>
      <c r="BA65" s="68"/>
      <c r="BB65" s="68"/>
      <c r="BC65" s="68"/>
      <c r="BD65" s="68"/>
      <c r="BE65" s="68"/>
      <c r="BF65" s="68"/>
      <c r="BG65" s="68"/>
      <c r="BH65" s="68"/>
      <c r="BI65" s="68"/>
      <c r="BJ65" s="68"/>
      <c r="BK65" s="68"/>
      <c r="BL65" s="68"/>
      <c r="BM65" s="68"/>
      <c r="BN65" s="68"/>
      <c r="BO65" s="68"/>
      <c r="BP65" s="68"/>
      <c r="BQ65" s="68"/>
      <c r="BR65" s="68"/>
      <c r="BS65" s="68"/>
      <c r="BT65" s="68"/>
      <c r="BU65" s="68"/>
      <c r="BV65" s="68"/>
      <c r="BW65" s="68"/>
      <c r="BX65" s="68"/>
      <c r="BY65" s="68"/>
      <c r="BZ65" s="68"/>
      <c r="CA65" s="68"/>
      <c r="CB65" s="68"/>
      <c r="CC65" s="68"/>
      <c r="CD65" s="68"/>
      <c r="CE65" s="68"/>
      <c r="CF65" s="68"/>
      <c r="CG65" s="68"/>
      <c r="CH65" s="68"/>
      <c r="CI65" s="68"/>
      <c r="CJ65" s="68"/>
      <c r="CK65" s="68"/>
      <c r="CL65" s="68"/>
      <c r="CM65" s="68"/>
      <c r="CN65" s="68"/>
      <c r="CO65" s="68"/>
      <c r="CP65" s="68"/>
      <c r="CQ65" s="68"/>
      <c r="CR65" s="68"/>
      <c r="CS65" s="68"/>
      <c r="CT65" s="68"/>
      <c r="CU65" s="68"/>
      <c r="CV65" s="68"/>
      <c r="CW65" s="68"/>
      <c r="CX65" s="68"/>
      <c r="CY65" s="68"/>
      <c r="CZ65" s="68"/>
      <c r="DA65" s="68"/>
      <c r="DB65" s="68"/>
      <c r="DC65" s="68"/>
      <c r="DD65" s="68"/>
      <c r="DE65" s="68"/>
      <c r="DF65" s="68"/>
      <c r="DG65" s="68"/>
      <c r="DH65" s="68"/>
      <c r="DI65" s="68"/>
      <c r="DJ65" s="68"/>
      <c r="DK65" s="68"/>
      <c r="DL65" s="68"/>
      <c r="DM65" s="68"/>
      <c r="DN65" s="68"/>
      <c r="DO65" s="68"/>
      <c r="DP65" s="68"/>
      <c r="DQ65" s="68"/>
      <c r="DR65" s="68"/>
      <c r="DS65" s="68"/>
      <c r="DT65" s="68"/>
      <c r="DU65" s="68"/>
      <c r="DV65" s="68"/>
      <c r="DW65" s="68"/>
      <c r="DX65" s="68"/>
      <c r="DY65" s="68"/>
      <c r="DZ65" s="68"/>
      <c r="EA65" s="68"/>
      <c r="EB65" s="68"/>
      <c r="EC65" s="68"/>
      <c r="ED65" s="68"/>
      <c r="EE65" s="68"/>
      <c r="EF65" s="68"/>
      <c r="EG65" s="68"/>
      <c r="EH65" s="68"/>
      <c r="EI65" s="68"/>
      <c r="EJ65" s="68"/>
      <c r="EK65" s="68"/>
      <c r="EL65" s="68"/>
      <c r="EM65" s="68"/>
      <c r="EN65" s="68"/>
      <c r="EO65" s="68"/>
      <c r="EP65" s="68"/>
      <c r="EQ65" s="68"/>
      <c r="ER65" s="68"/>
      <c r="ES65" s="68"/>
      <c r="ET65" s="68"/>
      <c r="EU65" s="68"/>
      <c r="EV65" s="68"/>
      <c r="EW65" s="68"/>
      <c r="EX65" s="68"/>
      <c r="EY65" s="68"/>
      <c r="EZ65" s="68"/>
      <c r="FA65" s="68"/>
      <c r="FB65" s="68"/>
      <c r="FC65" s="68"/>
      <c r="FD65" s="68"/>
      <c r="FE65" s="68"/>
      <c r="FF65" s="68"/>
      <c r="FG65" s="68"/>
      <c r="FH65" s="68"/>
      <c r="FI65" s="68"/>
      <c r="FJ65" s="68"/>
      <c r="FK65" s="68"/>
      <c r="FL65" s="68"/>
      <c r="FM65" s="68"/>
      <c r="FN65" s="68"/>
      <c r="FO65" s="68"/>
      <c r="FP65" s="68"/>
      <c r="FQ65" s="68"/>
      <c r="FR65" s="68"/>
      <c r="FS65" s="68"/>
      <c r="FT65" s="68"/>
      <c r="FU65" s="68"/>
      <c r="FV65" s="68"/>
      <c r="FW65" s="68"/>
      <c r="FX65" s="68"/>
      <c r="FY65" s="68"/>
      <c r="FZ65" s="68"/>
      <c r="GA65" s="68"/>
      <c r="GB65" s="68"/>
      <c r="GC65" s="68"/>
      <c r="GD65" s="68"/>
      <c r="GE65" s="68"/>
      <c r="GF65" s="68"/>
      <c r="GG65" s="68"/>
      <c r="GH65" s="68"/>
      <c r="GI65" s="68"/>
      <c r="GJ65" s="68"/>
      <c r="GK65" s="68"/>
      <c r="GL65" s="68"/>
      <c r="GM65" s="68"/>
      <c r="GN65" s="68"/>
      <c r="GO65" s="68"/>
      <c r="GP65" s="68"/>
      <c r="GQ65" s="68"/>
      <c r="GR65" s="68"/>
      <c r="GS65" s="68"/>
      <c r="GT65" s="68"/>
      <c r="GU65" s="68"/>
      <c r="GV65" s="68"/>
      <c r="GW65" s="68"/>
      <c r="GX65" s="68"/>
      <c r="GY65" s="68"/>
      <c r="GZ65" s="68"/>
      <c r="HA65" s="68"/>
      <c r="HB65" s="68"/>
      <c r="HC65" s="68"/>
      <c r="HD65" s="68"/>
      <c r="HE65" s="68"/>
      <c r="HF65" s="68"/>
      <c r="HG65" s="68"/>
      <c r="HH65" s="68"/>
      <c r="HI65" s="68"/>
      <c r="HJ65" s="68"/>
      <c r="HK65" s="68"/>
      <c r="HL65" s="68"/>
      <c r="HM65" s="68"/>
      <c r="HN65" s="68"/>
      <c r="HO65" s="68"/>
      <c r="HP65" s="68"/>
      <c r="HQ65" s="68"/>
      <c r="HR65" s="68"/>
      <c r="HS65" s="68"/>
      <c r="HT65" s="68"/>
      <c r="HU65" s="68"/>
      <c r="HV65" s="68"/>
      <c r="HW65" s="68"/>
      <c r="HX65" s="68"/>
      <c r="HY65" s="68"/>
      <c r="HZ65" s="68"/>
      <c r="IA65" s="68"/>
      <c r="IB65" s="68"/>
      <c r="IC65" s="68"/>
      <c r="ID65" s="68"/>
      <c r="IE65" s="68"/>
      <c r="IF65" s="68"/>
      <c r="IG65" s="68"/>
      <c r="IH65" s="68"/>
      <c r="II65" s="68"/>
      <c r="IJ65" s="68"/>
      <c r="IK65" s="68"/>
      <c r="IL65" s="68"/>
      <c r="IM65" s="68"/>
      <c r="IN65" s="68"/>
      <c r="IO65" s="68"/>
      <c r="IP65" s="68"/>
      <c r="IQ65" s="68"/>
      <c r="IR65" s="68"/>
      <c r="IS65" s="68"/>
      <c r="IT65" s="68"/>
    </row>
    <row r="66" spans="1:254" ht="23">
      <c r="A66" s="1493" t="s">
        <v>2656</v>
      </c>
      <c r="B66" s="67"/>
      <c r="C66" s="1582"/>
      <c r="D66" s="1582"/>
      <c r="E66" s="1582"/>
      <c r="F66" s="1582"/>
      <c r="G66" s="1582"/>
      <c r="H66" s="1582"/>
      <c r="I66" s="1582"/>
      <c r="J66" s="1582"/>
      <c r="K66" s="1582"/>
      <c r="L66" s="1582"/>
      <c r="M66" s="1582"/>
      <c r="N66" s="1582"/>
      <c r="O66" s="1582"/>
      <c r="P66" s="1582"/>
      <c r="Q66" s="1582"/>
      <c r="R66" s="1582"/>
      <c r="S66" s="1582"/>
      <c r="T66" s="1582"/>
      <c r="U66" s="1585" t="s">
        <v>135</v>
      </c>
      <c r="V66" s="68"/>
      <c r="W66" s="68"/>
      <c r="X66" s="68"/>
      <c r="Y66" s="68"/>
      <c r="Z66" s="68"/>
      <c r="AA66" s="68"/>
      <c r="AB66" s="68"/>
      <c r="AC66" s="68"/>
      <c r="AD66" s="68"/>
      <c r="AE66" s="68"/>
      <c r="AF66" s="68"/>
      <c r="AG66" s="68"/>
      <c r="AH66" s="68"/>
      <c r="AI66" s="68"/>
      <c r="AJ66" s="68"/>
      <c r="AK66" s="68"/>
      <c r="AL66" s="68"/>
      <c r="AM66" s="68"/>
      <c r="AN66" s="68"/>
      <c r="AO66" s="68"/>
      <c r="AP66" s="68"/>
      <c r="AQ66" s="68"/>
      <c r="AR66" s="68"/>
      <c r="AS66" s="68"/>
      <c r="AT66" s="68"/>
      <c r="AU66" s="68"/>
      <c r="AV66" s="68"/>
      <c r="AW66" s="68"/>
      <c r="AX66" s="68"/>
      <c r="AY66" s="68"/>
      <c r="AZ66" s="68"/>
      <c r="BA66" s="68"/>
      <c r="BB66" s="68"/>
      <c r="BC66" s="68"/>
      <c r="BD66" s="68"/>
      <c r="BE66" s="68"/>
      <c r="BF66" s="68"/>
      <c r="BG66" s="68"/>
      <c r="BH66" s="68"/>
      <c r="BI66" s="68"/>
      <c r="BJ66" s="68"/>
      <c r="BK66" s="68"/>
      <c r="BL66" s="68"/>
      <c r="BM66" s="68"/>
      <c r="BN66" s="68"/>
      <c r="BO66" s="68"/>
      <c r="BP66" s="68"/>
      <c r="BQ66" s="68"/>
      <c r="BR66" s="68"/>
      <c r="BS66" s="68"/>
      <c r="BT66" s="68"/>
      <c r="BU66" s="68"/>
      <c r="BV66" s="68"/>
      <c r="BW66" s="68"/>
      <c r="BX66" s="68"/>
      <c r="BY66" s="68"/>
      <c r="BZ66" s="68"/>
      <c r="CA66" s="68"/>
      <c r="CB66" s="68"/>
      <c r="CC66" s="68"/>
      <c r="CD66" s="68"/>
      <c r="CE66" s="68"/>
      <c r="CF66" s="68"/>
      <c r="CG66" s="68"/>
      <c r="CH66" s="68"/>
      <c r="CI66" s="68"/>
      <c r="CJ66" s="68"/>
      <c r="CK66" s="68"/>
      <c r="CL66" s="68"/>
      <c r="CM66" s="68"/>
      <c r="CN66" s="68"/>
      <c r="CO66" s="68"/>
      <c r="CP66" s="68"/>
      <c r="CQ66" s="68"/>
      <c r="CR66" s="68"/>
      <c r="CS66" s="68"/>
      <c r="CT66" s="68"/>
      <c r="CU66" s="68"/>
      <c r="CV66" s="68"/>
      <c r="CW66" s="68"/>
      <c r="CX66" s="68"/>
      <c r="CY66" s="68"/>
      <c r="CZ66" s="68"/>
      <c r="DA66" s="68"/>
      <c r="DB66" s="68"/>
      <c r="DC66" s="68"/>
      <c r="DD66" s="68"/>
      <c r="DE66" s="68"/>
      <c r="DF66" s="68"/>
      <c r="DG66" s="68"/>
      <c r="DH66" s="68"/>
      <c r="DI66" s="68"/>
      <c r="DJ66" s="68"/>
      <c r="DK66" s="68"/>
      <c r="DL66" s="68"/>
      <c r="DM66" s="68"/>
      <c r="DN66" s="68"/>
      <c r="DO66" s="68"/>
      <c r="DP66" s="68"/>
      <c r="DQ66" s="68"/>
      <c r="DR66" s="68"/>
      <c r="DS66" s="68"/>
      <c r="DT66" s="68"/>
      <c r="DU66" s="68"/>
      <c r="DV66" s="68"/>
      <c r="DW66" s="68"/>
      <c r="DX66" s="68"/>
      <c r="DY66" s="68"/>
      <c r="DZ66" s="68"/>
      <c r="EA66" s="68"/>
      <c r="EB66" s="68"/>
      <c r="EC66" s="68"/>
      <c r="ED66" s="68"/>
      <c r="EE66" s="68"/>
      <c r="EF66" s="68"/>
      <c r="EG66" s="68"/>
      <c r="EH66" s="68"/>
      <c r="EI66" s="68"/>
      <c r="EJ66" s="68"/>
      <c r="EK66" s="68"/>
      <c r="EL66" s="68"/>
      <c r="EM66" s="68"/>
      <c r="EN66" s="68"/>
      <c r="EO66" s="68"/>
      <c r="EP66" s="68"/>
      <c r="EQ66" s="68"/>
      <c r="ER66" s="68"/>
      <c r="ES66" s="68"/>
      <c r="ET66" s="68"/>
      <c r="EU66" s="68"/>
      <c r="EV66" s="68"/>
      <c r="EW66" s="68"/>
      <c r="EX66" s="68"/>
      <c r="EY66" s="68"/>
      <c r="EZ66" s="68"/>
      <c r="FA66" s="68"/>
      <c r="FB66" s="68"/>
      <c r="FC66" s="68"/>
      <c r="FD66" s="68"/>
      <c r="FE66" s="68"/>
      <c r="FF66" s="68"/>
      <c r="FG66" s="68"/>
      <c r="FH66" s="68"/>
      <c r="FI66" s="68"/>
      <c r="FJ66" s="68"/>
      <c r="FK66" s="68"/>
      <c r="FL66" s="68"/>
      <c r="FM66" s="68"/>
      <c r="FN66" s="68"/>
      <c r="FO66" s="68"/>
      <c r="FP66" s="68"/>
      <c r="FQ66" s="68"/>
      <c r="FR66" s="68"/>
      <c r="FS66" s="68"/>
      <c r="FT66" s="68"/>
      <c r="FU66" s="68"/>
      <c r="FV66" s="68"/>
      <c r="FW66" s="68"/>
      <c r="FX66" s="68"/>
      <c r="FY66" s="68"/>
      <c r="FZ66" s="68"/>
      <c r="GA66" s="68"/>
      <c r="GB66" s="68"/>
      <c r="GC66" s="68"/>
      <c r="GD66" s="68"/>
      <c r="GE66" s="68"/>
      <c r="GF66" s="68"/>
      <c r="GG66" s="68"/>
      <c r="GH66" s="68"/>
      <c r="GI66" s="68"/>
      <c r="GJ66" s="68"/>
      <c r="GK66" s="68"/>
      <c r="GL66" s="68"/>
      <c r="GM66" s="68"/>
      <c r="GN66" s="68"/>
      <c r="GO66" s="68"/>
      <c r="GP66" s="68"/>
      <c r="GQ66" s="68"/>
      <c r="GR66" s="68"/>
      <c r="GS66" s="68"/>
      <c r="GT66" s="68"/>
      <c r="GU66" s="68"/>
      <c r="GV66" s="68"/>
      <c r="GW66" s="68"/>
      <c r="GX66" s="68"/>
      <c r="GY66" s="68"/>
      <c r="GZ66" s="68"/>
      <c r="HA66" s="68"/>
      <c r="HB66" s="68"/>
      <c r="HC66" s="68"/>
      <c r="HD66" s="68"/>
      <c r="HE66" s="68"/>
      <c r="HF66" s="68"/>
      <c r="HG66" s="68"/>
      <c r="HH66" s="68"/>
      <c r="HI66" s="68"/>
      <c r="HJ66" s="68"/>
      <c r="HK66" s="68"/>
      <c r="HL66" s="68"/>
      <c r="HM66" s="68"/>
      <c r="HN66" s="68"/>
      <c r="HO66" s="68"/>
      <c r="HP66" s="68"/>
      <c r="HQ66" s="68"/>
      <c r="HR66" s="68"/>
      <c r="HS66" s="68"/>
      <c r="HT66" s="68"/>
      <c r="HU66" s="68"/>
      <c r="HV66" s="68"/>
      <c r="HW66" s="68"/>
      <c r="HX66" s="68"/>
      <c r="HY66" s="68"/>
      <c r="HZ66" s="68"/>
      <c r="IA66" s="68"/>
      <c r="IB66" s="68"/>
      <c r="IC66" s="68"/>
      <c r="ID66" s="68"/>
      <c r="IE66" s="68"/>
      <c r="IF66" s="68"/>
      <c r="IG66" s="68"/>
      <c r="IH66" s="68"/>
      <c r="II66" s="68"/>
      <c r="IJ66" s="68"/>
      <c r="IK66" s="68"/>
      <c r="IL66" s="68"/>
      <c r="IM66" s="68"/>
      <c r="IN66" s="68"/>
      <c r="IO66" s="68"/>
      <c r="IP66" s="68"/>
      <c r="IQ66" s="68"/>
      <c r="IR66" s="68"/>
      <c r="IS66" s="68"/>
      <c r="IT66" s="68"/>
    </row>
    <row r="67" spans="1:254" ht="23">
      <c r="A67" s="1495" t="s">
        <v>2657</v>
      </c>
      <c r="B67" s="67"/>
      <c r="C67" s="1582"/>
      <c r="D67" s="1582"/>
      <c r="E67" s="1582"/>
      <c r="F67" s="1582"/>
      <c r="G67" s="1582"/>
      <c r="H67" s="1582"/>
      <c r="I67" s="1582"/>
      <c r="J67" s="1582"/>
      <c r="K67" s="1582"/>
      <c r="L67" s="1582"/>
      <c r="M67" s="1582"/>
      <c r="N67" s="1582"/>
      <c r="O67" s="1582"/>
      <c r="P67" s="1582"/>
      <c r="Q67" s="1582"/>
      <c r="R67" s="1582"/>
      <c r="S67" s="1582"/>
      <c r="T67" s="1582"/>
      <c r="U67" s="1586"/>
      <c r="V67" s="68"/>
      <c r="W67" s="68"/>
      <c r="X67" s="68"/>
      <c r="Y67" s="68"/>
      <c r="Z67" s="68"/>
      <c r="AA67" s="68"/>
      <c r="AB67" s="68"/>
      <c r="AC67" s="68"/>
      <c r="AD67" s="68"/>
      <c r="AE67" s="68"/>
      <c r="AF67" s="68"/>
      <c r="AG67" s="68"/>
      <c r="AH67" s="68"/>
      <c r="AI67" s="68"/>
      <c r="AJ67" s="68"/>
      <c r="AK67" s="68"/>
      <c r="AL67" s="68"/>
      <c r="AM67" s="68"/>
      <c r="AN67" s="68"/>
      <c r="AO67" s="68"/>
      <c r="AP67" s="68"/>
      <c r="AQ67" s="68"/>
      <c r="AR67" s="68"/>
      <c r="AS67" s="68"/>
      <c r="AT67" s="68"/>
      <c r="AU67" s="68"/>
      <c r="AV67" s="68"/>
      <c r="AW67" s="68"/>
      <c r="AX67" s="68"/>
      <c r="AY67" s="68"/>
      <c r="AZ67" s="68"/>
      <c r="BA67" s="68"/>
      <c r="BB67" s="68"/>
      <c r="BC67" s="68"/>
      <c r="BD67" s="68"/>
      <c r="BE67" s="68"/>
      <c r="BF67" s="68"/>
      <c r="BG67" s="68"/>
      <c r="BH67" s="68"/>
      <c r="BI67" s="68"/>
      <c r="BJ67" s="68"/>
      <c r="BK67" s="68"/>
      <c r="BL67" s="68"/>
      <c r="BM67" s="68"/>
      <c r="BN67" s="68"/>
      <c r="BO67" s="68"/>
      <c r="BP67" s="68"/>
      <c r="BQ67" s="68"/>
      <c r="BR67" s="68"/>
      <c r="BS67" s="68"/>
      <c r="BT67" s="68"/>
      <c r="BU67" s="68"/>
      <c r="BV67" s="68"/>
      <c r="BW67" s="68"/>
      <c r="BX67" s="68"/>
      <c r="BY67" s="68"/>
      <c r="BZ67" s="68"/>
      <c r="CA67" s="68"/>
      <c r="CB67" s="68"/>
      <c r="CC67" s="68"/>
      <c r="CD67" s="68"/>
      <c r="CE67" s="68"/>
      <c r="CF67" s="68"/>
      <c r="CG67" s="68"/>
      <c r="CH67" s="68"/>
      <c r="CI67" s="68"/>
      <c r="CJ67" s="68"/>
      <c r="CK67" s="68"/>
      <c r="CL67" s="68"/>
      <c r="CM67" s="68"/>
      <c r="CN67" s="68"/>
      <c r="CO67" s="68"/>
      <c r="CP67" s="68"/>
      <c r="CQ67" s="68"/>
      <c r="CR67" s="68"/>
      <c r="CS67" s="68"/>
      <c r="CT67" s="68"/>
      <c r="CU67" s="68"/>
      <c r="CV67" s="68"/>
      <c r="CW67" s="68"/>
      <c r="CX67" s="68"/>
      <c r="CY67" s="68"/>
      <c r="CZ67" s="68"/>
      <c r="DA67" s="68"/>
      <c r="DB67" s="68"/>
      <c r="DC67" s="68"/>
      <c r="DD67" s="68"/>
      <c r="DE67" s="68"/>
      <c r="DF67" s="68"/>
      <c r="DG67" s="68"/>
      <c r="DH67" s="68"/>
      <c r="DI67" s="68"/>
      <c r="DJ67" s="68"/>
      <c r="DK67" s="68"/>
      <c r="DL67" s="68"/>
      <c r="DM67" s="68"/>
      <c r="DN67" s="68"/>
      <c r="DO67" s="68"/>
      <c r="DP67" s="68"/>
      <c r="DQ67" s="68"/>
      <c r="DR67" s="68"/>
      <c r="DS67" s="68"/>
      <c r="DT67" s="68"/>
      <c r="DU67" s="68"/>
      <c r="DV67" s="68"/>
      <c r="DW67" s="68"/>
      <c r="DX67" s="68"/>
      <c r="DY67" s="68"/>
      <c r="DZ67" s="68"/>
      <c r="EA67" s="68"/>
      <c r="EB67" s="68"/>
      <c r="EC67" s="68"/>
      <c r="ED67" s="68"/>
      <c r="EE67" s="68"/>
      <c r="EF67" s="68"/>
      <c r="EG67" s="68"/>
      <c r="EH67" s="68"/>
      <c r="EI67" s="68"/>
      <c r="EJ67" s="68"/>
      <c r="EK67" s="68"/>
      <c r="EL67" s="68"/>
      <c r="EM67" s="68"/>
      <c r="EN67" s="68"/>
      <c r="EO67" s="68"/>
      <c r="EP67" s="68"/>
      <c r="EQ67" s="68"/>
      <c r="ER67" s="68"/>
      <c r="ES67" s="68"/>
      <c r="ET67" s="68"/>
      <c r="EU67" s="68"/>
      <c r="EV67" s="68"/>
      <c r="EW67" s="68"/>
      <c r="EX67" s="68"/>
      <c r="EY67" s="68"/>
      <c r="EZ67" s="68"/>
      <c r="FA67" s="68"/>
      <c r="FB67" s="68"/>
      <c r="FC67" s="68"/>
      <c r="FD67" s="68"/>
      <c r="FE67" s="68"/>
      <c r="FF67" s="68"/>
      <c r="FG67" s="68"/>
      <c r="FH67" s="68"/>
      <c r="FI67" s="68"/>
      <c r="FJ67" s="68"/>
      <c r="FK67" s="68"/>
      <c r="FL67" s="68"/>
      <c r="FM67" s="68"/>
      <c r="FN67" s="68"/>
      <c r="FO67" s="68"/>
      <c r="FP67" s="68"/>
      <c r="FQ67" s="68"/>
      <c r="FR67" s="68"/>
      <c r="FS67" s="68"/>
      <c r="FT67" s="68"/>
      <c r="FU67" s="68"/>
      <c r="FV67" s="68"/>
      <c r="FW67" s="68"/>
      <c r="FX67" s="68"/>
      <c r="FY67" s="68"/>
      <c r="FZ67" s="68"/>
      <c r="GA67" s="68"/>
      <c r="GB67" s="68"/>
      <c r="GC67" s="68"/>
      <c r="GD67" s="68"/>
      <c r="GE67" s="68"/>
      <c r="GF67" s="68"/>
      <c r="GG67" s="68"/>
      <c r="GH67" s="68"/>
      <c r="GI67" s="68"/>
      <c r="GJ67" s="68"/>
      <c r="GK67" s="68"/>
      <c r="GL67" s="68"/>
      <c r="GM67" s="68"/>
      <c r="GN67" s="68"/>
      <c r="GO67" s="68"/>
      <c r="GP67" s="68"/>
      <c r="GQ67" s="68"/>
      <c r="GR67" s="68"/>
      <c r="GS67" s="68"/>
      <c r="GT67" s="68"/>
      <c r="GU67" s="68"/>
      <c r="GV67" s="68"/>
      <c r="GW67" s="68"/>
      <c r="GX67" s="68"/>
      <c r="GY67" s="68"/>
      <c r="GZ67" s="68"/>
      <c r="HA67" s="68"/>
      <c r="HB67" s="68"/>
      <c r="HC67" s="68"/>
      <c r="HD67" s="68"/>
      <c r="HE67" s="68"/>
      <c r="HF67" s="68"/>
      <c r="HG67" s="68"/>
      <c r="HH67" s="68"/>
      <c r="HI67" s="68"/>
      <c r="HJ67" s="68"/>
      <c r="HK67" s="68"/>
      <c r="HL67" s="68"/>
      <c r="HM67" s="68"/>
      <c r="HN67" s="68"/>
      <c r="HO67" s="68"/>
      <c r="HP67" s="68"/>
      <c r="HQ67" s="68"/>
      <c r="HR67" s="68"/>
      <c r="HS67" s="68"/>
      <c r="HT67" s="68"/>
      <c r="HU67" s="68"/>
      <c r="HV67" s="68"/>
      <c r="HW67" s="68"/>
      <c r="HX67" s="68"/>
      <c r="HY67" s="68"/>
      <c r="HZ67" s="68"/>
      <c r="IA67" s="68"/>
      <c r="IB67" s="68"/>
      <c r="IC67" s="68"/>
      <c r="ID67" s="68"/>
      <c r="IE67" s="68"/>
      <c r="IF67" s="68"/>
      <c r="IG67" s="68"/>
      <c r="IH67" s="68"/>
      <c r="II67" s="68"/>
      <c r="IJ67" s="68"/>
      <c r="IK67" s="68"/>
      <c r="IL67" s="68"/>
      <c r="IM67" s="68"/>
      <c r="IN67" s="68"/>
      <c r="IO67" s="68"/>
      <c r="IP67" s="68"/>
      <c r="IQ67" s="68"/>
      <c r="IR67" s="68"/>
      <c r="IS67" s="68"/>
      <c r="IT67" s="68"/>
    </row>
    <row r="68" spans="1:254" ht="21">
      <c r="A68" s="66" t="s">
        <v>136</v>
      </c>
      <c r="B68" s="67"/>
      <c r="C68" s="1582"/>
      <c r="D68" s="1582"/>
      <c r="E68" s="1582"/>
      <c r="F68" s="1582"/>
      <c r="G68" s="1587"/>
      <c r="H68" s="1582"/>
      <c r="I68" s="1587"/>
      <c r="J68" s="1582"/>
      <c r="K68" s="1582"/>
      <c r="L68" s="1582"/>
      <c r="M68" s="1582"/>
      <c r="N68" s="1582"/>
      <c r="O68" s="1582"/>
      <c r="P68" s="1582"/>
      <c r="Q68" s="1582"/>
      <c r="R68" s="1582"/>
      <c r="S68" s="1582"/>
      <c r="T68" s="1582"/>
      <c r="U68" s="1588"/>
      <c r="V68" s="68"/>
      <c r="W68" s="68"/>
      <c r="X68" s="68"/>
      <c r="Y68" s="68"/>
      <c r="Z68" s="68"/>
      <c r="AA68" s="68"/>
      <c r="AB68" s="68"/>
      <c r="AC68" s="68"/>
      <c r="AD68" s="68"/>
      <c r="AE68" s="68"/>
      <c r="AF68" s="68"/>
      <c r="AG68" s="68"/>
      <c r="AH68" s="68"/>
      <c r="AI68" s="68"/>
      <c r="AJ68" s="68"/>
      <c r="AK68" s="68"/>
      <c r="AL68" s="68"/>
      <c r="AM68" s="68"/>
      <c r="AN68" s="68"/>
      <c r="AO68" s="68"/>
      <c r="AP68" s="68"/>
      <c r="AQ68" s="68"/>
      <c r="AR68" s="68"/>
      <c r="AS68" s="68"/>
      <c r="AT68" s="68"/>
      <c r="AU68" s="68"/>
      <c r="AV68" s="68"/>
      <c r="AW68" s="68"/>
      <c r="AX68" s="68"/>
      <c r="AY68" s="68"/>
      <c r="AZ68" s="68"/>
      <c r="BA68" s="68"/>
      <c r="BB68" s="68"/>
      <c r="BC68" s="68"/>
      <c r="BD68" s="68"/>
      <c r="BE68" s="68"/>
      <c r="BF68" s="68"/>
      <c r="BG68" s="68"/>
      <c r="BH68" s="68"/>
      <c r="BI68" s="68"/>
      <c r="BJ68" s="68"/>
      <c r="BK68" s="68"/>
      <c r="BL68" s="68"/>
      <c r="BM68" s="68"/>
      <c r="BN68" s="68"/>
      <c r="BO68" s="68"/>
      <c r="BP68" s="68"/>
      <c r="BQ68" s="68"/>
      <c r="BR68" s="68"/>
      <c r="BS68" s="68"/>
      <c r="BT68" s="68"/>
      <c r="BU68" s="68"/>
      <c r="BV68" s="68"/>
      <c r="BW68" s="68"/>
      <c r="BX68" s="68"/>
      <c r="BY68" s="68"/>
      <c r="BZ68" s="68"/>
      <c r="CA68" s="68"/>
      <c r="CB68" s="68"/>
      <c r="CC68" s="68"/>
      <c r="CD68" s="68"/>
      <c r="CE68" s="68"/>
      <c r="CF68" s="68"/>
      <c r="CG68" s="68"/>
      <c r="CH68" s="68"/>
      <c r="CI68" s="68"/>
      <c r="CJ68" s="68"/>
      <c r="CK68" s="68"/>
      <c r="CL68" s="68"/>
      <c r="CM68" s="68"/>
      <c r="CN68" s="68"/>
      <c r="CO68" s="68"/>
      <c r="CP68" s="68"/>
      <c r="CQ68" s="68"/>
      <c r="CR68" s="68"/>
      <c r="CS68" s="68"/>
      <c r="CT68" s="68"/>
      <c r="CU68" s="68"/>
      <c r="CV68" s="68"/>
      <c r="CW68" s="68"/>
      <c r="CX68" s="68"/>
      <c r="CY68" s="68"/>
      <c r="CZ68" s="68"/>
      <c r="DA68" s="68"/>
      <c r="DB68" s="68"/>
      <c r="DC68" s="68"/>
      <c r="DD68" s="68"/>
      <c r="DE68" s="68"/>
      <c r="DF68" s="68"/>
      <c r="DG68" s="68"/>
      <c r="DH68" s="68"/>
      <c r="DI68" s="68"/>
      <c r="DJ68" s="68"/>
      <c r="DK68" s="68"/>
      <c r="DL68" s="68"/>
      <c r="DM68" s="68"/>
      <c r="DN68" s="68"/>
      <c r="DO68" s="68"/>
      <c r="DP68" s="68"/>
      <c r="DQ68" s="68"/>
      <c r="DR68" s="68"/>
      <c r="DS68" s="68"/>
      <c r="DT68" s="68"/>
      <c r="DU68" s="68"/>
      <c r="DV68" s="68"/>
      <c r="DW68" s="68"/>
      <c r="DX68" s="68"/>
      <c r="DY68" s="68"/>
      <c r="DZ68" s="68"/>
      <c r="EA68" s="68"/>
      <c r="EB68" s="68"/>
      <c r="EC68" s="68"/>
      <c r="ED68" s="68"/>
      <c r="EE68" s="68"/>
      <c r="EF68" s="68"/>
      <c r="EG68" s="68"/>
      <c r="EH68" s="68"/>
      <c r="EI68" s="68"/>
      <c r="EJ68" s="68"/>
      <c r="EK68" s="68"/>
      <c r="EL68" s="68"/>
      <c r="EM68" s="68"/>
      <c r="EN68" s="68"/>
      <c r="EO68" s="68"/>
      <c r="EP68" s="68"/>
      <c r="EQ68" s="68"/>
      <c r="ER68" s="68"/>
      <c r="ES68" s="68"/>
      <c r="ET68" s="68"/>
      <c r="EU68" s="68"/>
      <c r="EV68" s="68"/>
      <c r="EW68" s="68"/>
      <c r="EX68" s="68"/>
      <c r="EY68" s="68"/>
      <c r="EZ68" s="68"/>
      <c r="FA68" s="68"/>
      <c r="FB68" s="68"/>
      <c r="FC68" s="68"/>
      <c r="FD68" s="68"/>
      <c r="FE68" s="68"/>
      <c r="FF68" s="68"/>
      <c r="FG68" s="68"/>
      <c r="FH68" s="68"/>
      <c r="FI68" s="68"/>
      <c r="FJ68" s="68"/>
      <c r="FK68" s="68"/>
      <c r="FL68" s="68"/>
      <c r="FM68" s="68"/>
      <c r="FN68" s="68"/>
      <c r="FO68" s="68"/>
      <c r="FP68" s="68"/>
      <c r="FQ68" s="68"/>
      <c r="FR68" s="68"/>
      <c r="FS68" s="68"/>
      <c r="FT68" s="68"/>
      <c r="FU68" s="68"/>
      <c r="FV68" s="68"/>
      <c r="FW68" s="68"/>
      <c r="FX68" s="68"/>
      <c r="FY68" s="68"/>
      <c r="FZ68" s="68"/>
      <c r="GA68" s="68"/>
      <c r="GB68" s="68"/>
      <c r="GC68" s="68"/>
      <c r="GD68" s="68"/>
      <c r="GE68" s="68"/>
      <c r="GF68" s="68"/>
      <c r="GG68" s="68"/>
      <c r="GH68" s="68"/>
      <c r="GI68" s="68"/>
      <c r="GJ68" s="68"/>
      <c r="GK68" s="68"/>
      <c r="GL68" s="68"/>
      <c r="GM68" s="68"/>
      <c r="GN68" s="68"/>
      <c r="GO68" s="68"/>
      <c r="GP68" s="68"/>
      <c r="GQ68" s="68"/>
      <c r="GR68" s="68"/>
      <c r="GS68" s="68"/>
      <c r="GT68" s="68"/>
      <c r="GU68" s="68"/>
      <c r="GV68" s="68"/>
      <c r="GW68" s="68"/>
      <c r="GX68" s="68"/>
      <c r="GY68" s="68"/>
      <c r="GZ68" s="68"/>
      <c r="HA68" s="68"/>
      <c r="HB68" s="68"/>
      <c r="HC68" s="68"/>
      <c r="HD68" s="68"/>
      <c r="HE68" s="68"/>
      <c r="HF68" s="68"/>
      <c r="HG68" s="68"/>
      <c r="HH68" s="68"/>
      <c r="HI68" s="68"/>
      <c r="HJ68" s="68"/>
      <c r="HK68" s="68"/>
      <c r="HL68" s="68"/>
      <c r="HM68" s="68"/>
      <c r="HN68" s="68"/>
      <c r="HO68" s="68"/>
      <c r="HP68" s="68"/>
      <c r="HQ68" s="68"/>
      <c r="HR68" s="68"/>
      <c r="HS68" s="68"/>
      <c r="HT68" s="68"/>
      <c r="HU68" s="68"/>
      <c r="HV68" s="68"/>
      <c r="HW68" s="68"/>
      <c r="HX68" s="68"/>
      <c r="HY68" s="68"/>
      <c r="HZ68" s="68"/>
      <c r="IA68" s="68"/>
      <c r="IB68" s="68"/>
      <c r="IC68" s="68"/>
      <c r="ID68" s="68"/>
      <c r="IE68" s="68"/>
      <c r="IF68" s="68"/>
      <c r="IG68" s="68"/>
      <c r="IH68" s="68"/>
      <c r="II68" s="68"/>
      <c r="IJ68" s="68"/>
      <c r="IK68" s="68"/>
      <c r="IL68" s="68"/>
      <c r="IM68" s="68"/>
      <c r="IN68" s="68"/>
      <c r="IO68" s="68"/>
      <c r="IP68" s="68"/>
      <c r="IQ68" s="68"/>
      <c r="IR68" s="68"/>
      <c r="IS68" s="68"/>
      <c r="IT68" s="68"/>
    </row>
    <row r="69" spans="1:254" ht="7.5" customHeight="1">
      <c r="A69" s="73"/>
      <c r="B69" s="73"/>
      <c r="C69" s="1582"/>
      <c r="D69" s="1582"/>
      <c r="E69" s="1589"/>
      <c r="F69" s="1582"/>
      <c r="G69" s="1582"/>
      <c r="H69" s="1582"/>
      <c r="I69" s="1589"/>
      <c r="J69" s="1582"/>
      <c r="K69" s="1582"/>
      <c r="L69" s="1582"/>
      <c r="M69" s="1589"/>
      <c r="N69" s="1582"/>
      <c r="O69" s="1582"/>
      <c r="P69" s="1582"/>
      <c r="Q69" s="1589"/>
      <c r="R69" s="1590"/>
      <c r="S69" s="1582"/>
      <c r="T69" s="1582"/>
      <c r="U69" s="1582"/>
    </row>
    <row r="70" spans="1:254">
      <c r="A70" s="1498"/>
      <c r="B70" s="73"/>
      <c r="C70" s="1582"/>
      <c r="D70" s="1582"/>
      <c r="E70" s="1589"/>
      <c r="F70" s="1582"/>
      <c r="G70" s="1582"/>
      <c r="H70" s="1582"/>
      <c r="I70" s="1589"/>
      <c r="J70" s="1582"/>
      <c r="K70" s="1582"/>
      <c r="L70" s="1582"/>
      <c r="M70" s="1589"/>
      <c r="N70" s="1582"/>
      <c r="O70" s="1582"/>
      <c r="P70" s="1582"/>
      <c r="Q70" s="1589"/>
      <c r="R70" s="1590"/>
      <c r="S70" s="1582"/>
      <c r="T70" s="1582"/>
      <c r="U70" s="1582"/>
    </row>
    <row r="71" spans="1:254" ht="24.75" customHeight="1">
      <c r="A71" s="1498"/>
      <c r="B71" s="73"/>
      <c r="C71" s="1582"/>
      <c r="D71" s="1582"/>
      <c r="E71" s="1589"/>
      <c r="F71" s="1582"/>
      <c r="G71" s="1582"/>
      <c r="H71" s="1582"/>
      <c r="I71" s="1589"/>
      <c r="J71" s="1582"/>
      <c r="K71" s="1582"/>
      <c r="L71" s="1582"/>
      <c r="M71" s="1589"/>
      <c r="N71" s="1582"/>
      <c r="O71" s="1582"/>
      <c r="P71" s="1582"/>
      <c r="Q71" s="1589"/>
      <c r="R71" s="1590"/>
      <c r="S71" s="1582"/>
      <c r="T71" s="1582"/>
      <c r="U71" s="1582"/>
    </row>
    <row r="72" spans="1:254" ht="24.75" customHeight="1">
      <c r="A72" s="1498"/>
      <c r="B72" s="73"/>
      <c r="C72" s="1582"/>
      <c r="D72" s="1582"/>
      <c r="E72" s="1589"/>
      <c r="F72" s="1582"/>
      <c r="G72" s="1582"/>
      <c r="H72" s="1582"/>
      <c r="I72" s="1589"/>
      <c r="J72" s="1582"/>
      <c r="K72" s="1582"/>
      <c r="L72" s="1582"/>
      <c r="M72" s="1589"/>
      <c r="N72" s="1582"/>
      <c r="O72" s="1582"/>
      <c r="P72" s="1582"/>
      <c r="Q72" s="1589"/>
      <c r="R72" s="1590"/>
      <c r="S72" s="1582"/>
      <c r="T72" s="1582"/>
      <c r="U72" s="1582"/>
    </row>
    <row r="73" spans="1:254" ht="24.75" customHeight="1">
      <c r="A73" s="1498"/>
      <c r="B73" s="73"/>
      <c r="C73" s="1582"/>
      <c r="D73" s="1582"/>
      <c r="E73" s="1589"/>
      <c r="F73" s="1582"/>
      <c r="G73" s="1582"/>
      <c r="H73" s="1582"/>
      <c r="I73" s="1589"/>
      <c r="J73" s="1582"/>
      <c r="K73" s="1582"/>
      <c r="L73" s="1582"/>
      <c r="M73" s="1589"/>
      <c r="N73" s="1582"/>
      <c r="O73" s="1582"/>
      <c r="P73" s="1582"/>
      <c r="Q73" s="1589"/>
      <c r="R73" s="1590"/>
      <c r="S73" s="1582"/>
      <c r="T73" s="1582"/>
      <c r="U73" s="1582"/>
    </row>
    <row r="74" spans="1:254" s="1503" customFormat="1" ht="21">
      <c r="A74" s="1499"/>
      <c r="B74" s="1499"/>
      <c r="C74" s="1591" t="s">
        <v>41</v>
      </c>
      <c r="D74" s="1592"/>
      <c r="E74" s="1593"/>
      <c r="F74" s="1592"/>
      <c r="G74" s="1592" t="s">
        <v>42</v>
      </c>
      <c r="H74" s="1592"/>
      <c r="I74" s="1593"/>
      <c r="J74" s="1592"/>
      <c r="K74" s="1592" t="s">
        <v>43</v>
      </c>
      <c r="L74" s="1592"/>
      <c r="M74" s="1593"/>
      <c r="N74" s="1592"/>
      <c r="O74" s="1592" t="s">
        <v>44</v>
      </c>
      <c r="P74" s="1592"/>
      <c r="Q74" s="1593"/>
      <c r="R74" s="1594"/>
      <c r="S74" s="1595" t="s">
        <v>1371</v>
      </c>
      <c r="T74" s="1595"/>
      <c r="U74" s="1595"/>
    </row>
    <row r="75" spans="1:254" s="1545" customFormat="1" ht="21" customHeight="1">
      <c r="A75" s="38"/>
      <c r="B75" s="38"/>
      <c r="C75" s="1596"/>
      <c r="D75" s="1596"/>
      <c r="E75" s="1596"/>
      <c r="F75" s="1597"/>
      <c r="G75" s="1596"/>
      <c r="H75" s="1596"/>
      <c r="I75" s="1596"/>
      <c r="J75" s="1597"/>
      <c r="K75" s="1596"/>
      <c r="L75" s="1596"/>
      <c r="M75" s="1596"/>
      <c r="N75" s="1597"/>
      <c r="O75" s="1596"/>
      <c r="P75" s="1596"/>
      <c r="Q75" s="1596"/>
      <c r="R75" s="1438"/>
      <c r="S75" s="1596"/>
      <c r="T75" s="1596"/>
      <c r="U75" s="1596"/>
    </row>
    <row r="76" spans="1:254" s="1499" customFormat="1" ht="21" customHeight="1">
      <c r="C76" s="1598" t="s">
        <v>2000</v>
      </c>
      <c r="D76" s="1599"/>
      <c r="E76" s="1598" t="s">
        <v>46</v>
      </c>
      <c r="F76" s="1599"/>
      <c r="G76" s="1598" t="str">
        <f>$C$15</f>
        <v xml:space="preserve"> MARCH 31, 2015</v>
      </c>
      <c r="H76" s="1592"/>
      <c r="I76" s="1600" t="str">
        <f>$E$15</f>
        <v xml:space="preserve"> MARCH 31, 2014</v>
      </c>
      <c r="J76" s="1599"/>
      <c r="K76" s="1598" t="str">
        <f>$C$15</f>
        <v xml:space="preserve"> MARCH 31, 2015</v>
      </c>
      <c r="L76" s="1592"/>
      <c r="M76" s="1600" t="str">
        <f>$E$15</f>
        <v xml:space="preserve"> MARCH 31, 2014</v>
      </c>
      <c r="N76" s="1592"/>
      <c r="O76" s="1598" t="str">
        <f>$C$15</f>
        <v xml:space="preserve"> MARCH 31, 2015</v>
      </c>
      <c r="P76" s="1592"/>
      <c r="Q76" s="1600" t="str">
        <f>$E$15</f>
        <v xml:space="preserve"> MARCH 31, 2014</v>
      </c>
      <c r="R76" s="1594"/>
      <c r="S76" s="1598" t="str">
        <f>$C$15</f>
        <v xml:space="preserve"> MARCH 31, 2015</v>
      </c>
      <c r="T76" s="1592"/>
      <c r="U76" s="1598" t="str">
        <f>$E$15</f>
        <v xml:space="preserve"> MARCH 31, 2014</v>
      </c>
    </row>
    <row r="77" spans="1:254" ht="7.5" customHeight="1">
      <c r="B77" s="74"/>
      <c r="C77" s="1601"/>
      <c r="D77" s="1602"/>
      <c r="E77" s="1601"/>
      <c r="F77" s="1602"/>
      <c r="G77" s="1601"/>
      <c r="H77" s="1602"/>
      <c r="I77" s="1603"/>
      <c r="J77" s="1602"/>
      <c r="K77" s="1601"/>
      <c r="L77" s="1602"/>
      <c r="M77" s="1603"/>
      <c r="N77" s="1602"/>
      <c r="O77" s="1601"/>
      <c r="P77" s="1602"/>
      <c r="Q77" s="1603"/>
      <c r="R77" s="1602"/>
      <c r="S77" s="1601"/>
      <c r="T77" s="1602"/>
      <c r="U77" s="1601"/>
      <c r="V77" s="73"/>
      <c r="W77" s="73"/>
      <c r="X77" s="73"/>
    </row>
    <row r="78" spans="1:254" ht="23.25" customHeight="1">
      <c r="B78" s="74"/>
      <c r="C78" s="1604"/>
      <c r="D78" s="1602"/>
      <c r="E78" s="1604"/>
      <c r="F78" s="1602"/>
      <c r="G78" s="1604"/>
      <c r="H78" s="1602"/>
      <c r="I78" s="1605"/>
      <c r="J78" s="1602"/>
      <c r="K78" s="1604"/>
      <c r="L78" s="1602"/>
      <c r="M78" s="1605"/>
      <c r="N78" s="1602"/>
      <c r="O78" s="1604"/>
      <c r="P78" s="1602"/>
      <c r="Q78" s="1605"/>
      <c r="R78" s="1602"/>
      <c r="S78" s="1604"/>
      <c r="T78" s="1602"/>
      <c r="U78" s="1604"/>
      <c r="V78" s="73"/>
      <c r="W78" s="73"/>
      <c r="X78" s="73"/>
    </row>
    <row r="79" spans="1:254" s="1511" customFormat="1" ht="25" customHeight="1">
      <c r="A79" s="66" t="s">
        <v>1397</v>
      </c>
      <c r="B79" s="1520"/>
      <c r="C79" s="1553"/>
      <c r="D79" s="1553"/>
      <c r="E79" s="1553"/>
      <c r="F79" s="1553"/>
      <c r="G79" s="1553"/>
      <c r="H79" s="1553"/>
      <c r="I79" s="1553"/>
      <c r="J79" s="1553"/>
      <c r="K79" s="1553"/>
      <c r="L79" s="1553"/>
      <c r="M79" s="1553"/>
      <c r="N79" s="1553"/>
      <c r="O79" s="1553"/>
      <c r="P79" s="1553"/>
      <c r="Q79" s="1553"/>
      <c r="R79" s="1562"/>
      <c r="S79" s="1562"/>
      <c r="T79" s="1562"/>
      <c r="U79" s="1562"/>
      <c r="V79" s="1532"/>
      <c r="W79" s="1520"/>
      <c r="X79" s="1520"/>
    </row>
    <row r="80" spans="1:254" s="1538" customFormat="1" ht="25" customHeight="1">
      <c r="A80" s="1536" t="s">
        <v>1398</v>
      </c>
      <c r="B80" s="1536" t="s">
        <v>6</v>
      </c>
      <c r="C80" s="1563">
        <v>0</v>
      </c>
      <c r="D80" s="1568"/>
      <c r="E80" s="1563">
        <v>0</v>
      </c>
      <c r="F80" s="1568"/>
      <c r="G80" s="1563">
        <v>22000</v>
      </c>
      <c r="H80" s="1568"/>
      <c r="I80" s="1563">
        <v>22000</v>
      </c>
      <c r="J80" s="1568"/>
      <c r="K80" s="1569">
        <v>0</v>
      </c>
      <c r="L80" s="1568"/>
      <c r="M80" s="1569">
        <v>0</v>
      </c>
      <c r="N80" s="1568"/>
      <c r="O80" s="1563">
        <v>3025976</v>
      </c>
      <c r="P80" s="1568"/>
      <c r="Q80" s="1563">
        <v>2547034</v>
      </c>
      <c r="R80" s="1570"/>
      <c r="S80" s="1570">
        <f>ROUND((SUM(C80)+SUM(G80)+SUM(K80)+SUM(O80)),0)</f>
        <v>3047976</v>
      </c>
      <c r="T80" s="1570"/>
      <c r="U80" s="1570">
        <f>ROUND((SUM(E80)+SUM(I80)+SUM(M80)+SUM(Q80)),0)</f>
        <v>2569034</v>
      </c>
      <c r="V80" s="1537"/>
      <c r="W80" s="1536"/>
      <c r="X80" s="1536"/>
    </row>
    <row r="81" spans="1:24" s="1538" customFormat="1" ht="25" customHeight="1">
      <c r="A81" s="1536" t="s">
        <v>1399</v>
      </c>
      <c r="B81" s="1536" t="s">
        <v>6</v>
      </c>
      <c r="C81" s="1563">
        <v>13873</v>
      </c>
      <c r="D81" s="1568"/>
      <c r="E81" s="1563">
        <v>15002</v>
      </c>
      <c r="F81" s="1568"/>
      <c r="G81" s="1563">
        <v>20400</v>
      </c>
      <c r="H81" s="1568"/>
      <c r="I81" s="1563">
        <v>20400</v>
      </c>
      <c r="J81" s="1568"/>
      <c r="K81" s="1565">
        <v>0</v>
      </c>
      <c r="L81" s="1568"/>
      <c r="M81" s="1565">
        <v>0</v>
      </c>
      <c r="N81" s="1568"/>
      <c r="O81" s="1563">
        <v>0</v>
      </c>
      <c r="P81" s="1568"/>
      <c r="Q81" s="1563">
        <v>0</v>
      </c>
      <c r="R81" s="1570"/>
      <c r="S81" s="1570">
        <f t="shared" ref="S81:S83" si="6">ROUND((SUM(C81)+SUM(G81)+SUM(K81)+SUM(O81)),0)</f>
        <v>34273</v>
      </c>
      <c r="T81" s="1570"/>
      <c r="U81" s="1570">
        <f t="shared" ref="U81:U83" si="7">ROUND((SUM(E81)+SUM(I81)+SUM(M81)+SUM(Q81)),0)</f>
        <v>35402</v>
      </c>
      <c r="V81" s="1537"/>
      <c r="W81" s="1536"/>
      <c r="X81" s="1536"/>
    </row>
    <row r="82" spans="1:24" s="1538" customFormat="1" ht="25" customHeight="1">
      <c r="A82" s="1539" t="s">
        <v>1400</v>
      </c>
      <c r="B82" s="1536" t="s">
        <v>6</v>
      </c>
      <c r="C82" s="1563">
        <v>96167</v>
      </c>
      <c r="D82" s="1568"/>
      <c r="E82" s="1563">
        <v>99641</v>
      </c>
      <c r="F82" s="1568"/>
      <c r="G82" s="1563">
        <v>7200</v>
      </c>
      <c r="H82" s="1568"/>
      <c r="I82" s="1563">
        <v>7200</v>
      </c>
      <c r="J82" s="1568"/>
      <c r="K82" s="1565">
        <v>0</v>
      </c>
      <c r="L82" s="1568"/>
      <c r="M82" s="1565">
        <v>0</v>
      </c>
      <c r="N82" s="1568"/>
      <c r="O82" s="1563">
        <v>0</v>
      </c>
      <c r="P82" s="1568"/>
      <c r="Q82" s="1563">
        <v>15</v>
      </c>
      <c r="R82" s="1570"/>
      <c r="S82" s="1570">
        <f t="shared" si="6"/>
        <v>103367</v>
      </c>
      <c r="T82" s="1570"/>
      <c r="U82" s="1570">
        <f t="shared" si="7"/>
        <v>106856</v>
      </c>
      <c r="V82" s="1537"/>
      <c r="W82" s="1536"/>
      <c r="X82" s="1536"/>
    </row>
    <row r="83" spans="1:24" s="1538" customFormat="1" ht="25" customHeight="1">
      <c r="A83" s="1539" t="s">
        <v>1401</v>
      </c>
      <c r="B83" s="1536" t="s">
        <v>6</v>
      </c>
      <c r="C83" s="1563">
        <v>23421</v>
      </c>
      <c r="D83" s="1568"/>
      <c r="E83" s="1563">
        <v>149819</v>
      </c>
      <c r="F83" s="1568"/>
      <c r="G83" s="1563">
        <v>15619</v>
      </c>
      <c r="H83" s="1568"/>
      <c r="I83" s="1563">
        <v>11910</v>
      </c>
      <c r="J83" s="1568"/>
      <c r="K83" s="1565">
        <v>0</v>
      </c>
      <c r="L83" s="1568"/>
      <c r="M83" s="1565">
        <v>0</v>
      </c>
      <c r="N83" s="1568"/>
      <c r="O83" s="1563">
        <v>11371</v>
      </c>
      <c r="P83" s="1568"/>
      <c r="Q83" s="1563">
        <v>53968</v>
      </c>
      <c r="R83" s="1570"/>
      <c r="S83" s="1570">
        <f t="shared" si="6"/>
        <v>50411</v>
      </c>
      <c r="T83" s="1570"/>
      <c r="U83" s="1570">
        <f t="shared" si="7"/>
        <v>215697</v>
      </c>
      <c r="V83" s="1537"/>
      <c r="W83" s="1536"/>
      <c r="X83" s="1536"/>
    </row>
    <row r="84" spans="1:24" s="1511" customFormat="1" ht="24.75" customHeight="1">
      <c r="A84" s="66" t="s">
        <v>1402</v>
      </c>
      <c r="B84" s="66" t="s">
        <v>6</v>
      </c>
      <c r="C84" s="1567">
        <f>ROUND(SUM(C80:C83),0)</f>
        <v>133461</v>
      </c>
      <c r="D84" s="1554"/>
      <c r="E84" s="1567">
        <f>ROUND(SUM(E80:E83),0)</f>
        <v>264462</v>
      </c>
      <c r="F84" s="1554"/>
      <c r="G84" s="1567">
        <f>ROUND(SUM(G80:G83),0)</f>
        <v>65219</v>
      </c>
      <c r="H84" s="1554"/>
      <c r="I84" s="1567">
        <f>ROUND(SUM(I80:I83),0)</f>
        <v>61510</v>
      </c>
      <c r="J84" s="1554"/>
      <c r="K84" s="1567">
        <f>ROUND(SUM(K80:K83),0)</f>
        <v>0</v>
      </c>
      <c r="L84" s="1554"/>
      <c r="M84" s="1567">
        <f>ROUND(SUM(M80:M83),0)</f>
        <v>0</v>
      </c>
      <c r="N84" s="1554"/>
      <c r="O84" s="1567">
        <f>ROUND(SUM(O80:O83),0)</f>
        <v>3037347</v>
      </c>
      <c r="P84" s="1554"/>
      <c r="Q84" s="1567">
        <f>ROUND(SUM(Q80:Q83),0)</f>
        <v>2601017</v>
      </c>
      <c r="R84" s="1555"/>
      <c r="S84" s="1567">
        <f>ROUND(SUM(S80:S83),0)</f>
        <v>3236027</v>
      </c>
      <c r="T84" s="1555"/>
      <c r="U84" s="1567">
        <f>ROUND(SUM(U80:U83),0)</f>
        <v>2926989</v>
      </c>
      <c r="V84" s="1532"/>
      <c r="W84" s="1520"/>
      <c r="X84" s="1520"/>
    </row>
    <row r="85" spans="1:24" s="1535" customFormat="1" ht="21.75" customHeight="1">
      <c r="A85" s="1534"/>
      <c r="B85" s="1498"/>
      <c r="C85" s="1556"/>
      <c r="D85" s="1557"/>
      <c r="E85" s="1556"/>
      <c r="F85" s="1557"/>
      <c r="G85" s="1558"/>
      <c r="H85" s="1557"/>
      <c r="I85" s="1558"/>
      <c r="J85" s="1557"/>
      <c r="K85" s="1558"/>
      <c r="L85" s="1557"/>
      <c r="M85" s="1558"/>
      <c r="N85" s="1557"/>
      <c r="O85" s="1558"/>
      <c r="P85" s="1557"/>
      <c r="Q85" s="1558"/>
      <c r="R85" s="1559"/>
      <c r="S85" s="1560"/>
      <c r="T85" s="1559"/>
      <c r="U85" s="1561"/>
      <c r="V85" s="1088"/>
      <c r="W85" s="1498"/>
      <c r="X85" s="1498"/>
    </row>
    <row r="86" spans="1:24" s="1535" customFormat="1" ht="21.75" customHeight="1">
      <c r="A86" s="1534"/>
      <c r="B86" s="1498"/>
      <c r="C86" s="1556"/>
      <c r="D86" s="1557"/>
      <c r="E86" s="1556"/>
      <c r="F86" s="1557"/>
      <c r="G86" s="1556"/>
      <c r="H86" s="1556"/>
      <c r="I86" s="1556"/>
      <c r="J86" s="1556"/>
      <c r="K86" s="1556"/>
      <c r="L86" s="1556"/>
      <c r="M86" s="1556"/>
      <c r="N86" s="1556"/>
      <c r="O86" s="1556"/>
      <c r="P86" s="1556"/>
      <c r="Q86" s="1556"/>
      <c r="R86" s="1560"/>
      <c r="S86" s="1560"/>
      <c r="T86" s="1560"/>
      <c r="U86" s="1560"/>
      <c r="V86" s="1088"/>
      <c r="W86" s="1498"/>
      <c r="X86" s="1498"/>
    </row>
    <row r="87" spans="1:24" s="1535" customFormat="1" ht="12.75" customHeight="1">
      <c r="A87" s="1534"/>
      <c r="B87" s="1498"/>
      <c r="C87" s="1556"/>
      <c r="D87" s="1557"/>
      <c r="E87" s="1556"/>
      <c r="F87" s="1557"/>
      <c r="G87" s="1556"/>
      <c r="H87" s="1556"/>
      <c r="I87" s="1556"/>
      <c r="J87" s="1556"/>
      <c r="K87" s="1556"/>
      <c r="L87" s="1556"/>
      <c r="M87" s="1556"/>
      <c r="N87" s="1556"/>
      <c r="O87" s="1556"/>
      <c r="P87" s="1556"/>
      <c r="Q87" s="1556"/>
      <c r="R87" s="1560"/>
      <c r="S87" s="1560"/>
      <c r="T87" s="1560"/>
      <c r="U87" s="1560"/>
      <c r="V87" s="1088"/>
      <c r="W87" s="1498"/>
      <c r="X87" s="1498"/>
    </row>
    <row r="88" spans="1:24" s="1511" customFormat="1" ht="25" customHeight="1">
      <c r="A88" s="66" t="s">
        <v>1403</v>
      </c>
      <c r="B88" s="1520" t="s">
        <v>6</v>
      </c>
      <c r="C88" s="1571">
        <v>149</v>
      </c>
      <c r="D88" s="1554"/>
      <c r="E88" s="1571">
        <v>135</v>
      </c>
      <c r="F88" s="1554"/>
      <c r="G88" s="1572">
        <v>105949</v>
      </c>
      <c r="H88" s="1554"/>
      <c r="I88" s="1572">
        <v>121278</v>
      </c>
      <c r="J88" s="1554"/>
      <c r="K88" s="1572">
        <v>8550</v>
      </c>
      <c r="L88" s="1554"/>
      <c r="M88" s="1572">
        <v>8510</v>
      </c>
      <c r="N88" s="1554"/>
      <c r="O88" s="1572">
        <v>7293</v>
      </c>
      <c r="P88" s="1554"/>
      <c r="Q88" s="1572">
        <v>4298</v>
      </c>
      <c r="R88" s="1555"/>
      <c r="S88" s="1574">
        <f>ROUND((SUM(C88)+SUM(G88)+SUM(K88)+SUM(O88)),0)</f>
        <v>121941</v>
      </c>
      <c r="T88" s="1555"/>
      <c r="U88" s="1574">
        <f>ROUND((SUM(E88)+SUM(I88)+SUM(M88)+SUM(Q88)),0)</f>
        <v>134221</v>
      </c>
      <c r="V88" s="1532"/>
      <c r="W88" s="1520"/>
      <c r="X88" s="1520"/>
    </row>
    <row r="89" spans="1:24" s="1535" customFormat="1" ht="21.75" customHeight="1">
      <c r="A89" s="1534"/>
      <c r="B89" s="1498"/>
      <c r="C89" s="1606"/>
      <c r="D89" s="1607"/>
      <c r="E89" s="1606"/>
      <c r="F89" s="1607"/>
      <c r="G89" s="1608"/>
      <c r="H89" s="1607"/>
      <c r="I89" s="1608"/>
      <c r="J89" s="1607"/>
      <c r="K89" s="1608"/>
      <c r="L89" s="1607"/>
      <c r="M89" s="1608"/>
      <c r="N89" s="1607"/>
      <c r="O89" s="1608"/>
      <c r="P89" s="1607"/>
      <c r="Q89" s="1608"/>
      <c r="R89" s="1609"/>
      <c r="S89" s="1610"/>
      <c r="T89" s="1609"/>
      <c r="U89" s="1611"/>
      <c r="V89" s="1088"/>
      <c r="W89" s="1498"/>
      <c r="X89" s="1498"/>
    </row>
    <row r="90" spans="1:24" s="1535" customFormat="1" ht="21.75" customHeight="1">
      <c r="A90" s="1534"/>
      <c r="B90" s="1498"/>
      <c r="C90" s="1606"/>
      <c r="D90" s="1607"/>
      <c r="E90" s="1606"/>
      <c r="F90" s="1607"/>
      <c r="G90" s="1606"/>
      <c r="H90" s="1606"/>
      <c r="I90" s="1606"/>
      <c r="J90" s="1606"/>
      <c r="K90" s="1606"/>
      <c r="L90" s="1606"/>
      <c r="M90" s="1606"/>
      <c r="N90" s="1606"/>
      <c r="O90" s="1606"/>
      <c r="P90" s="1606"/>
      <c r="Q90" s="1606"/>
      <c r="R90" s="1610"/>
      <c r="S90" s="1610"/>
      <c r="T90" s="1610"/>
      <c r="U90" s="1610"/>
      <c r="V90" s="1088"/>
      <c r="W90" s="1498"/>
      <c r="X90" s="1498"/>
    </row>
    <row r="91" spans="1:24" s="1535" customFormat="1" ht="12.75" customHeight="1">
      <c r="A91" s="1534"/>
      <c r="B91" s="1498"/>
      <c r="C91" s="1606"/>
      <c r="D91" s="1607"/>
      <c r="E91" s="1606"/>
      <c r="F91" s="1607"/>
      <c r="G91" s="1606"/>
      <c r="H91" s="1606"/>
      <c r="I91" s="1606"/>
      <c r="J91" s="1606"/>
      <c r="K91" s="1606"/>
      <c r="L91" s="1606"/>
      <c r="M91" s="1606"/>
      <c r="N91" s="1606"/>
      <c r="O91" s="1606"/>
      <c r="P91" s="1606"/>
      <c r="Q91" s="1606"/>
      <c r="R91" s="1610"/>
      <c r="S91" s="1610"/>
      <c r="T91" s="1610"/>
      <c r="U91" s="1610"/>
      <c r="V91" s="1088"/>
      <c r="W91" s="1498"/>
      <c r="X91" s="1498"/>
    </row>
    <row r="92" spans="1:24" s="1511" customFormat="1" ht="25" customHeight="1">
      <c r="A92" s="66" t="s">
        <v>1404</v>
      </c>
      <c r="B92" s="1520" t="s">
        <v>6</v>
      </c>
      <c r="C92" s="1571">
        <v>5808</v>
      </c>
      <c r="D92" s="1554"/>
      <c r="E92" s="1571">
        <v>4594</v>
      </c>
      <c r="F92" s="1554"/>
      <c r="G92" s="1572">
        <v>328453</v>
      </c>
      <c r="H92" s="1554"/>
      <c r="I92" s="1572">
        <v>10634</v>
      </c>
      <c r="J92" s="1554"/>
      <c r="K92" s="1572">
        <v>0</v>
      </c>
      <c r="L92" s="1554"/>
      <c r="M92" s="1572">
        <v>256286</v>
      </c>
      <c r="N92" s="1554"/>
      <c r="O92" s="1572">
        <v>8918</v>
      </c>
      <c r="P92" s="1554"/>
      <c r="Q92" s="1572">
        <v>10597</v>
      </c>
      <c r="R92" s="1555"/>
      <c r="S92" s="1574">
        <f>ROUND((SUM(C92)+SUM(G92)+SUM(K92)+SUM(O92)),0)</f>
        <v>343179</v>
      </c>
      <c r="T92" s="1555"/>
      <c r="U92" s="1574">
        <f>ROUND((SUM(E92)+SUM(I92)+SUM(M92)+SUM(Q92)),0)</f>
        <v>282111</v>
      </c>
      <c r="V92" s="1532"/>
      <c r="W92" s="1520"/>
      <c r="X92" s="1520"/>
    </row>
    <row r="93" spans="1:24" s="1535" customFormat="1" ht="21.75" customHeight="1">
      <c r="A93" s="1534"/>
      <c r="B93" s="1498"/>
      <c r="C93" s="1556"/>
      <c r="D93" s="1557"/>
      <c r="E93" s="1556"/>
      <c r="F93" s="1557"/>
      <c r="G93" s="1558"/>
      <c r="H93" s="1557"/>
      <c r="I93" s="1558"/>
      <c r="J93" s="1557"/>
      <c r="K93" s="1558"/>
      <c r="L93" s="1557"/>
      <c r="M93" s="1558"/>
      <c r="N93" s="1557"/>
      <c r="O93" s="1558"/>
      <c r="P93" s="1557"/>
      <c r="Q93" s="1558"/>
      <c r="R93" s="1559"/>
      <c r="S93" s="1560"/>
      <c r="T93" s="1559"/>
      <c r="U93" s="1561"/>
      <c r="V93" s="1088"/>
      <c r="W93" s="1498"/>
      <c r="X93" s="1498"/>
    </row>
    <row r="94" spans="1:24" s="1535" customFormat="1" ht="21.75" customHeight="1">
      <c r="A94" s="1534"/>
      <c r="B94" s="1498"/>
      <c r="C94" s="1556"/>
      <c r="D94" s="1557"/>
      <c r="E94" s="1556"/>
      <c r="F94" s="1557"/>
      <c r="G94" s="1556"/>
      <c r="H94" s="1556"/>
      <c r="I94" s="1556"/>
      <c r="J94" s="1556"/>
      <c r="K94" s="1556"/>
      <c r="L94" s="1556"/>
      <c r="M94" s="1556"/>
      <c r="N94" s="1556"/>
      <c r="O94" s="1556"/>
      <c r="P94" s="1556"/>
      <c r="Q94" s="1556"/>
      <c r="R94" s="1560"/>
      <c r="S94" s="1560"/>
      <c r="T94" s="1560"/>
      <c r="U94" s="1560"/>
      <c r="V94" s="1088"/>
      <c r="W94" s="1498"/>
      <c r="X94" s="1498"/>
    </row>
    <row r="95" spans="1:24" s="1535" customFormat="1" ht="12.75" customHeight="1">
      <c r="A95" s="1534"/>
      <c r="B95" s="1498"/>
      <c r="C95" s="1556"/>
      <c r="D95" s="1557"/>
      <c r="E95" s="1556"/>
      <c r="F95" s="1557"/>
      <c r="G95" s="1556"/>
      <c r="H95" s="1556"/>
      <c r="I95" s="1556"/>
      <c r="J95" s="1556"/>
      <c r="K95" s="1556"/>
      <c r="L95" s="1556"/>
      <c r="M95" s="1556"/>
      <c r="N95" s="1556"/>
      <c r="O95" s="1556"/>
      <c r="P95" s="1556"/>
      <c r="Q95" s="1556"/>
      <c r="R95" s="1560"/>
      <c r="S95" s="1560"/>
      <c r="T95" s="1560"/>
      <c r="U95" s="1560"/>
      <c r="V95" s="1088"/>
      <c r="W95" s="1498"/>
      <c r="X95" s="1498"/>
    </row>
    <row r="96" spans="1:24" s="1511" customFormat="1" ht="25" customHeight="1">
      <c r="A96" s="66" t="s">
        <v>1405</v>
      </c>
      <c r="B96" s="1520"/>
      <c r="C96" s="1553"/>
      <c r="D96" s="1553"/>
      <c r="E96" s="1553"/>
      <c r="F96" s="1553"/>
      <c r="G96" s="1553"/>
      <c r="H96" s="1553"/>
      <c r="I96" s="1553"/>
      <c r="J96" s="1553"/>
      <c r="K96" s="1553"/>
      <c r="L96" s="1553"/>
      <c r="M96" s="1553"/>
      <c r="N96" s="1553"/>
      <c r="O96" s="1553"/>
      <c r="P96" s="1553"/>
      <c r="Q96" s="1553"/>
      <c r="R96" s="1562"/>
      <c r="S96" s="1562"/>
      <c r="T96" s="1562"/>
      <c r="U96" s="1562"/>
      <c r="V96" s="1532"/>
      <c r="W96" s="1520"/>
      <c r="X96" s="1520"/>
    </row>
    <row r="97" spans="1:24" s="1538" customFormat="1" ht="25" customHeight="1">
      <c r="A97" s="1536" t="s">
        <v>1406</v>
      </c>
      <c r="B97" s="1536" t="s">
        <v>6</v>
      </c>
      <c r="C97" s="1563">
        <v>99484</v>
      </c>
      <c r="D97" s="1568"/>
      <c r="E97" s="1563">
        <v>98180</v>
      </c>
      <c r="F97" s="1568"/>
      <c r="G97" s="1563">
        <v>89634</v>
      </c>
      <c r="H97" s="1568"/>
      <c r="I97" s="1563">
        <v>91387</v>
      </c>
      <c r="J97" s="1568"/>
      <c r="K97" s="1569">
        <v>0</v>
      </c>
      <c r="L97" s="1568"/>
      <c r="M97" s="1569">
        <v>0</v>
      </c>
      <c r="N97" s="1568"/>
      <c r="O97" s="1563">
        <v>0</v>
      </c>
      <c r="P97" s="1568"/>
      <c r="Q97" s="1563">
        <v>1494</v>
      </c>
      <c r="R97" s="1570"/>
      <c r="S97" s="1570">
        <f>ROUND((SUM(C97)+SUM(G97)+SUM(K97)+SUM(O97)),0)</f>
        <v>189118</v>
      </c>
      <c r="T97" s="1570"/>
      <c r="U97" s="1570">
        <f>ROUND((SUM(E97)+SUM(I97)+SUM(M97)+SUM(Q97)),0)</f>
        <v>191061</v>
      </c>
      <c r="V97" s="1537"/>
      <c r="W97" s="1536"/>
      <c r="X97" s="1536"/>
    </row>
    <row r="98" spans="1:24" s="1538" customFormat="1" ht="25" customHeight="1">
      <c r="A98" s="1536" t="s">
        <v>1407</v>
      </c>
      <c r="B98" s="1536" t="s">
        <v>6</v>
      </c>
      <c r="C98" s="1563">
        <v>21</v>
      </c>
      <c r="D98" s="1568"/>
      <c r="E98" s="1563">
        <v>13</v>
      </c>
      <c r="F98" s="1568"/>
      <c r="G98" s="1563">
        <v>18046</v>
      </c>
      <c r="H98" s="1568"/>
      <c r="I98" s="1563">
        <v>11438</v>
      </c>
      <c r="J98" s="1568"/>
      <c r="K98" s="1565">
        <v>2</v>
      </c>
      <c r="L98" s="1568"/>
      <c r="M98" s="1565">
        <v>0</v>
      </c>
      <c r="N98" s="1568"/>
      <c r="O98" s="1563">
        <v>17</v>
      </c>
      <c r="P98" s="1568"/>
      <c r="Q98" s="1563">
        <v>15</v>
      </c>
      <c r="R98" s="1570"/>
      <c r="S98" s="1570">
        <f t="shared" ref="S98:S105" si="8">ROUND((SUM(C98)+SUM(G98)+SUM(K98)+SUM(O98)),0)</f>
        <v>18086</v>
      </c>
      <c r="T98" s="1570"/>
      <c r="U98" s="1570">
        <f t="shared" ref="U98:U105" si="9">ROUND((SUM(E98)+SUM(I98)+SUM(M98)+SUM(Q98)),0)</f>
        <v>11466</v>
      </c>
      <c r="V98" s="1537"/>
      <c r="W98" s="1536"/>
      <c r="X98" s="1536"/>
    </row>
    <row r="99" spans="1:24" s="1538" customFormat="1" ht="25" customHeight="1">
      <c r="A99" s="1539" t="s">
        <v>1408</v>
      </c>
      <c r="B99" s="1536" t="s">
        <v>6</v>
      </c>
      <c r="C99" s="1563">
        <v>-18</v>
      </c>
      <c r="D99" s="1568"/>
      <c r="E99" s="1563">
        <v>0</v>
      </c>
      <c r="F99" s="1568"/>
      <c r="G99" s="1563">
        <v>4354</v>
      </c>
      <c r="H99" s="1568"/>
      <c r="I99" s="1563">
        <v>6126</v>
      </c>
      <c r="J99" s="1568"/>
      <c r="K99" s="1565">
        <v>0</v>
      </c>
      <c r="L99" s="1568"/>
      <c r="M99" s="1565">
        <v>0</v>
      </c>
      <c r="N99" s="1568"/>
      <c r="O99" s="1563">
        <v>21165</v>
      </c>
      <c r="P99" s="1568"/>
      <c r="Q99" s="1563">
        <v>96</v>
      </c>
      <c r="R99" s="1570"/>
      <c r="S99" s="1570">
        <f t="shared" si="8"/>
        <v>25501</v>
      </c>
      <c r="T99" s="1570"/>
      <c r="U99" s="1570">
        <f t="shared" si="9"/>
        <v>6222</v>
      </c>
      <c r="V99" s="1537"/>
      <c r="W99" s="1536"/>
      <c r="X99" s="1536"/>
    </row>
    <row r="100" spans="1:24" s="1538" customFormat="1" ht="25" customHeight="1">
      <c r="A100" s="1539" t="s">
        <v>1409</v>
      </c>
      <c r="B100" s="1536" t="s">
        <v>6</v>
      </c>
      <c r="C100" s="1563">
        <v>131488</v>
      </c>
      <c r="D100" s="1568"/>
      <c r="E100" s="1563">
        <v>140431</v>
      </c>
      <c r="F100" s="1568"/>
      <c r="G100" s="1563">
        <v>862</v>
      </c>
      <c r="H100" s="1568"/>
      <c r="I100" s="1563">
        <v>864</v>
      </c>
      <c r="J100" s="1568"/>
      <c r="K100" s="1565">
        <v>0</v>
      </c>
      <c r="L100" s="1568"/>
      <c r="M100" s="1565">
        <v>0</v>
      </c>
      <c r="N100" s="1568"/>
      <c r="O100" s="1563">
        <v>0</v>
      </c>
      <c r="P100" s="1568"/>
      <c r="Q100" s="1563">
        <v>0</v>
      </c>
      <c r="R100" s="1570"/>
      <c r="S100" s="1570">
        <f t="shared" si="8"/>
        <v>132350</v>
      </c>
      <c r="T100" s="1570"/>
      <c r="U100" s="1570">
        <f t="shared" si="9"/>
        <v>141295</v>
      </c>
      <c r="V100" s="1537"/>
      <c r="W100" s="1536"/>
      <c r="X100" s="1536"/>
    </row>
    <row r="101" spans="1:24" s="1538" customFormat="1" ht="25" customHeight="1">
      <c r="A101" s="1539" t="s">
        <v>1410</v>
      </c>
      <c r="B101" s="1536" t="s">
        <v>6</v>
      </c>
      <c r="C101" s="1563">
        <v>0</v>
      </c>
      <c r="D101" s="1568"/>
      <c r="E101" s="1563">
        <v>0</v>
      </c>
      <c r="F101" s="1568"/>
      <c r="G101" s="1563">
        <v>1959674</v>
      </c>
      <c r="H101" s="1568"/>
      <c r="I101" s="1563">
        <v>2117833</v>
      </c>
      <c r="J101" s="1568"/>
      <c r="K101" s="1563">
        <v>500216</v>
      </c>
      <c r="L101" s="1568"/>
      <c r="M101" s="1563">
        <v>433595</v>
      </c>
      <c r="N101" s="1568"/>
      <c r="O101" s="1563">
        <v>0</v>
      </c>
      <c r="P101" s="1568"/>
      <c r="Q101" s="1563">
        <v>0</v>
      </c>
      <c r="R101" s="1570"/>
      <c r="S101" s="1570">
        <f t="shared" si="8"/>
        <v>2459890</v>
      </c>
      <c r="T101" s="1570"/>
      <c r="U101" s="1570">
        <f t="shared" si="9"/>
        <v>2551428</v>
      </c>
      <c r="V101" s="1537"/>
      <c r="W101" s="1536"/>
      <c r="X101" s="1536"/>
    </row>
    <row r="102" spans="1:24" s="1538" customFormat="1" ht="25" customHeight="1">
      <c r="A102" s="1539" t="s">
        <v>1411</v>
      </c>
      <c r="B102" s="1536" t="s">
        <v>6</v>
      </c>
      <c r="C102" s="1563">
        <v>5962</v>
      </c>
      <c r="D102" s="1568"/>
      <c r="E102" s="1563">
        <v>23</v>
      </c>
      <c r="F102" s="1568"/>
      <c r="G102" s="1563">
        <v>144819</v>
      </c>
      <c r="H102" s="1568"/>
      <c r="I102" s="1563">
        <v>142156</v>
      </c>
      <c r="J102" s="1568"/>
      <c r="K102" s="1565">
        <v>0</v>
      </c>
      <c r="L102" s="1568"/>
      <c r="M102" s="1565">
        <v>0</v>
      </c>
      <c r="N102" s="1568"/>
      <c r="O102" s="1563">
        <v>17</v>
      </c>
      <c r="P102" s="1568"/>
      <c r="Q102" s="1563">
        <v>7</v>
      </c>
      <c r="R102" s="1570"/>
      <c r="S102" s="1570">
        <f t="shared" si="8"/>
        <v>150798</v>
      </c>
      <c r="T102" s="1570"/>
      <c r="U102" s="1570">
        <f t="shared" si="9"/>
        <v>142186</v>
      </c>
      <c r="V102" s="1537"/>
      <c r="W102" s="1536"/>
      <c r="X102" s="1536"/>
    </row>
    <row r="103" spans="1:24" s="1538" customFormat="1" ht="25" customHeight="1">
      <c r="A103" s="1539" t="s">
        <v>1412</v>
      </c>
      <c r="B103" s="1536" t="s">
        <v>6</v>
      </c>
      <c r="C103" s="1563">
        <v>313919</v>
      </c>
      <c r="D103" s="1568"/>
      <c r="E103" s="1563">
        <v>84288</v>
      </c>
      <c r="F103" s="1568"/>
      <c r="G103" s="1563">
        <v>-44791</v>
      </c>
      <c r="H103" s="1568"/>
      <c r="I103" s="1563">
        <v>38006</v>
      </c>
      <c r="J103" s="1568"/>
      <c r="K103" s="1565">
        <v>0</v>
      </c>
      <c r="L103" s="1568"/>
      <c r="M103" s="1565">
        <v>0</v>
      </c>
      <c r="N103" s="1568"/>
      <c r="O103" s="1563">
        <v>6329</v>
      </c>
      <c r="P103" s="1568"/>
      <c r="Q103" s="1563">
        <v>13205</v>
      </c>
      <c r="R103" s="1570"/>
      <c r="S103" s="1570">
        <f t="shared" si="8"/>
        <v>275457</v>
      </c>
      <c r="T103" s="1570"/>
      <c r="U103" s="1570">
        <f t="shared" si="9"/>
        <v>135499</v>
      </c>
      <c r="V103" s="1537"/>
      <c r="W103" s="1536"/>
      <c r="X103" s="1536"/>
    </row>
    <row r="104" spans="1:24" s="1538" customFormat="1" ht="25" customHeight="1">
      <c r="A104" s="1539" t="s">
        <v>1413</v>
      </c>
      <c r="B104" s="1536" t="s">
        <v>6</v>
      </c>
      <c r="C104" s="1563">
        <v>59</v>
      </c>
      <c r="D104" s="1568"/>
      <c r="E104" s="1563">
        <v>392</v>
      </c>
      <c r="F104" s="1568"/>
      <c r="G104" s="1563">
        <v>132881</v>
      </c>
      <c r="H104" s="1568"/>
      <c r="I104" s="1563">
        <v>129534</v>
      </c>
      <c r="J104" s="1568"/>
      <c r="K104" s="1565">
        <v>0</v>
      </c>
      <c r="L104" s="1568"/>
      <c r="M104" s="1565">
        <v>0</v>
      </c>
      <c r="N104" s="1568"/>
      <c r="O104" s="1563">
        <v>0</v>
      </c>
      <c r="P104" s="1568"/>
      <c r="Q104" s="1563">
        <v>0</v>
      </c>
      <c r="R104" s="1570"/>
      <c r="S104" s="1570">
        <f t="shared" si="8"/>
        <v>132940</v>
      </c>
      <c r="T104" s="1570"/>
      <c r="U104" s="1570">
        <f t="shared" si="9"/>
        <v>129926</v>
      </c>
      <c r="V104" s="1537"/>
      <c r="W104" s="1536"/>
      <c r="X104" s="1536"/>
    </row>
    <row r="105" spans="1:24" s="1538" customFormat="1" ht="25" customHeight="1">
      <c r="A105" s="1539" t="s">
        <v>1414</v>
      </c>
      <c r="B105" s="1536" t="s">
        <v>6</v>
      </c>
      <c r="C105" s="1563">
        <v>51264</v>
      </c>
      <c r="D105" s="1568"/>
      <c r="E105" s="1563">
        <v>40936</v>
      </c>
      <c r="F105" s="1568"/>
      <c r="G105" s="1563">
        <v>31143</v>
      </c>
      <c r="H105" s="1568"/>
      <c r="I105" s="1563">
        <v>52250</v>
      </c>
      <c r="J105" s="1568"/>
      <c r="K105" s="1565">
        <v>0</v>
      </c>
      <c r="L105" s="1568"/>
      <c r="M105" s="1565">
        <v>0</v>
      </c>
      <c r="N105" s="1568"/>
      <c r="O105" s="1563">
        <f>11772-40</f>
        <v>11732</v>
      </c>
      <c r="P105" s="1568"/>
      <c r="Q105" s="1563">
        <v>15221</v>
      </c>
      <c r="R105" s="1570"/>
      <c r="S105" s="1570">
        <f t="shared" si="8"/>
        <v>94139</v>
      </c>
      <c r="T105" s="1570"/>
      <c r="U105" s="1570">
        <f t="shared" si="9"/>
        <v>108407</v>
      </c>
      <c r="V105" s="1537"/>
      <c r="W105" s="1536"/>
      <c r="X105" s="1536"/>
    </row>
    <row r="106" spans="1:24" s="1511" customFormat="1" ht="24.75" customHeight="1">
      <c r="A106" s="66" t="s">
        <v>1415</v>
      </c>
      <c r="B106" s="66" t="s">
        <v>6</v>
      </c>
      <c r="C106" s="1567">
        <f>ROUND(SUM(C97:C105),0)</f>
        <v>602179</v>
      </c>
      <c r="D106" s="1554"/>
      <c r="E106" s="1567">
        <f>ROUND(SUM(E97:E105),0)</f>
        <v>364263</v>
      </c>
      <c r="F106" s="1554"/>
      <c r="G106" s="1567">
        <f>ROUND(SUM(G97:G105),0)</f>
        <v>2336622</v>
      </c>
      <c r="H106" s="1554"/>
      <c r="I106" s="1567">
        <f>ROUND(SUM(I97:I105),0)</f>
        <v>2589594</v>
      </c>
      <c r="J106" s="1554"/>
      <c r="K106" s="1567">
        <f>ROUND(SUM(K97:K105),0)</f>
        <v>500218</v>
      </c>
      <c r="L106" s="1554"/>
      <c r="M106" s="1567">
        <f>ROUND(SUM(M97:M105),0)</f>
        <v>433595</v>
      </c>
      <c r="N106" s="1554"/>
      <c r="O106" s="1567">
        <f>ROUND(SUM(O97:O105),0)</f>
        <v>39260</v>
      </c>
      <c r="P106" s="1554"/>
      <c r="Q106" s="1567">
        <f>ROUND(SUM(Q97:Q105),0)</f>
        <v>30038</v>
      </c>
      <c r="R106" s="1555"/>
      <c r="S106" s="1567">
        <f>ROUND(SUM(S97:S105),0)</f>
        <v>3478279</v>
      </c>
      <c r="T106" s="1555"/>
      <c r="U106" s="1567">
        <f>ROUND(SUM(U97:U105),0)</f>
        <v>3417490</v>
      </c>
      <c r="V106" s="1532"/>
      <c r="W106" s="1520"/>
      <c r="X106" s="1520"/>
    </row>
    <row r="107" spans="1:24" s="1535" customFormat="1" ht="21.75" customHeight="1">
      <c r="A107" s="1534"/>
      <c r="B107" s="1498"/>
      <c r="C107" s="1556"/>
      <c r="D107" s="1557"/>
      <c r="E107" s="1556"/>
      <c r="F107" s="1557"/>
      <c r="G107" s="1558"/>
      <c r="H107" s="1557"/>
      <c r="I107" s="1558"/>
      <c r="J107" s="1557"/>
      <c r="K107" s="1558"/>
      <c r="L107" s="1557"/>
      <c r="M107" s="1558"/>
      <c r="N107" s="1557"/>
      <c r="O107" s="1558"/>
      <c r="P107" s="1557"/>
      <c r="Q107" s="1558"/>
      <c r="R107" s="1559"/>
      <c r="S107" s="1560"/>
      <c r="T107" s="1559"/>
      <c r="U107" s="1561"/>
      <c r="V107" s="1088"/>
      <c r="W107" s="1498"/>
      <c r="X107" s="1498"/>
    </row>
    <row r="108" spans="1:24" s="1535" customFormat="1" ht="21.75" customHeight="1">
      <c r="A108" s="1534"/>
      <c r="B108" s="1498"/>
      <c r="C108" s="1556"/>
      <c r="D108" s="1557"/>
      <c r="E108" s="1556"/>
      <c r="F108" s="1557"/>
      <c r="G108" s="1556"/>
      <c r="H108" s="1556"/>
      <c r="I108" s="1556"/>
      <c r="J108" s="1556"/>
      <c r="K108" s="1556"/>
      <c r="L108" s="1556"/>
      <c r="M108" s="1556"/>
      <c r="N108" s="1556"/>
      <c r="O108" s="1556"/>
      <c r="P108" s="1556"/>
      <c r="Q108" s="1556"/>
      <c r="R108" s="1560"/>
      <c r="S108" s="1560"/>
      <c r="T108" s="1560"/>
      <c r="U108" s="1560"/>
      <c r="V108" s="1088"/>
      <c r="W108" s="1498"/>
      <c r="X108" s="1498"/>
    </row>
    <row r="109" spans="1:24" s="1535" customFormat="1" ht="12.75" customHeight="1">
      <c r="A109" s="1534"/>
      <c r="B109" s="1498"/>
      <c r="C109" s="1556"/>
      <c r="D109" s="1557"/>
      <c r="E109" s="1556"/>
      <c r="F109" s="1557"/>
      <c r="G109" s="1556"/>
      <c r="H109" s="1556"/>
      <c r="I109" s="1556"/>
      <c r="J109" s="1556"/>
      <c r="K109" s="1556"/>
      <c r="L109" s="1556"/>
      <c r="M109" s="1556"/>
      <c r="N109" s="1556"/>
      <c r="O109" s="1556"/>
      <c r="P109" s="1556"/>
      <c r="Q109" s="1556"/>
      <c r="R109" s="1560"/>
      <c r="S109" s="1560"/>
      <c r="T109" s="1560"/>
      <c r="U109" s="1560"/>
      <c r="V109" s="1088"/>
      <c r="W109" s="1498"/>
      <c r="X109" s="1498"/>
    </row>
    <row r="110" spans="1:24" s="1511" customFormat="1" ht="25" customHeight="1">
      <c r="A110" s="66" t="s">
        <v>1416</v>
      </c>
      <c r="B110" s="1520" t="s">
        <v>6</v>
      </c>
      <c r="C110" s="1571">
        <v>-658</v>
      </c>
      <c r="D110" s="1554"/>
      <c r="E110" s="1571">
        <v>2901</v>
      </c>
      <c r="F110" s="1554"/>
      <c r="G110" s="1572">
        <v>13002</v>
      </c>
      <c r="H110" s="1554"/>
      <c r="I110" s="1572">
        <v>22961</v>
      </c>
      <c r="J110" s="1554"/>
      <c r="K110" s="1573">
        <v>141</v>
      </c>
      <c r="L110" s="1554"/>
      <c r="M110" s="1573">
        <v>0</v>
      </c>
      <c r="N110" s="1554"/>
      <c r="O110" s="1572">
        <v>10237</v>
      </c>
      <c r="P110" s="1554"/>
      <c r="Q110" s="1572">
        <v>954</v>
      </c>
      <c r="R110" s="1555"/>
      <c r="S110" s="1574">
        <f>ROUND((SUM(C110)+SUM(G110)+SUM(K110)+SUM(O110)),0)</f>
        <v>22722</v>
      </c>
      <c r="T110" s="1555"/>
      <c r="U110" s="1574">
        <f>ROUND((SUM(E110)+SUM(I110)+SUM(M110)+SUM(Q110)),0)</f>
        <v>26816</v>
      </c>
      <c r="V110" s="1532"/>
      <c r="W110" s="1520"/>
      <c r="X110" s="1520"/>
    </row>
    <row r="111" spans="1:24" s="1535" customFormat="1" ht="21.75" customHeight="1">
      <c r="A111" s="1534"/>
      <c r="B111" s="1498"/>
      <c r="C111" s="1606"/>
      <c r="D111" s="1607"/>
      <c r="E111" s="1606"/>
      <c r="F111" s="1607"/>
      <c r="G111" s="1608"/>
      <c r="H111" s="1607"/>
      <c r="I111" s="1608"/>
      <c r="J111" s="1607"/>
      <c r="K111" s="1608"/>
      <c r="L111" s="1607"/>
      <c r="M111" s="1608"/>
      <c r="N111" s="1607"/>
      <c r="O111" s="1608"/>
      <c r="P111" s="1607"/>
      <c r="Q111" s="1608"/>
      <c r="R111" s="1609"/>
      <c r="S111" s="1610"/>
      <c r="T111" s="1609"/>
      <c r="U111" s="1611"/>
      <c r="V111" s="1088"/>
      <c r="W111" s="1498"/>
      <c r="X111" s="1498"/>
    </row>
    <row r="112" spans="1:24" s="1535" customFormat="1" ht="21.75" customHeight="1">
      <c r="A112" s="1534"/>
      <c r="B112" s="1498"/>
      <c r="C112" s="1606"/>
      <c r="D112" s="1607"/>
      <c r="E112" s="1606"/>
      <c r="F112" s="1607"/>
      <c r="G112" s="1606"/>
      <c r="H112" s="1606"/>
      <c r="I112" s="1606"/>
      <c r="J112" s="1606"/>
      <c r="K112" s="1606"/>
      <c r="L112" s="1606"/>
      <c r="M112" s="1606"/>
      <c r="N112" s="1606"/>
      <c r="O112" s="1606"/>
      <c r="P112" s="1606"/>
      <c r="Q112" s="1606"/>
      <c r="R112" s="1610"/>
      <c r="S112" s="1610"/>
      <c r="T112" s="1610"/>
      <c r="U112" s="1610"/>
      <c r="V112" s="1088"/>
      <c r="W112" s="1498"/>
      <c r="X112" s="1498"/>
    </row>
    <row r="113" spans="1:24" s="1535" customFormat="1" ht="12.75" customHeight="1">
      <c r="A113" s="1534"/>
      <c r="B113" s="1498"/>
      <c r="C113" s="1606"/>
      <c r="D113" s="1607"/>
      <c r="E113" s="1606"/>
      <c r="F113" s="1607"/>
      <c r="G113" s="1606"/>
      <c r="H113" s="1606"/>
      <c r="I113" s="1606"/>
      <c r="J113" s="1606"/>
      <c r="K113" s="1606"/>
      <c r="L113" s="1606"/>
      <c r="M113" s="1606"/>
      <c r="N113" s="1606"/>
      <c r="O113" s="1606"/>
      <c r="P113" s="1606"/>
      <c r="Q113" s="1606"/>
      <c r="R113" s="1610"/>
      <c r="S113" s="1610"/>
      <c r="T113" s="1610"/>
      <c r="U113" s="1610"/>
      <c r="V113" s="1088"/>
      <c r="W113" s="1498"/>
      <c r="X113" s="1498"/>
    </row>
    <row r="114" spans="1:24" s="1511" customFormat="1" ht="25" customHeight="1">
      <c r="A114" s="66" t="s">
        <v>1417</v>
      </c>
      <c r="B114" s="1520" t="s">
        <v>6</v>
      </c>
      <c r="C114" s="1571">
        <v>0</v>
      </c>
      <c r="D114" s="1554"/>
      <c r="E114" s="1571">
        <v>0</v>
      </c>
      <c r="F114" s="1554"/>
      <c r="G114" s="1571">
        <v>2187540</v>
      </c>
      <c r="H114" s="1554"/>
      <c r="I114" s="1571">
        <v>2051439</v>
      </c>
      <c r="J114" s="1554"/>
      <c r="K114" s="1573">
        <v>0</v>
      </c>
      <c r="L114" s="1554"/>
      <c r="M114" s="1573">
        <v>0</v>
      </c>
      <c r="N114" s="1554"/>
      <c r="O114" s="1573">
        <v>0</v>
      </c>
      <c r="P114" s="1554"/>
      <c r="Q114" s="1573">
        <v>0</v>
      </c>
      <c r="R114" s="1555"/>
      <c r="S114" s="1574">
        <f>ROUND((SUM(C114)+SUM(G114)+SUM(K114)+SUM(O114)),0)</f>
        <v>2187540</v>
      </c>
      <c r="T114" s="1555"/>
      <c r="U114" s="1574">
        <f>ROUND((SUM(E114)+SUM(I114)+SUM(M114)+SUM(Q114)),0)</f>
        <v>2051439</v>
      </c>
      <c r="V114" s="1532"/>
      <c r="W114" s="1520"/>
      <c r="X114" s="1520"/>
    </row>
    <row r="115" spans="1:24" s="1545" customFormat="1" ht="25" customHeight="1">
      <c r="A115" s="7"/>
      <c r="B115" s="38"/>
      <c r="C115" s="1423"/>
      <c r="D115" s="1414"/>
      <c r="E115" s="1423"/>
      <c r="F115" s="1414"/>
      <c r="G115" s="1423"/>
      <c r="H115" s="1414"/>
      <c r="I115" s="1423"/>
      <c r="J115" s="1414"/>
      <c r="K115" s="1423"/>
      <c r="L115" s="1414"/>
      <c r="M115" s="1423"/>
      <c r="N115" s="1612"/>
      <c r="O115" s="1423"/>
      <c r="P115" s="1612"/>
      <c r="Q115" s="1423"/>
      <c r="R115" s="1442"/>
      <c r="S115" s="1613"/>
      <c r="T115" s="1442"/>
      <c r="U115" s="1613"/>
      <c r="V115" s="1549"/>
      <c r="W115" s="38"/>
      <c r="X115" s="38"/>
    </row>
    <row r="116" spans="1:24" s="1535" customFormat="1" ht="21.75" customHeight="1">
      <c r="A116" s="1534"/>
      <c r="B116" s="1498"/>
      <c r="C116" s="1556"/>
      <c r="D116" s="1557"/>
      <c r="E116" s="1556"/>
      <c r="F116" s="1556"/>
      <c r="G116" s="1556"/>
      <c r="H116" s="1556"/>
      <c r="I116" s="1556"/>
      <c r="J116" s="1556"/>
      <c r="K116" s="1556"/>
      <c r="L116" s="1556"/>
      <c r="M116" s="1556"/>
      <c r="N116" s="1556"/>
      <c r="O116" s="1556"/>
      <c r="P116" s="1556"/>
      <c r="Q116" s="1556"/>
      <c r="R116" s="1560"/>
      <c r="S116" s="1560"/>
      <c r="T116" s="1560"/>
      <c r="U116" s="1560"/>
      <c r="V116" s="1088"/>
      <c r="W116" s="1498"/>
      <c r="X116" s="1498"/>
    </row>
    <row r="117" spans="1:24" s="1535" customFormat="1" ht="12.75" customHeight="1">
      <c r="A117" s="1534"/>
      <c r="B117" s="1498"/>
      <c r="C117" s="1556"/>
      <c r="D117" s="1557"/>
      <c r="E117" s="1556"/>
      <c r="F117" s="1556"/>
      <c r="G117" s="1556"/>
      <c r="H117" s="1556"/>
      <c r="I117" s="1556"/>
      <c r="J117" s="1556"/>
      <c r="K117" s="1556"/>
      <c r="L117" s="1556"/>
      <c r="M117" s="1556"/>
      <c r="N117" s="1556"/>
      <c r="O117" s="1556"/>
      <c r="P117" s="1556"/>
      <c r="Q117" s="1556"/>
      <c r="R117" s="1560"/>
      <c r="S117" s="1560"/>
      <c r="T117" s="1560"/>
      <c r="U117" s="1560"/>
      <c r="V117" s="1088"/>
      <c r="W117" s="1498"/>
      <c r="X117" s="1498"/>
    </row>
    <row r="118" spans="1:24" s="1511" customFormat="1" ht="25" customHeight="1" thickBot="1">
      <c r="A118" s="1551" t="s">
        <v>1418</v>
      </c>
      <c r="B118" s="66" t="s">
        <v>6</v>
      </c>
      <c r="C118" s="1614">
        <f>ROUND(SUM(C114+C110+C106+C92+C88+C84+C62+C57+C48+C43+C31+C21),0)</f>
        <v>8409675</v>
      </c>
      <c r="D118" s="1615"/>
      <c r="E118" s="1614">
        <f>ROUND(SUM(E114+E110+E106+E92+E88+E84+E62+E57+E48+E43+E31+E21),0)</f>
        <v>3219339</v>
      </c>
      <c r="F118" s="1615"/>
      <c r="G118" s="1614">
        <f>ROUND(SUM(G114+G110+G106+G92+G88+G84+G62+G57+G48+G43+G31+G21),0)</f>
        <v>16557209</v>
      </c>
      <c r="H118" s="1615"/>
      <c r="I118" s="1614">
        <f>ROUND(SUM(I114+I110+I106+I92+I88+I84+I62+I57+I48+I43+I31+I21),0)</f>
        <v>16776195</v>
      </c>
      <c r="J118" s="1615"/>
      <c r="K118" s="1614">
        <f>ROUND(SUM(K114+K110+K106+K92+K88+K84+K62+K57+K48+K43+K31+K21),0)</f>
        <v>509564</v>
      </c>
      <c r="L118" s="1615"/>
      <c r="M118" s="1614">
        <f>ROUND(SUM(M114+M110+M106+M92+M88+M84+M62+M57+M48+M43+M31+M21),0)</f>
        <v>698755</v>
      </c>
      <c r="N118" s="1615"/>
      <c r="O118" s="1614">
        <f>ROUND(SUM(O114+O110+O106+O92+O88+O84+O62+O57+O48+O43+O31+O21),0)</f>
        <v>3961077</v>
      </c>
      <c r="P118" s="1615"/>
      <c r="Q118" s="1614">
        <f>ROUND(SUM(Q114+Q110+Q106+Q92+Q88+Q84+Q62+Q57+Q48+Q43+Q31+Q21),0)</f>
        <v>3539546</v>
      </c>
      <c r="R118" s="1616"/>
      <c r="S118" s="1614">
        <f>ROUND(SUM(S114+S110+S106+S92+S88+S84+S62+S57+S48+S43+S31+S21),0)</f>
        <v>29437525</v>
      </c>
      <c r="T118" s="1616"/>
      <c r="U118" s="1614">
        <f>ROUND(SUM(U114+U110+U106+U92+U88+U84+U62+U57+U48+U43+U31+U21),0)</f>
        <v>24233835</v>
      </c>
      <c r="V118" s="1532"/>
      <c r="W118" s="1520"/>
      <c r="X118" s="1520"/>
    </row>
    <row r="119" spans="1:24" s="1545" customFormat="1" ht="25" customHeight="1" thickTop="1">
      <c r="A119" s="7"/>
      <c r="B119" s="38"/>
      <c r="C119" s="1546"/>
      <c r="D119" s="1547"/>
      <c r="E119" s="1546"/>
      <c r="F119" s="1547"/>
      <c r="G119" s="1546"/>
      <c r="H119" s="1547"/>
      <c r="I119" s="1546"/>
      <c r="J119" s="1547"/>
      <c r="K119" s="1546"/>
      <c r="L119" s="1547"/>
      <c r="M119" s="1546"/>
      <c r="N119" s="1548"/>
      <c r="O119" s="1546"/>
      <c r="P119" s="1548"/>
      <c r="Q119" s="1546"/>
      <c r="R119" s="1549"/>
      <c r="S119" s="1550"/>
      <c r="T119" s="1549"/>
      <c r="U119" s="1550"/>
      <c r="V119" s="1549"/>
      <c r="W119" s="38"/>
      <c r="X119" s="38"/>
    </row>
    <row r="120" spans="1:24" s="1545" customFormat="1" ht="25" customHeight="1">
      <c r="A120" s="7"/>
      <c r="B120" s="38"/>
      <c r="C120" s="1546"/>
      <c r="D120" s="1547"/>
      <c r="E120" s="1546"/>
      <c r="F120" s="1547"/>
      <c r="G120" s="1546"/>
      <c r="H120" s="1547"/>
      <c r="I120" s="1546"/>
      <c r="J120" s="1547"/>
      <c r="K120" s="1546"/>
      <c r="L120" s="1547"/>
      <c r="M120" s="1546"/>
      <c r="N120" s="1548"/>
      <c r="O120" s="1546"/>
      <c r="P120" s="1548"/>
      <c r="Q120" s="1546"/>
      <c r="R120" s="1549"/>
      <c r="S120" s="1550"/>
      <c r="T120" s="1549"/>
      <c r="U120" s="1550"/>
      <c r="V120" s="1549"/>
      <c r="W120" s="38"/>
      <c r="X120" s="38"/>
    </row>
  </sheetData>
  <pageMargins left="0.4" right="0.5" top="0.75" bottom="0.25" header="0.3" footer="0.25"/>
  <pageSetup scale="40" firstPageNumber="66" fitToHeight="2" orientation="landscape" useFirstPageNumber="1"/>
  <headerFooter scaleWithDoc="0">
    <oddFooter>&amp;R&amp;8&amp;P</oddFooter>
  </headerFooter>
  <rowBreaks count="1" manualBreakCount="1">
    <brk id="63" max="21" man="1"/>
  </rowBreaks>
  <extLst>
    <ext xmlns:mx="http://schemas.microsoft.com/office/mac/excel/2008/main" uri="{64002731-A6B0-56B0-2670-7721B7C09600}">
      <mx:PLV Mode="0" OnePage="0" WScale="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enableFormatConditionsCalculation="0"/>
  <dimension ref="A1:IT311"/>
  <sheetViews>
    <sheetView showGridLines="0" showOutlineSymbols="0" zoomScale="80" zoomScaleNormal="80" zoomScaleSheetLayoutView="70" zoomScalePageLayoutView="80" workbookViewId="0"/>
  </sheetViews>
  <sheetFormatPr baseColWidth="10" defaultColWidth="9.7109375" defaultRowHeight="15" x14ac:dyDescent="0"/>
  <cols>
    <col min="1" max="1" width="2.7109375" style="1277" customWidth="1"/>
    <col min="2" max="2" width="9.140625" style="1277" customWidth="1"/>
    <col min="3" max="3" width="1.7109375" style="1277" customWidth="1"/>
    <col min="4" max="4" width="62.5703125" style="1277" customWidth="1"/>
    <col min="5" max="5" width="1.28515625" style="1277" customWidth="1"/>
    <col min="6" max="6" width="19.140625" style="1277" customWidth="1"/>
    <col min="7" max="7" width="3" style="1277" customWidth="1"/>
    <col min="8" max="8" width="2.42578125" style="1277" customWidth="1"/>
    <col min="9" max="9" width="9.28515625" style="1277" bestFit="1" customWidth="1"/>
    <col min="10" max="10" width="1.7109375" style="1277" customWidth="1"/>
    <col min="11" max="11" width="56.7109375" style="1277" customWidth="1"/>
    <col min="12" max="12" width="1.28515625" style="1277" customWidth="1"/>
    <col min="13" max="13" width="21.28515625" style="1277" customWidth="1"/>
    <col min="14" max="15" width="9.7109375" style="1277" customWidth="1"/>
    <col min="16" max="16" width="16" style="1277" customWidth="1"/>
    <col min="17" max="16384" width="9.7109375" style="1277"/>
  </cols>
  <sheetData>
    <row r="1" spans="1:13">
      <c r="A1" s="1667" t="s">
        <v>1491</v>
      </c>
    </row>
    <row r="3" spans="1:13" ht="17">
      <c r="A3" s="1273" t="s">
        <v>0</v>
      </c>
      <c r="B3" s="1274"/>
      <c r="C3" s="1274"/>
      <c r="D3" s="1274"/>
      <c r="E3" s="1274"/>
      <c r="F3" s="1275"/>
      <c r="G3" s="1274"/>
      <c r="H3" s="1273"/>
      <c r="I3" s="1274"/>
      <c r="J3" s="1274"/>
      <c r="K3" s="1274"/>
      <c r="L3" s="1274"/>
      <c r="M3" s="1276" t="s">
        <v>1215</v>
      </c>
    </row>
    <row r="4" spans="1:13" ht="21">
      <c r="A4" s="1278" t="s">
        <v>1207</v>
      </c>
      <c r="B4" s="1274"/>
      <c r="C4" s="1274"/>
      <c r="D4" s="1274"/>
      <c r="E4" s="1274"/>
      <c r="F4" s="1279"/>
      <c r="G4" s="1279"/>
      <c r="H4" s="1279"/>
      <c r="I4" s="1279"/>
      <c r="J4" s="1279"/>
      <c r="K4" s="1279"/>
      <c r="L4" s="1279"/>
      <c r="M4" s="1276"/>
    </row>
    <row r="5" spans="1:13" ht="17">
      <c r="A5" s="1278" t="s">
        <v>1999</v>
      </c>
      <c r="B5" s="1274"/>
      <c r="C5" s="1274"/>
      <c r="D5" s="1274"/>
      <c r="E5" s="1274"/>
      <c r="F5" s="1275"/>
      <c r="G5" s="1274"/>
      <c r="H5" s="1278"/>
      <c r="I5" s="1274"/>
      <c r="J5" s="1274"/>
      <c r="K5" s="1274"/>
      <c r="L5" s="1274"/>
      <c r="M5" s="1274"/>
    </row>
    <row r="6" spans="1:13" ht="12.75" customHeight="1">
      <c r="A6" s="1280"/>
      <c r="F6" s="1280"/>
      <c r="M6" s="1280"/>
    </row>
    <row r="7" spans="1:13">
      <c r="B7" s="1281"/>
      <c r="F7" s="1282" t="s">
        <v>1216</v>
      </c>
      <c r="M7" s="1282" t="s">
        <v>1216</v>
      </c>
    </row>
    <row r="8" spans="1:13">
      <c r="B8" s="1283" t="s">
        <v>1217</v>
      </c>
      <c r="D8" s="1283" t="s">
        <v>1218</v>
      </c>
      <c r="E8" s="1283"/>
      <c r="F8" s="1284" t="s">
        <v>1219</v>
      </c>
      <c r="I8" s="1283" t="s">
        <v>1217</v>
      </c>
      <c r="K8" s="1283" t="s">
        <v>1218</v>
      </c>
      <c r="L8" s="1283"/>
      <c r="M8" s="1284" t="s">
        <v>1219</v>
      </c>
    </row>
    <row r="9" spans="1:13">
      <c r="A9" s="1277" t="s">
        <v>6</v>
      </c>
      <c r="B9" s="1277" t="s">
        <v>6</v>
      </c>
      <c r="D9" s="1277" t="s">
        <v>6</v>
      </c>
      <c r="F9" s="1277" t="s">
        <v>6</v>
      </c>
      <c r="H9" s="1277" t="s">
        <v>6</v>
      </c>
      <c r="I9" s="1277" t="s">
        <v>6</v>
      </c>
      <c r="K9" s="1277" t="s">
        <v>6</v>
      </c>
      <c r="M9" s="1277" t="s">
        <v>6</v>
      </c>
    </row>
    <row r="10" spans="1:13">
      <c r="A10" s="1285"/>
      <c r="B10" s="1285"/>
      <c r="D10" s="1286" t="s">
        <v>1210</v>
      </c>
      <c r="E10" s="1286"/>
      <c r="H10" s="1285"/>
      <c r="I10" s="1285"/>
      <c r="K10" s="1287" t="s">
        <v>1220</v>
      </c>
      <c r="L10" s="1287"/>
      <c r="M10" s="1288"/>
    </row>
    <row r="11" spans="1:13">
      <c r="B11" s="1289">
        <v>20451</v>
      </c>
      <c r="D11" s="1787" t="s">
        <v>2053</v>
      </c>
      <c r="E11" s="985" t="s">
        <v>6</v>
      </c>
      <c r="F11" s="1290">
        <v>0</v>
      </c>
      <c r="I11" s="954"/>
      <c r="M11" s="600"/>
    </row>
    <row r="12" spans="1:13">
      <c r="A12" s="1285"/>
      <c r="B12" s="954">
        <v>20452</v>
      </c>
      <c r="D12" s="1787" t="s">
        <v>2054</v>
      </c>
      <c r="E12" s="985" t="s">
        <v>6</v>
      </c>
      <c r="F12" s="600">
        <v>0</v>
      </c>
      <c r="I12" s="954">
        <v>22032</v>
      </c>
      <c r="K12" s="1787" t="s">
        <v>2119</v>
      </c>
      <c r="L12" s="985" t="s">
        <v>6</v>
      </c>
      <c r="M12" s="600">
        <v>7255414.1699999999</v>
      </c>
    </row>
    <row r="13" spans="1:13">
      <c r="A13" s="1291"/>
      <c r="B13" s="954">
        <v>20501</v>
      </c>
      <c r="D13" s="1787" t="s">
        <v>2055</v>
      </c>
      <c r="E13" s="985" t="s">
        <v>6</v>
      </c>
      <c r="F13" s="600">
        <v>0</v>
      </c>
      <c r="I13" s="1289">
        <v>22034</v>
      </c>
      <c r="K13" s="1787" t="s">
        <v>2120</v>
      </c>
      <c r="L13" s="985" t="s">
        <v>6</v>
      </c>
      <c r="M13" s="600">
        <v>0</v>
      </c>
    </row>
    <row r="14" spans="1:13">
      <c r="A14" s="1285"/>
      <c r="B14" s="1289">
        <v>20810</v>
      </c>
      <c r="D14" s="1787" t="s">
        <v>2056</v>
      </c>
      <c r="E14" s="985" t="s">
        <v>6</v>
      </c>
      <c r="F14" s="600">
        <v>0</v>
      </c>
      <c r="I14" s="1289">
        <v>22036</v>
      </c>
      <c r="K14" s="1787" t="s">
        <v>2121</v>
      </c>
      <c r="L14" s="985" t="s">
        <v>6</v>
      </c>
      <c r="M14" s="600">
        <v>0</v>
      </c>
    </row>
    <row r="15" spans="1:13">
      <c r="A15" s="1285"/>
      <c r="B15" s="1289">
        <v>20812</v>
      </c>
      <c r="D15" s="1787" t="s">
        <v>2057</v>
      </c>
      <c r="E15" s="985" t="s">
        <v>6</v>
      </c>
      <c r="F15" s="600">
        <v>0</v>
      </c>
      <c r="I15" s="1289">
        <v>22039</v>
      </c>
      <c r="K15" s="1787" t="s">
        <v>2122</v>
      </c>
      <c r="L15" s="985" t="s">
        <v>6</v>
      </c>
      <c r="M15" s="600">
        <v>858397.95</v>
      </c>
    </row>
    <row r="16" spans="1:13">
      <c r="A16" s="1291"/>
      <c r="B16" s="1289">
        <v>20818</v>
      </c>
      <c r="D16" s="1787" t="s">
        <v>2058</v>
      </c>
      <c r="E16" s="985" t="s">
        <v>6</v>
      </c>
      <c r="F16" s="600">
        <v>0</v>
      </c>
      <c r="H16" s="1285"/>
      <c r="I16" s="954">
        <v>22046</v>
      </c>
      <c r="K16" s="1787" t="s">
        <v>2123</v>
      </c>
      <c r="L16" s="985" t="s">
        <v>6</v>
      </c>
      <c r="M16" s="600">
        <v>62978418.259999998</v>
      </c>
    </row>
    <row r="17" spans="1:13">
      <c r="A17" s="1291"/>
      <c r="B17" s="1289">
        <v>20901</v>
      </c>
      <c r="D17" s="1787" t="s">
        <v>2059</v>
      </c>
      <c r="E17" s="985" t="s">
        <v>6</v>
      </c>
      <c r="F17" s="600">
        <v>0</v>
      </c>
      <c r="H17" s="1285"/>
      <c r="I17" s="954">
        <v>22053</v>
      </c>
      <c r="K17" s="1787" t="s">
        <v>2124</v>
      </c>
      <c r="L17" s="985" t="s">
        <v>6</v>
      </c>
      <c r="M17" s="600">
        <v>2661946.7999999998</v>
      </c>
    </row>
    <row r="18" spans="1:13">
      <c r="A18" s="1291"/>
      <c r="B18" s="1289">
        <v>20904</v>
      </c>
      <c r="D18" s="1787" t="s">
        <v>2060</v>
      </c>
      <c r="E18" s="985" t="s">
        <v>6</v>
      </c>
      <c r="F18" s="600">
        <v>0</v>
      </c>
      <c r="H18" s="1285"/>
      <c r="I18" s="954">
        <v>22054</v>
      </c>
      <c r="K18" s="1787" t="s">
        <v>2125</v>
      </c>
      <c r="L18" s="985" t="s">
        <v>6</v>
      </c>
      <c r="M18" s="600">
        <v>0</v>
      </c>
    </row>
    <row r="19" spans="1:13">
      <c r="A19" s="1291"/>
      <c r="B19" s="954">
        <v>21001</v>
      </c>
      <c r="D19" s="1787" t="s">
        <v>2061</v>
      </c>
      <c r="E19" s="985" t="s">
        <v>6</v>
      </c>
      <c r="F19" s="600">
        <v>0</v>
      </c>
      <c r="H19" s="1285"/>
      <c r="I19" s="954">
        <v>22055</v>
      </c>
      <c r="K19" s="1787" t="s">
        <v>2126</v>
      </c>
      <c r="L19" s="985" t="s">
        <v>6</v>
      </c>
      <c r="M19" s="600">
        <v>12778011.279999999</v>
      </c>
    </row>
    <row r="20" spans="1:13">
      <c r="A20" s="1291"/>
      <c r="B20" s="1289">
        <v>21002</v>
      </c>
      <c r="D20" s="1787" t="s">
        <v>2062</v>
      </c>
      <c r="E20" s="985" t="s">
        <v>6</v>
      </c>
      <c r="F20" s="600">
        <v>765793.87</v>
      </c>
      <c r="H20" s="1292"/>
      <c r="I20" s="954">
        <v>22056</v>
      </c>
      <c r="K20" s="1787" t="s">
        <v>2127</v>
      </c>
      <c r="L20" s="985" t="s">
        <v>6</v>
      </c>
      <c r="M20" s="600">
        <v>0</v>
      </c>
    </row>
    <row r="21" spans="1:13">
      <c r="A21" s="1285"/>
      <c r="B21" s="954">
        <v>21053</v>
      </c>
      <c r="D21" s="1787" t="s">
        <v>2063</v>
      </c>
      <c r="E21" s="985" t="s">
        <v>6</v>
      </c>
      <c r="F21" s="600">
        <v>0</v>
      </c>
      <c r="H21" s="1285"/>
      <c r="I21" s="1289">
        <v>22062</v>
      </c>
      <c r="K21" s="1787" t="s">
        <v>2128</v>
      </c>
      <c r="L21" s="985" t="s">
        <v>6</v>
      </c>
      <c r="M21" s="600">
        <v>0</v>
      </c>
    </row>
    <row r="22" spans="1:13">
      <c r="A22" s="1285"/>
      <c r="B22" s="954">
        <v>21061</v>
      </c>
      <c r="D22" s="1787" t="s">
        <v>2064</v>
      </c>
      <c r="E22" s="985" t="s">
        <v>6</v>
      </c>
      <c r="F22" s="600">
        <v>0</v>
      </c>
      <c r="H22" s="1285"/>
      <c r="I22" s="1289">
        <v>22063</v>
      </c>
      <c r="K22" s="2105" t="s">
        <v>2129</v>
      </c>
      <c r="L22" s="985" t="s">
        <v>6</v>
      </c>
      <c r="M22" s="600">
        <v>4434911.3099999996</v>
      </c>
    </row>
    <row r="23" spans="1:13">
      <c r="B23" s="1289">
        <v>21065</v>
      </c>
      <c r="D23" s="1787" t="s">
        <v>2065</v>
      </c>
      <c r="E23" s="985" t="s">
        <v>6</v>
      </c>
      <c r="F23" s="600">
        <v>0</v>
      </c>
      <c r="H23" s="1285"/>
      <c r="I23" s="954">
        <v>22078</v>
      </c>
      <c r="K23" s="2106" t="s">
        <v>2130</v>
      </c>
      <c r="L23" s="985" t="s">
        <v>6</v>
      </c>
      <c r="M23" s="600">
        <v>0</v>
      </c>
    </row>
    <row r="24" spans="1:13">
      <c r="A24" s="1292"/>
      <c r="B24" s="954">
        <v>21066</v>
      </c>
      <c r="D24" s="2105" t="s">
        <v>2066</v>
      </c>
      <c r="E24" s="985" t="s">
        <v>6</v>
      </c>
      <c r="F24" s="600">
        <v>3987774.28</v>
      </c>
      <c r="H24" s="1285"/>
      <c r="I24" s="954">
        <v>22085</v>
      </c>
      <c r="K24" s="1787" t="s">
        <v>2131</v>
      </c>
      <c r="L24" s="985" t="s">
        <v>6</v>
      </c>
      <c r="M24" s="600">
        <v>3682440.27</v>
      </c>
    </row>
    <row r="25" spans="1:13">
      <c r="A25" s="1285"/>
      <c r="B25" s="954">
        <v>21067</v>
      </c>
      <c r="D25" s="1787" t="s">
        <v>2067</v>
      </c>
      <c r="E25" s="985" t="s">
        <v>6</v>
      </c>
      <c r="F25" s="600">
        <v>9998179.6600000001</v>
      </c>
      <c r="H25" s="1285"/>
      <c r="I25" s="954">
        <v>22087</v>
      </c>
      <c r="K25" s="1787" t="s">
        <v>2132</v>
      </c>
      <c r="L25" s="985" t="s">
        <v>6</v>
      </c>
      <c r="M25" s="600">
        <v>0</v>
      </c>
    </row>
    <row r="26" spans="1:13">
      <c r="A26" s="1285"/>
      <c r="B26" s="954">
        <v>21077</v>
      </c>
      <c r="D26" s="1787" t="s">
        <v>2068</v>
      </c>
      <c r="E26" s="985" t="s">
        <v>6</v>
      </c>
      <c r="F26" s="600">
        <v>13976.59</v>
      </c>
      <c r="H26" s="1285"/>
      <c r="I26" s="1289">
        <v>22090</v>
      </c>
      <c r="K26" s="1787" t="s">
        <v>2133</v>
      </c>
      <c r="L26" s="985" t="s">
        <v>6</v>
      </c>
      <c r="M26" s="600">
        <v>5475530.5499999998</v>
      </c>
    </row>
    <row r="27" spans="1:13">
      <c r="A27" s="1285"/>
      <c r="B27" s="954">
        <v>21080</v>
      </c>
      <c r="D27" s="2105" t="s">
        <v>2069</v>
      </c>
      <c r="E27" s="985" t="s">
        <v>6</v>
      </c>
      <c r="F27" s="600">
        <v>0</v>
      </c>
      <c r="H27" s="1285"/>
      <c r="I27" s="1289">
        <v>22094</v>
      </c>
      <c r="K27" s="1787" t="s">
        <v>2134</v>
      </c>
      <c r="L27" s="985" t="s">
        <v>6</v>
      </c>
      <c r="M27" s="600">
        <v>0</v>
      </c>
    </row>
    <row r="28" spans="1:13">
      <c r="A28" s="1285"/>
      <c r="B28" s="954">
        <v>21081</v>
      </c>
      <c r="D28" s="1787" t="s">
        <v>2070</v>
      </c>
      <c r="E28" s="985" t="s">
        <v>6</v>
      </c>
      <c r="F28" s="600">
        <v>28848817.48</v>
      </c>
      <c r="H28" s="1285"/>
      <c r="I28" s="954">
        <v>22100</v>
      </c>
      <c r="K28" s="1787" t="s">
        <v>2135</v>
      </c>
      <c r="L28" s="985" t="s">
        <v>6</v>
      </c>
      <c r="M28" s="600">
        <v>0</v>
      </c>
    </row>
    <row r="29" spans="1:13">
      <c r="A29" s="1285"/>
      <c r="B29" s="954">
        <v>21082</v>
      </c>
      <c r="D29" s="1787" t="s">
        <v>2072</v>
      </c>
      <c r="E29" s="985" t="s">
        <v>6</v>
      </c>
      <c r="F29" s="600">
        <v>19664316.02</v>
      </c>
      <c r="H29" s="1285"/>
      <c r="I29" s="954">
        <v>22130</v>
      </c>
      <c r="K29" s="1787" t="s">
        <v>2136</v>
      </c>
      <c r="L29" s="985" t="s">
        <v>6</v>
      </c>
      <c r="M29" s="600">
        <v>0</v>
      </c>
    </row>
    <row r="30" spans="1:13">
      <c r="A30" s="1285"/>
      <c r="B30" s="954">
        <v>21084</v>
      </c>
      <c r="D30" s="2105" t="s">
        <v>2071</v>
      </c>
      <c r="E30" s="985" t="s">
        <v>6</v>
      </c>
      <c r="F30" s="600">
        <v>0</v>
      </c>
      <c r="H30" s="1285"/>
      <c r="I30" s="954">
        <v>22135</v>
      </c>
      <c r="K30" s="2105" t="s">
        <v>2137</v>
      </c>
      <c r="L30" s="985" t="s">
        <v>6</v>
      </c>
      <c r="M30" s="600">
        <v>0</v>
      </c>
    </row>
    <row r="31" spans="1:13">
      <c r="A31" s="1285"/>
      <c r="B31" s="954">
        <v>21087</v>
      </c>
      <c r="D31" s="2106" t="s">
        <v>2073</v>
      </c>
      <c r="E31" s="985" t="s">
        <v>6</v>
      </c>
      <c r="F31" s="600">
        <v>0</v>
      </c>
      <c r="H31" s="1285"/>
      <c r="I31" s="954">
        <v>22144</v>
      </c>
      <c r="K31" s="1787" t="s">
        <v>2138</v>
      </c>
      <c r="L31" s="985" t="s">
        <v>6</v>
      </c>
      <c r="M31" s="600">
        <v>0</v>
      </c>
    </row>
    <row r="32" spans="1:13">
      <c r="A32" s="1294"/>
      <c r="B32" s="954">
        <v>21201</v>
      </c>
      <c r="D32" s="2106" t="s">
        <v>2074</v>
      </c>
      <c r="E32" s="985" t="s">
        <v>6</v>
      </c>
      <c r="F32" s="600">
        <v>0</v>
      </c>
      <c r="H32" s="1285"/>
      <c r="I32" s="954">
        <v>22151</v>
      </c>
      <c r="K32" s="2105" t="s">
        <v>2139</v>
      </c>
      <c r="L32" s="985" t="s">
        <v>6</v>
      </c>
      <c r="M32" s="600">
        <v>56213.58</v>
      </c>
    </row>
    <row r="33" spans="1:13">
      <c r="A33" s="1292"/>
      <c r="B33" s="954">
        <v>21202</v>
      </c>
      <c r="D33" s="2106" t="s">
        <v>2075</v>
      </c>
      <c r="E33" s="985" t="s">
        <v>6</v>
      </c>
      <c r="F33" s="600">
        <v>0</v>
      </c>
      <c r="H33" s="1285"/>
      <c r="I33" s="954">
        <v>22156</v>
      </c>
      <c r="K33" s="2105" t="s">
        <v>2140</v>
      </c>
      <c r="L33" s="985" t="s">
        <v>6</v>
      </c>
      <c r="M33" s="600">
        <v>4614974.29</v>
      </c>
    </row>
    <row r="34" spans="1:13">
      <c r="A34" s="1285"/>
      <c r="B34" s="954">
        <v>21203</v>
      </c>
      <c r="D34" s="2106" t="s">
        <v>2076</v>
      </c>
      <c r="E34" s="985" t="s">
        <v>6</v>
      </c>
      <c r="F34" s="600">
        <v>0</v>
      </c>
      <c r="H34" s="1285"/>
      <c r="I34" s="954">
        <v>22158</v>
      </c>
      <c r="K34" s="1787" t="s">
        <v>2141</v>
      </c>
      <c r="L34" s="985" t="s">
        <v>6</v>
      </c>
      <c r="M34" s="600">
        <v>610143.5</v>
      </c>
    </row>
    <row r="35" spans="1:13">
      <c r="A35" s="1285"/>
      <c r="B35" s="954">
        <v>21204</v>
      </c>
      <c r="D35" s="2106" t="s">
        <v>2077</v>
      </c>
      <c r="E35" s="985" t="s">
        <v>6</v>
      </c>
      <c r="F35" s="600">
        <v>0</v>
      </c>
      <c r="H35" s="1285"/>
      <c r="I35" s="1289">
        <v>22168</v>
      </c>
      <c r="K35" s="1787" t="s">
        <v>2142</v>
      </c>
      <c r="L35" s="985" t="s">
        <v>6</v>
      </c>
      <c r="M35" s="600">
        <v>0</v>
      </c>
    </row>
    <row r="36" spans="1:13">
      <c r="A36" s="1292"/>
      <c r="B36" s="954">
        <v>21205</v>
      </c>
      <c r="D36" s="2106" t="s">
        <v>2078</v>
      </c>
      <c r="E36" s="985" t="s">
        <v>6</v>
      </c>
      <c r="F36" s="600">
        <v>0</v>
      </c>
      <c r="H36" s="1285"/>
      <c r="I36" s="954">
        <v>22654</v>
      </c>
      <c r="K36" s="1787" t="s">
        <v>2143</v>
      </c>
      <c r="L36" s="985" t="s">
        <v>6</v>
      </c>
      <c r="M36" s="600">
        <v>19397721.969999999</v>
      </c>
    </row>
    <row r="37" spans="1:13">
      <c r="A37" s="1292"/>
      <c r="B37" s="954">
        <v>21401</v>
      </c>
      <c r="C37" s="1295"/>
      <c r="D37" s="2105" t="s">
        <v>2079</v>
      </c>
      <c r="E37" s="985" t="s">
        <v>6</v>
      </c>
      <c r="F37" s="600">
        <v>9211336.7899999991</v>
      </c>
      <c r="H37" s="1285"/>
      <c r="I37" s="954">
        <v>22802</v>
      </c>
      <c r="K37" s="2119" t="s">
        <v>2356</v>
      </c>
      <c r="L37" s="985" t="s">
        <v>6</v>
      </c>
      <c r="M37" s="600">
        <v>0</v>
      </c>
    </row>
    <row r="38" spans="1:13">
      <c r="A38" s="1285"/>
      <c r="B38" s="954">
        <v>21402</v>
      </c>
      <c r="C38" s="1295"/>
      <c r="D38" s="2105" t="s">
        <v>2080</v>
      </c>
      <c r="E38" s="985" t="s">
        <v>6</v>
      </c>
      <c r="F38" s="600">
        <v>0</v>
      </c>
      <c r="H38" s="1285"/>
      <c r="I38" s="954">
        <v>23001</v>
      </c>
      <c r="K38" s="2105" t="s">
        <v>2144</v>
      </c>
      <c r="L38" s="985" t="s">
        <v>6</v>
      </c>
      <c r="M38" s="600">
        <v>6416277.3700000001</v>
      </c>
    </row>
    <row r="39" spans="1:13">
      <c r="A39" s="1285"/>
      <c r="B39" s="954">
        <v>21451</v>
      </c>
      <c r="D39" s="1787" t="s">
        <v>2081</v>
      </c>
      <c r="E39" s="985" t="s">
        <v>6</v>
      </c>
      <c r="F39" s="600">
        <v>19996630.059999999</v>
      </c>
      <c r="H39" s="1285"/>
      <c r="I39" s="954">
        <v>23101</v>
      </c>
      <c r="K39" s="1787" t="s">
        <v>2145</v>
      </c>
      <c r="L39" s="985" t="s">
        <v>6</v>
      </c>
      <c r="M39" s="600">
        <v>0</v>
      </c>
    </row>
    <row r="40" spans="1:13">
      <c r="A40" s="1285"/>
      <c r="B40" s="954">
        <v>21452</v>
      </c>
      <c r="D40" s="1787" t="s">
        <v>2082</v>
      </c>
      <c r="E40" s="985" t="s">
        <v>6</v>
      </c>
      <c r="F40" s="600">
        <v>257033.82</v>
      </c>
      <c r="I40" s="954">
        <v>23102</v>
      </c>
      <c r="K40" s="1787" t="s">
        <v>2146</v>
      </c>
      <c r="L40" s="985" t="s">
        <v>6</v>
      </c>
      <c r="M40" s="600">
        <v>5515806.6399999997</v>
      </c>
    </row>
    <row r="41" spans="1:13">
      <c r="A41" s="1285"/>
      <c r="B41" s="954">
        <v>21902</v>
      </c>
      <c r="D41" s="2118" t="s">
        <v>2355</v>
      </c>
      <c r="E41" s="985" t="s">
        <v>6</v>
      </c>
      <c r="F41" s="600">
        <v>0</v>
      </c>
      <c r="H41" s="1285"/>
      <c r="I41" s="954">
        <v>23151</v>
      </c>
      <c r="K41" s="1787" t="s">
        <v>2147</v>
      </c>
      <c r="L41" s="985" t="s">
        <v>6</v>
      </c>
      <c r="M41" s="600">
        <v>50130112.030000001</v>
      </c>
    </row>
    <row r="42" spans="1:13">
      <c r="A42" s="1285"/>
      <c r="B42" s="1289">
        <v>21903</v>
      </c>
      <c r="D42" s="1787" t="s">
        <v>2083</v>
      </c>
      <c r="E42" s="985" t="s">
        <v>6</v>
      </c>
      <c r="F42" s="600">
        <v>0</v>
      </c>
      <c r="H42" s="1285"/>
      <c r="I42" s="954">
        <v>23701</v>
      </c>
      <c r="K42" s="1787" t="s">
        <v>2118</v>
      </c>
      <c r="L42" s="985" t="s">
        <v>6</v>
      </c>
      <c r="M42" s="600">
        <v>0</v>
      </c>
    </row>
    <row r="43" spans="1:13">
      <c r="A43" s="1285"/>
      <c r="B43" s="1289">
        <v>21907</v>
      </c>
      <c r="D43" s="1787" t="s">
        <v>2084</v>
      </c>
      <c r="E43" s="985" t="s">
        <v>6</v>
      </c>
      <c r="F43" s="600">
        <v>0</v>
      </c>
      <c r="H43" s="1285"/>
      <c r="I43" s="954">
        <v>23702</v>
      </c>
      <c r="K43" s="1787" t="s">
        <v>2117</v>
      </c>
      <c r="L43" s="985" t="s">
        <v>6</v>
      </c>
      <c r="M43" s="1296">
        <v>1992511.42</v>
      </c>
    </row>
    <row r="44" spans="1:13">
      <c r="A44" s="1285"/>
      <c r="B44" s="1289">
        <v>21909</v>
      </c>
      <c r="D44" s="1787" t="s">
        <v>2085</v>
      </c>
      <c r="E44" s="985" t="s">
        <v>6</v>
      </c>
      <c r="F44" s="600">
        <v>0</v>
      </c>
      <c r="H44" s="1285"/>
    </row>
    <row r="45" spans="1:13" ht="16" thickBot="1">
      <c r="A45" s="1285"/>
      <c r="B45" s="954">
        <v>21911</v>
      </c>
      <c r="D45" s="1787" t="s">
        <v>2086</v>
      </c>
      <c r="E45" s="985" t="s">
        <v>6</v>
      </c>
      <c r="F45" s="600">
        <v>633149.22</v>
      </c>
      <c r="H45" s="1285"/>
      <c r="K45" s="1286" t="s">
        <v>2116</v>
      </c>
      <c r="L45" s="985" t="s">
        <v>6</v>
      </c>
      <c r="M45" s="1297">
        <f>ROUND(SUM(F11:F65)+SUM(M11:M43),2)</f>
        <v>323140719.98000002</v>
      </c>
    </row>
    <row r="46" spans="1:13" ht="16" thickTop="1">
      <c r="A46" s="1285"/>
      <c r="B46" s="1289">
        <v>21912</v>
      </c>
      <c r="D46" s="1787" t="s">
        <v>2087</v>
      </c>
      <c r="E46" s="985" t="s">
        <v>6</v>
      </c>
      <c r="F46" s="600">
        <v>6196080.1600000001</v>
      </c>
      <c r="H46" s="1285"/>
      <c r="I46" s="518"/>
      <c r="K46" s="1298"/>
      <c r="L46" s="1298"/>
      <c r="M46" s="1298"/>
    </row>
    <row r="47" spans="1:13">
      <c r="A47" s="1285"/>
      <c r="B47" s="954">
        <v>21913</v>
      </c>
      <c r="D47" s="2105" t="s">
        <v>2088</v>
      </c>
      <c r="E47" s="985" t="s">
        <v>6</v>
      </c>
      <c r="F47" s="600">
        <v>14599802.84</v>
      </c>
      <c r="H47" s="1285"/>
      <c r="K47" s="1299"/>
      <c r="L47" s="1299"/>
      <c r="M47" s="1300"/>
    </row>
    <row r="48" spans="1:13">
      <c r="A48" s="1285"/>
      <c r="B48" s="1289">
        <v>21919</v>
      </c>
      <c r="D48" s="1787" t="s">
        <v>2089</v>
      </c>
      <c r="E48" s="985" t="s">
        <v>6</v>
      </c>
      <c r="F48" s="600">
        <v>0</v>
      </c>
      <c r="H48" s="1292"/>
      <c r="M48" s="1298"/>
    </row>
    <row r="49" spans="1:13">
      <c r="A49" s="1285"/>
      <c r="B49" s="954">
        <v>21937</v>
      </c>
      <c r="D49" s="2105" t="s">
        <v>2090</v>
      </c>
      <c r="E49" s="985" t="s">
        <v>6</v>
      </c>
      <c r="F49" s="600">
        <v>0</v>
      </c>
      <c r="H49" s="1285"/>
      <c r="K49" s="1287" t="s">
        <v>1211</v>
      </c>
      <c r="L49" s="1287"/>
    </row>
    <row r="50" spans="1:13">
      <c r="A50" s="1285"/>
      <c r="B50" s="954">
        <v>21943</v>
      </c>
      <c r="D50" s="2105" t="s">
        <v>2091</v>
      </c>
      <c r="E50" s="985" t="s">
        <v>6</v>
      </c>
      <c r="F50" s="600">
        <v>4291667.41</v>
      </c>
      <c r="H50" s="1285"/>
      <c r="I50" s="954" t="s">
        <v>1221</v>
      </c>
      <c r="K50" s="2106" t="s">
        <v>2109</v>
      </c>
      <c r="L50" s="985" t="s">
        <v>6</v>
      </c>
      <c r="M50" s="600">
        <v>5541178.5899999999</v>
      </c>
    </row>
    <row r="51" spans="1:13">
      <c r="A51" s="1285"/>
      <c r="B51" s="954">
        <v>21945</v>
      </c>
      <c r="D51" s="2105" t="s">
        <v>2092</v>
      </c>
      <c r="E51" s="985" t="s">
        <v>6</v>
      </c>
      <c r="F51" s="600">
        <v>0</v>
      </c>
      <c r="H51" s="1285"/>
      <c r="I51" s="954" t="s">
        <v>1222</v>
      </c>
      <c r="K51" s="2106" t="s">
        <v>2107</v>
      </c>
      <c r="L51" s="985" t="s">
        <v>6</v>
      </c>
      <c r="M51" s="600">
        <v>21945618.98</v>
      </c>
    </row>
    <row r="52" spans="1:13">
      <c r="A52" s="1285"/>
      <c r="B52" s="954">
        <v>21950</v>
      </c>
      <c r="D52" s="1787" t="s">
        <v>2093</v>
      </c>
      <c r="E52" s="985" t="s">
        <v>6</v>
      </c>
      <c r="F52" s="600">
        <v>0</v>
      </c>
      <c r="H52" s="1292"/>
      <c r="I52" s="954" t="s">
        <v>1223</v>
      </c>
      <c r="K52" s="2106" t="s">
        <v>2108</v>
      </c>
      <c r="L52" s="985" t="s">
        <v>6</v>
      </c>
      <c r="M52" s="600">
        <v>1155454.6000000001</v>
      </c>
    </row>
    <row r="53" spans="1:13">
      <c r="A53" s="1285"/>
      <c r="B53" s="954">
        <v>21959</v>
      </c>
      <c r="D53" s="1787" t="s">
        <v>2094</v>
      </c>
      <c r="E53" s="985" t="s">
        <v>6</v>
      </c>
      <c r="F53" s="600">
        <v>0</v>
      </c>
      <c r="I53" s="954" t="s">
        <v>1224</v>
      </c>
      <c r="J53" s="1301"/>
      <c r="K53" s="1787" t="s">
        <v>2110</v>
      </c>
      <c r="L53" s="985" t="s">
        <v>6</v>
      </c>
      <c r="M53" s="600">
        <v>256916852.47</v>
      </c>
    </row>
    <row r="54" spans="1:13">
      <c r="A54" s="1285"/>
      <c r="B54" s="954">
        <v>21962</v>
      </c>
      <c r="D54" s="1787" t="s">
        <v>2095</v>
      </c>
      <c r="E54" s="985" t="s">
        <v>6</v>
      </c>
      <c r="F54" s="600">
        <v>14435273.460000001</v>
      </c>
      <c r="H54" s="1285"/>
      <c r="I54" s="954" t="s">
        <v>1225</v>
      </c>
      <c r="K54" s="1787" t="s">
        <v>2111</v>
      </c>
      <c r="L54" s="985" t="s">
        <v>6</v>
      </c>
      <c r="M54" s="600">
        <v>35965117.75</v>
      </c>
    </row>
    <row r="55" spans="1:13">
      <c r="A55" s="1285"/>
      <c r="B55" s="954">
        <v>21964</v>
      </c>
      <c r="D55" s="1787" t="s">
        <v>2096</v>
      </c>
      <c r="E55" s="985" t="s">
        <v>6</v>
      </c>
      <c r="F55" s="600">
        <v>0</v>
      </c>
      <c r="H55" s="1285"/>
      <c r="I55" s="1289">
        <v>25950</v>
      </c>
      <c r="K55" s="1787" t="s">
        <v>2112</v>
      </c>
      <c r="L55" s="985" t="s">
        <v>6</v>
      </c>
      <c r="M55" s="600">
        <v>0</v>
      </c>
    </row>
    <row r="56" spans="1:13">
      <c r="A56" s="1285"/>
      <c r="B56" s="954">
        <v>21978</v>
      </c>
      <c r="D56" s="1787" t="s">
        <v>2097</v>
      </c>
      <c r="E56" s="985" t="s">
        <v>6</v>
      </c>
      <c r="F56" s="600">
        <v>0</v>
      </c>
      <c r="H56" s="1285"/>
      <c r="I56" s="954" t="s">
        <v>1226</v>
      </c>
      <c r="K56" s="1787" t="s">
        <v>2113</v>
      </c>
      <c r="L56" s="985" t="s">
        <v>6</v>
      </c>
      <c r="M56" s="600">
        <v>4201899</v>
      </c>
    </row>
    <row r="57" spans="1:13">
      <c r="A57" s="1285"/>
      <c r="B57" s="954">
        <v>21979</v>
      </c>
      <c r="D57" s="2105" t="s">
        <v>2098</v>
      </c>
      <c r="E57" s="985" t="s">
        <v>6</v>
      </c>
      <c r="F57" s="600">
        <v>0</v>
      </c>
      <c r="H57" s="1292"/>
      <c r="I57" s="1289">
        <v>31351</v>
      </c>
      <c r="K57" s="1787" t="s">
        <v>2114</v>
      </c>
      <c r="L57" s="985" t="s">
        <v>6</v>
      </c>
      <c r="M57" s="600">
        <v>6834152.75</v>
      </c>
    </row>
    <row r="58" spans="1:13">
      <c r="A58" s="1285"/>
      <c r="B58" s="954">
        <v>21989</v>
      </c>
      <c r="D58" s="2105" t="s">
        <v>2099</v>
      </c>
      <c r="E58" s="985" t="s">
        <v>6</v>
      </c>
      <c r="F58" s="600">
        <v>0</v>
      </c>
      <c r="H58" s="1285"/>
      <c r="I58" s="1289">
        <v>31354</v>
      </c>
      <c r="K58" s="1787" t="s">
        <v>2115</v>
      </c>
      <c r="L58" s="985" t="s">
        <v>6</v>
      </c>
      <c r="M58" s="600">
        <v>352640639.56999999</v>
      </c>
    </row>
    <row r="59" spans="1:13">
      <c r="B59" s="1289">
        <v>22003</v>
      </c>
      <c r="D59" s="1787" t="s">
        <v>2100</v>
      </c>
      <c r="E59" s="985" t="s">
        <v>6</v>
      </c>
      <c r="F59" s="600">
        <v>0</v>
      </c>
      <c r="H59" s="1285"/>
      <c r="I59" s="954" t="s">
        <v>1227</v>
      </c>
      <c r="K59" s="1787" t="s">
        <v>2106</v>
      </c>
      <c r="L59" s="985" t="s">
        <v>6</v>
      </c>
      <c r="M59" s="600">
        <v>33538184.52</v>
      </c>
    </row>
    <row r="60" spans="1:13">
      <c r="A60" s="1285"/>
      <c r="B60" s="954">
        <v>22004</v>
      </c>
      <c r="D60" s="1787" t="s">
        <v>2101</v>
      </c>
      <c r="E60" s="985" t="s">
        <v>6</v>
      </c>
      <c r="F60" s="600">
        <v>0</v>
      </c>
      <c r="H60" s="1285"/>
      <c r="M60" s="1302"/>
    </row>
    <row r="61" spans="1:13" ht="16" thickBot="1">
      <c r="A61" s="1285"/>
      <c r="B61" s="954">
        <v>22006</v>
      </c>
      <c r="D61" s="1787" t="s">
        <v>2102</v>
      </c>
      <c r="E61" s="985" t="s">
        <v>6</v>
      </c>
      <c r="F61" s="600">
        <v>473012.44</v>
      </c>
      <c r="H61" s="1285"/>
      <c r="I61" s="1285"/>
      <c r="K61" s="1287" t="s">
        <v>2105</v>
      </c>
      <c r="L61" s="985" t="s">
        <v>6</v>
      </c>
      <c r="M61" s="1303">
        <f>ROUND(SUM(M50:M59),2)</f>
        <v>718739098.23000002</v>
      </c>
    </row>
    <row r="62" spans="1:13" ht="16" thickTop="1">
      <c r="A62" s="1285"/>
      <c r="B62" s="954">
        <v>22007</v>
      </c>
      <c r="D62" s="2105" t="s">
        <v>2103</v>
      </c>
      <c r="E62" s="985" t="s">
        <v>6</v>
      </c>
      <c r="F62" s="600">
        <v>802020.44</v>
      </c>
      <c r="H62" s="1292"/>
    </row>
    <row r="63" spans="1:13">
      <c r="A63" s="1285"/>
      <c r="B63" s="954">
        <v>22009</v>
      </c>
      <c r="D63" s="1787" t="s">
        <v>2104</v>
      </c>
      <c r="E63" s="985" t="s">
        <v>6</v>
      </c>
      <c r="F63" s="600">
        <v>107024.05</v>
      </c>
      <c r="H63" s="1285"/>
    </row>
    <row r="64" spans="1:13">
      <c r="A64" s="1285"/>
      <c r="H64" s="1285"/>
    </row>
    <row r="65" spans="1:13" ht="15" customHeight="1">
      <c r="A65" s="1285"/>
      <c r="B65" s="954"/>
      <c r="F65" s="600"/>
      <c r="H65" s="1285"/>
    </row>
    <row r="66" spans="1:13" ht="15.5" customHeight="1">
      <c r="A66" s="1285"/>
      <c r="H66" s="1285"/>
    </row>
    <row r="67" spans="1:13">
      <c r="A67" s="1285"/>
      <c r="H67" s="1285"/>
    </row>
    <row r="68" spans="1:13">
      <c r="A68" s="1285"/>
      <c r="H68" s="1285"/>
    </row>
    <row r="69" spans="1:13" ht="17">
      <c r="G69" s="1274"/>
      <c r="H69" s="1304"/>
    </row>
    <row r="72" spans="1:13" ht="17">
      <c r="A72" s="1273" t="s">
        <v>0</v>
      </c>
      <c r="B72" s="1274"/>
      <c r="C72" s="1274"/>
      <c r="D72" s="1274"/>
      <c r="E72" s="1274"/>
      <c r="F72" s="1275"/>
      <c r="G72" s="1274"/>
      <c r="H72" s="1273"/>
      <c r="I72" s="1274"/>
      <c r="J72" s="1274"/>
      <c r="K72" s="1274"/>
      <c r="L72" s="1274"/>
      <c r="M72" s="1276" t="s">
        <v>1215</v>
      </c>
    </row>
    <row r="73" spans="1:13" ht="17">
      <c r="A73" s="1278" t="s">
        <v>1207</v>
      </c>
      <c r="B73" s="1274"/>
      <c r="C73" s="1274"/>
      <c r="D73" s="1274"/>
      <c r="E73" s="1274"/>
      <c r="F73" s="1275"/>
      <c r="G73" s="1274"/>
      <c r="H73" s="1278"/>
      <c r="I73" s="1274"/>
      <c r="J73" s="1274"/>
      <c r="K73" s="1274"/>
      <c r="L73" s="1274"/>
      <c r="M73" s="1276" t="s">
        <v>135</v>
      </c>
    </row>
    <row r="74" spans="1:13" ht="17">
      <c r="A74" s="1278" t="str">
        <f>A5</f>
        <v>AS OF MARCH 31, 2015</v>
      </c>
      <c r="B74" s="1274"/>
      <c r="C74" s="1274"/>
      <c r="D74" s="1274"/>
      <c r="E74" s="1274"/>
      <c r="F74" s="1275"/>
      <c r="H74" s="1278"/>
      <c r="I74" s="1274"/>
      <c r="J74" s="1274"/>
      <c r="K74" s="1274"/>
      <c r="L74" s="1274"/>
      <c r="M74" s="1276"/>
    </row>
    <row r="75" spans="1:13" ht="17">
      <c r="A75" s="1278"/>
      <c r="B75" s="1274"/>
      <c r="C75" s="1274"/>
      <c r="D75" s="1274"/>
      <c r="E75" s="1274"/>
      <c r="F75" s="1275"/>
      <c r="H75" s="1278"/>
      <c r="I75" s="1274"/>
      <c r="J75" s="1274"/>
      <c r="K75" s="1274"/>
      <c r="L75" s="1274"/>
      <c r="M75" s="1276"/>
    </row>
    <row r="76" spans="1:13" ht="17">
      <c r="A76" s="1278"/>
      <c r="B76" s="1274"/>
      <c r="C76" s="1274"/>
      <c r="D76" s="1274"/>
      <c r="E76" s="1274"/>
      <c r="F76" s="1275"/>
      <c r="H76" s="1278"/>
      <c r="I76" s="1274"/>
      <c r="J76" s="1274"/>
      <c r="K76" s="1274"/>
      <c r="L76" s="1274"/>
      <c r="M76" s="1276"/>
    </row>
    <row r="77" spans="1:13">
      <c r="A77" s="1280"/>
      <c r="F77" s="1280"/>
      <c r="M77" s="1280"/>
    </row>
    <row r="78" spans="1:13">
      <c r="B78" s="1281"/>
      <c r="F78" s="1282" t="s">
        <v>1216</v>
      </c>
      <c r="H78" s="1305" t="s">
        <v>6</v>
      </c>
      <c r="M78" s="1282" t="s">
        <v>1216</v>
      </c>
    </row>
    <row r="79" spans="1:13">
      <c r="B79" s="1283" t="s">
        <v>1217</v>
      </c>
      <c r="D79" s="1283" t="s">
        <v>1218</v>
      </c>
      <c r="E79" s="1283"/>
      <c r="F79" s="1284" t="s">
        <v>1219</v>
      </c>
      <c r="I79" s="1283" t="s">
        <v>1217</v>
      </c>
      <c r="K79" s="1283" t="s">
        <v>1218</v>
      </c>
      <c r="L79" s="1283"/>
      <c r="M79" s="1284" t="s">
        <v>1219</v>
      </c>
    </row>
    <row r="80" spans="1:13">
      <c r="A80" s="1285"/>
      <c r="B80" s="1285"/>
      <c r="D80" s="1293"/>
      <c r="E80" s="1293"/>
      <c r="M80" s="1306"/>
    </row>
    <row r="82" spans="2:13">
      <c r="B82" s="1285"/>
      <c r="D82" s="1286" t="s">
        <v>1213</v>
      </c>
      <c r="E82" s="1286"/>
      <c r="H82" s="1285"/>
      <c r="K82" s="1286" t="s">
        <v>1228</v>
      </c>
      <c r="L82" s="1286"/>
    </row>
    <row r="83" spans="2:13">
      <c r="B83" s="954">
        <v>30051</v>
      </c>
      <c r="D83" s="1787" t="s">
        <v>2148</v>
      </c>
      <c r="E83" s="985" t="s">
        <v>6</v>
      </c>
      <c r="F83" s="600">
        <v>134187645.5</v>
      </c>
      <c r="G83" s="1307"/>
      <c r="H83" s="1285"/>
      <c r="I83" s="954">
        <v>30151</v>
      </c>
      <c r="K83" s="1787" t="s">
        <v>2199</v>
      </c>
      <c r="L83" s="985" t="s">
        <v>6</v>
      </c>
      <c r="M83" s="600">
        <v>0</v>
      </c>
    </row>
    <row r="84" spans="2:13">
      <c r="B84" s="954">
        <v>30101</v>
      </c>
      <c r="D84" s="2105" t="s">
        <v>2149</v>
      </c>
      <c r="E84" s="985" t="s">
        <v>6</v>
      </c>
      <c r="F84" s="600">
        <v>0</v>
      </c>
      <c r="H84" s="1285"/>
      <c r="I84" s="954">
        <v>30152</v>
      </c>
      <c r="K84" s="1787" t="s">
        <v>2200</v>
      </c>
      <c r="L84" s="985" t="s">
        <v>6</v>
      </c>
      <c r="M84" s="600">
        <v>0</v>
      </c>
    </row>
    <row r="85" spans="2:13">
      <c r="B85" s="954">
        <v>30102</v>
      </c>
      <c r="D85" s="2105" t="s">
        <v>2150</v>
      </c>
      <c r="E85" s="985" t="s">
        <v>6</v>
      </c>
      <c r="F85" s="600">
        <v>0</v>
      </c>
      <c r="G85" s="1308"/>
      <c r="H85" s="1285"/>
      <c r="I85" s="954">
        <v>30153</v>
      </c>
      <c r="K85" s="1787" t="s">
        <v>2201</v>
      </c>
      <c r="L85" s="985" t="s">
        <v>6</v>
      </c>
      <c r="M85" s="600">
        <v>0</v>
      </c>
    </row>
    <row r="86" spans="2:13" ht="15" customHeight="1">
      <c r="B86" s="954">
        <v>30103</v>
      </c>
      <c r="D86" s="2105" t="s">
        <v>2151</v>
      </c>
      <c r="E86" s="985" t="s">
        <v>6</v>
      </c>
      <c r="F86" s="600">
        <v>0</v>
      </c>
      <c r="H86" s="1291"/>
      <c r="I86" s="954">
        <v>30154</v>
      </c>
      <c r="K86" s="1787" t="s">
        <v>2202</v>
      </c>
      <c r="L86" s="985" t="s">
        <v>6</v>
      </c>
      <c r="M86" s="600">
        <v>0</v>
      </c>
    </row>
    <row r="87" spans="2:13" ht="15" customHeight="1">
      <c r="B87" s="1289">
        <v>30104</v>
      </c>
      <c r="D87" s="2106" t="s">
        <v>2152</v>
      </c>
      <c r="E87" s="985" t="s">
        <v>6</v>
      </c>
      <c r="F87" s="600">
        <v>5606974.6399999997</v>
      </c>
      <c r="H87" s="1309"/>
      <c r="I87" s="1310">
        <v>30351</v>
      </c>
      <c r="J87" s="1311"/>
      <c r="K87" s="2107" t="s">
        <v>2203</v>
      </c>
      <c r="L87" s="985" t="s">
        <v>6</v>
      </c>
      <c r="M87" s="600">
        <v>87063301.409999996</v>
      </c>
    </row>
    <row r="88" spans="2:13">
      <c r="B88" s="954">
        <v>30105</v>
      </c>
      <c r="D88" s="2105" t="s">
        <v>2153</v>
      </c>
      <c r="E88" s="985" t="s">
        <v>6</v>
      </c>
      <c r="F88" s="600">
        <v>0</v>
      </c>
      <c r="H88" s="1285"/>
      <c r="I88" s="954">
        <v>30501</v>
      </c>
      <c r="K88" s="1787" t="s">
        <v>2204</v>
      </c>
      <c r="L88" s="985" t="s">
        <v>6</v>
      </c>
      <c r="M88" s="600">
        <v>0</v>
      </c>
    </row>
    <row r="89" spans="2:13">
      <c r="B89" s="954">
        <v>30106</v>
      </c>
      <c r="D89" s="2105" t="s">
        <v>2154</v>
      </c>
      <c r="E89" s="985" t="s">
        <v>6</v>
      </c>
      <c r="F89" s="600">
        <v>0</v>
      </c>
      <c r="H89" s="1285"/>
      <c r="I89" s="954">
        <v>30502</v>
      </c>
      <c r="K89" s="1787" t="s">
        <v>2205</v>
      </c>
      <c r="L89" s="985" t="s">
        <v>6</v>
      </c>
      <c r="M89" s="600">
        <v>0</v>
      </c>
    </row>
    <row r="90" spans="2:13">
      <c r="B90" s="954">
        <v>30107</v>
      </c>
      <c r="D90" s="2105" t="s">
        <v>2155</v>
      </c>
      <c r="E90" s="985" t="s">
        <v>6</v>
      </c>
      <c r="F90" s="600">
        <v>0</v>
      </c>
      <c r="I90" s="954">
        <v>30503</v>
      </c>
      <c r="K90" s="1787" t="s">
        <v>2206</v>
      </c>
      <c r="L90" s="985" t="s">
        <v>6</v>
      </c>
      <c r="M90" s="600">
        <v>0</v>
      </c>
    </row>
    <row r="91" spans="2:13">
      <c r="B91" s="954">
        <v>30108</v>
      </c>
      <c r="D91" s="2105" t="s">
        <v>2156</v>
      </c>
      <c r="E91" s="985" t="s">
        <v>6</v>
      </c>
      <c r="F91" s="600">
        <v>0</v>
      </c>
      <c r="G91" s="1308"/>
      <c r="I91" s="954">
        <v>30504</v>
      </c>
      <c r="K91" s="1787" t="s">
        <v>2207</v>
      </c>
      <c r="L91" s="985" t="s">
        <v>6</v>
      </c>
      <c r="M91" s="600">
        <v>0</v>
      </c>
    </row>
    <row r="92" spans="2:13">
      <c r="B92" s="954">
        <v>30109</v>
      </c>
      <c r="D92" s="2105" t="s">
        <v>2157</v>
      </c>
      <c r="E92" s="985" t="s">
        <v>6</v>
      </c>
      <c r="F92" s="600">
        <v>0</v>
      </c>
      <c r="G92" s="1308"/>
      <c r="I92" s="954">
        <v>31506</v>
      </c>
      <c r="K92" s="1787" t="s">
        <v>2208</v>
      </c>
      <c r="L92" s="985" t="s">
        <v>6</v>
      </c>
      <c r="M92" s="600">
        <v>132568502.13</v>
      </c>
    </row>
    <row r="93" spans="2:13">
      <c r="B93" s="954">
        <v>30110</v>
      </c>
      <c r="D93" s="2105" t="s">
        <v>2158</v>
      </c>
      <c r="E93" s="985" t="s">
        <v>6</v>
      </c>
      <c r="F93" s="600">
        <v>0</v>
      </c>
      <c r="G93" s="1308"/>
      <c r="H93" s="1285"/>
      <c r="I93" s="954">
        <v>31701</v>
      </c>
      <c r="K93" s="1787" t="s">
        <v>2209</v>
      </c>
      <c r="L93" s="985" t="s">
        <v>6</v>
      </c>
      <c r="M93" s="600">
        <v>7598131.0099999998</v>
      </c>
    </row>
    <row r="94" spans="2:13">
      <c r="B94" s="954">
        <v>30111</v>
      </c>
      <c r="D94" s="2105" t="s">
        <v>2159</v>
      </c>
      <c r="E94" s="985" t="s">
        <v>6</v>
      </c>
      <c r="F94" s="600">
        <v>0</v>
      </c>
      <c r="G94" s="1308"/>
      <c r="H94" s="1285"/>
      <c r="I94" s="954">
        <v>31801</v>
      </c>
      <c r="K94" s="1787" t="s">
        <v>2210</v>
      </c>
      <c r="L94" s="985" t="s">
        <v>6</v>
      </c>
      <c r="M94" s="600">
        <v>13972846.050000001</v>
      </c>
    </row>
    <row r="95" spans="2:13">
      <c r="B95" s="954">
        <v>30112</v>
      </c>
      <c r="D95" s="2105" t="s">
        <v>2160</v>
      </c>
      <c r="E95" s="985" t="s">
        <v>6</v>
      </c>
      <c r="F95" s="600">
        <v>0</v>
      </c>
      <c r="H95" s="1285"/>
      <c r="I95" s="954">
        <v>31851</v>
      </c>
      <c r="K95" s="1787" t="s">
        <v>2211</v>
      </c>
      <c r="L95" s="985" t="s">
        <v>6</v>
      </c>
      <c r="M95" s="600">
        <v>12733101.42</v>
      </c>
    </row>
    <row r="96" spans="2:13">
      <c r="B96" s="954">
        <v>30113</v>
      </c>
      <c r="D96" s="2105" t="s">
        <v>2161</v>
      </c>
      <c r="E96" s="985" t="s">
        <v>6</v>
      </c>
      <c r="F96" s="600">
        <v>0</v>
      </c>
      <c r="H96" s="1285"/>
      <c r="I96" s="954">
        <v>31852</v>
      </c>
      <c r="K96" s="2119" t="s">
        <v>2531</v>
      </c>
      <c r="L96" s="985" t="s">
        <v>6</v>
      </c>
      <c r="M96" s="600">
        <v>32666509.620000001</v>
      </c>
    </row>
    <row r="97" spans="2:13">
      <c r="B97" s="954">
        <v>30114</v>
      </c>
      <c r="D97" s="2105" t="s">
        <v>2162</v>
      </c>
      <c r="E97" s="985" t="s">
        <v>6</v>
      </c>
      <c r="F97" s="600">
        <v>0</v>
      </c>
      <c r="H97" s="1285"/>
      <c r="I97" s="954">
        <v>31853</v>
      </c>
      <c r="K97" s="1787" t="s">
        <v>2212</v>
      </c>
      <c r="L97" s="985" t="s">
        <v>6</v>
      </c>
      <c r="M97" s="600">
        <v>84707492.439999998</v>
      </c>
    </row>
    <row r="98" spans="2:13">
      <c r="B98" s="954">
        <v>30115</v>
      </c>
      <c r="D98" s="1787" t="s">
        <v>2163</v>
      </c>
      <c r="E98" s="985" t="s">
        <v>6</v>
      </c>
      <c r="F98" s="600">
        <v>0</v>
      </c>
      <c r="I98" s="954">
        <v>31854</v>
      </c>
      <c r="K98" s="1787" t="s">
        <v>2213</v>
      </c>
      <c r="L98" s="985" t="s">
        <v>6</v>
      </c>
      <c r="M98" s="600">
        <v>0</v>
      </c>
    </row>
    <row r="99" spans="2:13">
      <c r="B99" s="954">
        <v>30116</v>
      </c>
      <c r="D99" s="1787" t="s">
        <v>2164</v>
      </c>
      <c r="E99" s="985" t="s">
        <v>6</v>
      </c>
      <c r="F99" s="600">
        <v>0</v>
      </c>
      <c r="H99" s="1285"/>
      <c r="I99" s="954">
        <v>31951</v>
      </c>
      <c r="K99" s="1787" t="s">
        <v>2214</v>
      </c>
      <c r="L99" s="985" t="s">
        <v>6</v>
      </c>
      <c r="M99" s="600">
        <v>12559100.550000001</v>
      </c>
    </row>
    <row r="100" spans="2:13">
      <c r="B100" s="954">
        <v>30117</v>
      </c>
      <c r="D100" s="1787" t="s">
        <v>2165</v>
      </c>
      <c r="E100" s="985" t="s">
        <v>6</v>
      </c>
      <c r="F100" s="600">
        <v>0</v>
      </c>
      <c r="H100" s="1285"/>
      <c r="I100" s="954">
        <v>32213</v>
      </c>
      <c r="K100" s="1787" t="s">
        <v>2215</v>
      </c>
      <c r="L100" s="985" t="s">
        <v>6</v>
      </c>
      <c r="M100" s="600">
        <v>1223750</v>
      </c>
    </row>
    <row r="101" spans="2:13">
      <c r="B101" s="954">
        <v>30118</v>
      </c>
      <c r="D101" s="1787" t="s">
        <v>2166</v>
      </c>
      <c r="E101" s="985" t="s">
        <v>6</v>
      </c>
      <c r="F101" s="600">
        <v>0</v>
      </c>
      <c r="H101" s="1285"/>
      <c r="I101" s="954">
        <v>32301</v>
      </c>
      <c r="K101" s="1787" t="s">
        <v>2216</v>
      </c>
      <c r="L101" s="985" t="s">
        <v>6</v>
      </c>
      <c r="M101" s="600">
        <v>0</v>
      </c>
    </row>
    <row r="102" spans="2:13">
      <c r="B102" s="954">
        <v>30119</v>
      </c>
      <c r="D102" s="1787" t="s">
        <v>2167</v>
      </c>
      <c r="E102" s="985" t="s">
        <v>6</v>
      </c>
      <c r="F102" s="600">
        <v>0</v>
      </c>
      <c r="H102" s="1285"/>
      <c r="I102" s="954">
        <v>32302</v>
      </c>
      <c r="K102" s="1787" t="s">
        <v>2217</v>
      </c>
      <c r="L102" s="985" t="s">
        <v>6</v>
      </c>
      <c r="M102" s="600">
        <v>0</v>
      </c>
    </row>
    <row r="103" spans="2:13" ht="15" customHeight="1">
      <c r="B103" s="954">
        <v>30120</v>
      </c>
      <c r="D103" s="1787" t="s">
        <v>2168</v>
      </c>
      <c r="E103" s="985" t="s">
        <v>6</v>
      </c>
      <c r="F103" s="600">
        <v>0</v>
      </c>
      <c r="H103" s="1285"/>
      <c r="I103" s="954">
        <v>32303</v>
      </c>
      <c r="K103" s="1787" t="s">
        <v>2218</v>
      </c>
      <c r="L103" s="985" t="s">
        <v>6</v>
      </c>
      <c r="M103" s="600">
        <v>115467374.33</v>
      </c>
    </row>
    <row r="104" spans="2:13">
      <c r="B104" s="954">
        <v>30121</v>
      </c>
      <c r="D104" s="1787" t="s">
        <v>2169</v>
      </c>
      <c r="E104" s="985" t="s">
        <v>6</v>
      </c>
      <c r="F104" s="600">
        <v>0</v>
      </c>
      <c r="H104" s="1285"/>
      <c r="I104" s="954">
        <v>32304</v>
      </c>
      <c r="K104" s="1787" t="s">
        <v>2219</v>
      </c>
      <c r="L104" s="985" t="s">
        <v>6</v>
      </c>
      <c r="M104" s="600">
        <v>0</v>
      </c>
    </row>
    <row r="105" spans="2:13">
      <c r="B105" s="954">
        <v>30122</v>
      </c>
      <c r="D105" s="1787" t="s">
        <v>2170</v>
      </c>
      <c r="E105" s="985" t="s">
        <v>6</v>
      </c>
      <c r="F105" s="600">
        <v>0</v>
      </c>
      <c r="H105" s="1285"/>
      <c r="I105" s="954">
        <v>32305</v>
      </c>
      <c r="K105" s="1787" t="s">
        <v>2220</v>
      </c>
      <c r="L105" s="985" t="s">
        <v>6</v>
      </c>
      <c r="M105" s="600">
        <v>173878404.40000001</v>
      </c>
    </row>
    <row r="106" spans="2:13">
      <c r="B106" s="954">
        <v>30123</v>
      </c>
      <c r="D106" s="1787" t="s">
        <v>2171</v>
      </c>
      <c r="E106" s="985" t="s">
        <v>6</v>
      </c>
      <c r="F106" s="600">
        <v>0</v>
      </c>
      <c r="G106" s="1308"/>
      <c r="H106" s="1285"/>
      <c r="I106" s="954">
        <v>32306</v>
      </c>
      <c r="K106" s="1787" t="s">
        <v>2221</v>
      </c>
      <c r="L106" s="985" t="s">
        <v>6</v>
      </c>
      <c r="M106" s="600">
        <v>32768915.23</v>
      </c>
    </row>
    <row r="107" spans="2:13">
      <c r="B107" s="954">
        <v>30124</v>
      </c>
      <c r="D107" s="1787" t="s">
        <v>2172</v>
      </c>
      <c r="E107" s="985" t="s">
        <v>6</v>
      </c>
      <c r="F107" s="600">
        <v>0</v>
      </c>
      <c r="G107" s="1308"/>
      <c r="H107" s="1285"/>
      <c r="I107" s="954">
        <v>32307</v>
      </c>
      <c r="K107" s="1787" t="s">
        <v>2222</v>
      </c>
      <c r="L107" s="985" t="s">
        <v>6</v>
      </c>
      <c r="M107" s="600">
        <v>6791126.3099999996</v>
      </c>
    </row>
    <row r="108" spans="2:13">
      <c r="B108" s="954">
        <v>30125</v>
      </c>
      <c r="D108" s="1787" t="s">
        <v>2173</v>
      </c>
      <c r="E108" s="985" t="s">
        <v>6</v>
      </c>
      <c r="F108" s="600">
        <v>0</v>
      </c>
      <c r="H108" s="1285"/>
      <c r="I108" s="954">
        <v>32308</v>
      </c>
      <c r="K108" s="1787" t="s">
        <v>2223</v>
      </c>
      <c r="L108" s="985" t="s">
        <v>6</v>
      </c>
      <c r="M108" s="600">
        <v>578545.68999999994</v>
      </c>
    </row>
    <row r="109" spans="2:13">
      <c r="B109" s="954">
        <v>30126</v>
      </c>
      <c r="D109" s="1787" t="s">
        <v>2174</v>
      </c>
      <c r="E109" s="985" t="s">
        <v>6</v>
      </c>
      <c r="F109" s="600">
        <v>0</v>
      </c>
      <c r="H109" s="1285"/>
      <c r="I109" s="954">
        <v>32309</v>
      </c>
      <c r="K109" s="1787" t="s">
        <v>2224</v>
      </c>
      <c r="L109" s="985" t="s">
        <v>6</v>
      </c>
      <c r="M109" s="600">
        <v>90746842.939999998</v>
      </c>
    </row>
    <row r="110" spans="2:13">
      <c r="B110" s="954">
        <v>30127</v>
      </c>
      <c r="D110" s="1787" t="s">
        <v>2175</v>
      </c>
      <c r="E110" s="985" t="s">
        <v>6</v>
      </c>
      <c r="F110" s="600">
        <v>0</v>
      </c>
      <c r="H110" s="1285"/>
      <c r="I110" s="954">
        <v>32310</v>
      </c>
      <c r="K110" s="1787" t="s">
        <v>2225</v>
      </c>
      <c r="L110" s="985" t="s">
        <v>6</v>
      </c>
      <c r="M110" s="600">
        <v>0</v>
      </c>
    </row>
    <row r="111" spans="2:13">
      <c r="B111" s="954">
        <v>30128</v>
      </c>
      <c r="D111" s="1787" t="s">
        <v>2176</v>
      </c>
      <c r="E111" s="985" t="s">
        <v>6</v>
      </c>
      <c r="F111" s="600">
        <v>0</v>
      </c>
      <c r="H111" s="1285"/>
      <c r="I111" s="954">
        <v>32311</v>
      </c>
      <c r="K111" s="1787" t="s">
        <v>2226</v>
      </c>
      <c r="L111" s="985" t="s">
        <v>6</v>
      </c>
      <c r="M111" s="600">
        <v>1729169.4</v>
      </c>
    </row>
    <row r="112" spans="2:13" ht="15" customHeight="1">
      <c r="B112" s="954">
        <v>30129</v>
      </c>
      <c r="D112" s="1787" t="s">
        <v>2177</v>
      </c>
      <c r="E112" s="985" t="s">
        <v>6</v>
      </c>
      <c r="F112" s="600">
        <v>0</v>
      </c>
      <c r="H112" s="1285"/>
      <c r="I112" s="954">
        <v>32351</v>
      </c>
      <c r="K112" s="1787" t="s">
        <v>2227</v>
      </c>
      <c r="L112" s="985" t="s">
        <v>6</v>
      </c>
      <c r="M112" s="600">
        <v>0</v>
      </c>
    </row>
    <row r="113" spans="2:16" ht="15" customHeight="1">
      <c r="B113" s="954">
        <v>30130</v>
      </c>
      <c r="D113" s="1787" t="s">
        <v>2178</v>
      </c>
      <c r="E113" s="985" t="s">
        <v>6</v>
      </c>
      <c r="F113" s="600">
        <v>0</v>
      </c>
      <c r="H113" s="1285"/>
      <c r="I113" s="954">
        <v>32352</v>
      </c>
      <c r="K113" s="1787" t="s">
        <v>2228</v>
      </c>
      <c r="L113" s="985" t="s">
        <v>6</v>
      </c>
      <c r="M113" s="600">
        <v>39009180.719999999</v>
      </c>
    </row>
    <row r="114" spans="2:16">
      <c r="B114" s="954">
        <v>30131</v>
      </c>
      <c r="D114" s="1787" t="s">
        <v>2179</v>
      </c>
      <c r="E114" s="985" t="s">
        <v>6</v>
      </c>
      <c r="F114" s="600">
        <v>0</v>
      </c>
      <c r="H114" s="1285"/>
      <c r="I114" s="954">
        <v>33001</v>
      </c>
      <c r="K114" s="1787" t="s">
        <v>2229</v>
      </c>
      <c r="L114" s="985" t="s">
        <v>6</v>
      </c>
      <c r="M114" s="1296">
        <v>43372491.810000002</v>
      </c>
    </row>
    <row r="115" spans="2:16">
      <c r="B115" s="954">
        <v>30132</v>
      </c>
      <c r="D115" s="1787" t="s">
        <v>2180</v>
      </c>
      <c r="E115" s="985" t="s">
        <v>6</v>
      </c>
      <c r="F115" s="600">
        <v>0</v>
      </c>
      <c r="H115" s="1285"/>
      <c r="I115" s="1285"/>
    </row>
    <row r="116" spans="2:16" ht="16" thickBot="1">
      <c r="B116" s="954">
        <v>30133</v>
      </c>
      <c r="D116" s="1787" t="s">
        <v>2181</v>
      </c>
      <c r="E116" s="985" t="s">
        <v>6</v>
      </c>
      <c r="F116" s="600">
        <v>0</v>
      </c>
      <c r="H116" s="1285"/>
      <c r="I116" s="1285"/>
      <c r="K116" s="1287" t="s">
        <v>2230</v>
      </c>
      <c r="L116" s="985" t="s">
        <v>6</v>
      </c>
      <c r="M116" s="1303">
        <f>ROUND(SUM(F82:F128,M86:M100,M101:M114),2)</f>
        <v>1029229405.6</v>
      </c>
    </row>
    <row r="117" spans="2:16" ht="16" thickTop="1">
      <c r="B117" s="954">
        <v>30134</v>
      </c>
      <c r="D117" s="1787" t="s">
        <v>2182</v>
      </c>
      <c r="E117" s="985" t="s">
        <v>6</v>
      </c>
      <c r="F117" s="600">
        <v>0</v>
      </c>
      <c r="H117" s="1285"/>
      <c r="P117" s="1298"/>
    </row>
    <row r="118" spans="2:16">
      <c r="B118" s="954">
        <v>30135</v>
      </c>
      <c r="D118" s="1787" t="s">
        <v>2183</v>
      </c>
      <c r="E118" s="985" t="s">
        <v>6</v>
      </c>
      <c r="F118" s="600">
        <v>0</v>
      </c>
      <c r="H118" s="1285"/>
      <c r="P118" s="1298"/>
    </row>
    <row r="119" spans="2:16">
      <c r="B119" s="954">
        <v>30136</v>
      </c>
      <c r="D119" s="1787" t="s">
        <v>2184</v>
      </c>
      <c r="E119" s="985" t="s">
        <v>6</v>
      </c>
      <c r="F119" s="600">
        <v>0</v>
      </c>
      <c r="H119" s="1285"/>
      <c r="P119" s="1298"/>
    </row>
    <row r="120" spans="2:16">
      <c r="B120" s="954">
        <v>30137</v>
      </c>
      <c r="D120" s="1787" t="s">
        <v>2185</v>
      </c>
      <c r="E120" s="985" t="s">
        <v>6</v>
      </c>
      <c r="F120" s="600">
        <v>0</v>
      </c>
      <c r="H120" s="1285"/>
      <c r="P120" s="1298"/>
    </row>
    <row r="121" spans="2:16">
      <c r="B121" s="954">
        <v>30138</v>
      </c>
      <c r="D121" s="1787" t="s">
        <v>2186</v>
      </c>
      <c r="E121" s="985" t="s">
        <v>6</v>
      </c>
      <c r="F121" s="600">
        <v>0</v>
      </c>
      <c r="H121" s="1285"/>
      <c r="I121" s="1285"/>
      <c r="K121" s="1286" t="s">
        <v>1212</v>
      </c>
      <c r="L121" s="1286"/>
    </row>
    <row r="122" spans="2:16">
      <c r="B122" s="954">
        <v>30139</v>
      </c>
      <c r="D122" s="1787" t="s">
        <v>2187</v>
      </c>
      <c r="E122" s="985" t="s">
        <v>6</v>
      </c>
      <c r="F122" s="600">
        <v>0</v>
      </c>
      <c r="H122" s="1285"/>
      <c r="I122" s="954">
        <v>50318</v>
      </c>
      <c r="K122" s="1787" t="s">
        <v>2231</v>
      </c>
      <c r="L122" s="985" t="s">
        <v>6</v>
      </c>
      <c r="M122" s="553">
        <v>0</v>
      </c>
    </row>
    <row r="123" spans="2:16">
      <c r="B123" s="954">
        <v>30140</v>
      </c>
      <c r="D123" s="1787" t="s">
        <v>2188</v>
      </c>
      <c r="E123" s="985" t="s">
        <v>6</v>
      </c>
      <c r="F123" s="600">
        <v>0</v>
      </c>
      <c r="H123" s="1285"/>
      <c r="I123" s="1291"/>
      <c r="M123" s="1312"/>
    </row>
    <row r="124" spans="2:16" ht="16" thickBot="1">
      <c r="B124" s="954">
        <v>30141</v>
      </c>
      <c r="D124" s="1787" t="s">
        <v>2189</v>
      </c>
      <c r="E124" s="985" t="s">
        <v>6</v>
      </c>
      <c r="F124" s="600">
        <v>0</v>
      </c>
      <c r="H124" s="1285"/>
      <c r="I124" s="1285"/>
      <c r="K124" s="1286" t="s">
        <v>2232</v>
      </c>
      <c r="L124" s="985" t="s">
        <v>6</v>
      </c>
      <c r="M124" s="1313">
        <f>ROUND(SUM(M122:M122),2)</f>
        <v>0</v>
      </c>
    </row>
    <row r="125" spans="2:16" ht="16" thickTop="1">
      <c r="B125" s="954">
        <v>30142</v>
      </c>
      <c r="D125" s="1787" t="s">
        <v>2190</v>
      </c>
      <c r="E125" s="985" t="s">
        <v>6</v>
      </c>
      <c r="F125" s="600">
        <v>0</v>
      </c>
      <c r="H125" s="1285"/>
    </row>
    <row r="126" spans="2:16">
      <c r="B126" s="954">
        <v>30143</v>
      </c>
      <c r="D126" s="1787" t="s">
        <v>2191</v>
      </c>
      <c r="E126" s="985" t="s">
        <v>6</v>
      </c>
      <c r="F126" s="600">
        <v>0</v>
      </c>
      <c r="H126" s="1285"/>
    </row>
    <row r="127" spans="2:16">
      <c r="B127" s="954">
        <v>30144</v>
      </c>
      <c r="D127" s="1787" t="s">
        <v>2192</v>
      </c>
      <c r="E127" s="985" t="s">
        <v>6</v>
      </c>
      <c r="F127" s="600">
        <v>0</v>
      </c>
      <c r="G127" s="1286"/>
      <c r="H127" s="1285"/>
    </row>
    <row r="128" spans="2:16">
      <c r="B128" s="954">
        <v>30145</v>
      </c>
      <c r="D128" s="1787" t="s">
        <v>2193</v>
      </c>
      <c r="E128" s="985" t="s">
        <v>6</v>
      </c>
      <c r="F128" s="600">
        <v>0</v>
      </c>
      <c r="H128" s="1285"/>
    </row>
    <row r="129" spans="1:13">
      <c r="B129" s="954">
        <v>30146</v>
      </c>
      <c r="D129" s="1787" t="s">
        <v>2194</v>
      </c>
      <c r="E129" s="985" t="s">
        <v>6</v>
      </c>
      <c r="F129" s="600">
        <v>0</v>
      </c>
      <c r="H129" s="1285"/>
      <c r="I129" s="1304"/>
      <c r="J129" s="1298"/>
      <c r="K129" s="1314"/>
      <c r="L129" s="1314"/>
      <c r="M129" s="1298"/>
    </row>
    <row r="130" spans="1:13">
      <c r="B130" s="954">
        <v>30147</v>
      </c>
      <c r="D130" s="1787" t="s">
        <v>2195</v>
      </c>
      <c r="E130" s="985" t="s">
        <v>6</v>
      </c>
      <c r="F130" s="600">
        <v>0</v>
      </c>
      <c r="H130" s="1285"/>
      <c r="I130" s="952"/>
      <c r="J130" s="1298"/>
      <c r="K130" s="1301"/>
      <c r="L130" s="1301"/>
      <c r="M130" s="1315"/>
    </row>
    <row r="131" spans="1:13">
      <c r="B131" s="954">
        <v>30148</v>
      </c>
      <c r="D131" s="1787" t="s">
        <v>2196</v>
      </c>
      <c r="E131" s="985" t="s">
        <v>6</v>
      </c>
      <c r="F131" s="600">
        <v>0</v>
      </c>
      <c r="H131" s="1285"/>
      <c r="I131" s="951"/>
      <c r="J131" s="1298"/>
      <c r="K131" s="1298"/>
      <c r="L131" s="1298"/>
      <c r="M131" s="553"/>
    </row>
    <row r="132" spans="1:13">
      <c r="B132" s="954">
        <v>30149</v>
      </c>
      <c r="D132" s="1787" t="s">
        <v>2197</v>
      </c>
      <c r="E132" s="985" t="s">
        <v>6</v>
      </c>
      <c r="F132" s="600">
        <v>0</v>
      </c>
      <c r="H132" s="1285"/>
      <c r="I132" s="1316"/>
      <c r="J132" s="1298"/>
      <c r="K132" s="1298"/>
      <c r="L132" s="1298"/>
      <c r="M132" s="1317"/>
    </row>
    <row r="133" spans="1:13">
      <c r="B133" s="954">
        <v>30150</v>
      </c>
      <c r="D133" s="1787" t="s">
        <v>2198</v>
      </c>
      <c r="E133" s="985" t="s">
        <v>6</v>
      </c>
      <c r="F133" s="600">
        <v>0</v>
      </c>
      <c r="H133" s="1285"/>
      <c r="I133" s="1304"/>
      <c r="J133" s="1298"/>
      <c r="K133" s="1318"/>
      <c r="L133" s="1318"/>
      <c r="M133" s="1300"/>
    </row>
    <row r="134" spans="1:13">
      <c r="H134" s="1285"/>
      <c r="I134" s="1298"/>
      <c r="J134" s="1298"/>
      <c r="K134" s="1298"/>
      <c r="L134" s="1298"/>
      <c r="M134" s="1298"/>
    </row>
    <row r="135" spans="1:13">
      <c r="H135" s="1285"/>
    </row>
    <row r="136" spans="1:13">
      <c r="H136" s="1285"/>
    </row>
    <row r="137" spans="1:13">
      <c r="H137" s="1285"/>
    </row>
    <row r="138" spans="1:13">
      <c r="H138" s="1285"/>
    </row>
    <row r="139" spans="1:13">
      <c r="A139" s="1285"/>
      <c r="H139" s="1285"/>
    </row>
    <row r="140" spans="1:13">
      <c r="A140" s="1285"/>
      <c r="H140" s="1285"/>
    </row>
    <row r="141" spans="1:13" ht="17">
      <c r="A141" s="1273" t="s">
        <v>0</v>
      </c>
      <c r="B141" s="1274"/>
      <c r="C141" s="1274"/>
      <c r="D141" s="1274"/>
      <c r="E141" s="1274"/>
      <c r="F141" s="1319"/>
      <c r="M141" s="1276" t="s">
        <v>1215</v>
      </c>
    </row>
    <row r="142" spans="1:13" ht="17">
      <c r="A142" s="1278" t="s">
        <v>1207</v>
      </c>
      <c r="B142" s="1274"/>
      <c r="C142" s="1274"/>
      <c r="D142" s="1274"/>
      <c r="E142" s="1274"/>
      <c r="F142" s="1275"/>
      <c r="M142" s="1276" t="s">
        <v>135</v>
      </c>
    </row>
    <row r="143" spans="1:13" ht="17">
      <c r="A143" s="1278" t="str">
        <f>A5</f>
        <v>AS OF MARCH 31, 2015</v>
      </c>
      <c r="B143" s="1274"/>
      <c r="C143" s="1274"/>
      <c r="D143" s="1274"/>
      <c r="E143" s="1274"/>
      <c r="F143" s="1275"/>
      <c r="G143" s="1274"/>
      <c r="H143" s="1273"/>
      <c r="I143" s="1274"/>
      <c r="J143" s="1274"/>
      <c r="K143" s="1274"/>
      <c r="L143" s="1274"/>
    </row>
    <row r="144" spans="1:13" ht="17">
      <c r="A144" s="1280"/>
      <c r="F144" s="1280"/>
      <c r="G144" s="1274"/>
      <c r="H144" s="1273"/>
      <c r="I144" s="1274"/>
      <c r="J144" s="1274"/>
      <c r="K144" s="1274"/>
      <c r="L144" s="1274"/>
    </row>
    <row r="145" spans="1:13" ht="17">
      <c r="A145" s="1305" t="s">
        <v>6</v>
      </c>
      <c r="B145" s="1281"/>
      <c r="F145" s="1282" t="s">
        <v>1216</v>
      </c>
      <c r="G145" s="1274"/>
      <c r="H145" s="1305" t="s">
        <v>6</v>
      </c>
      <c r="I145" s="1281"/>
      <c r="M145" s="1282" t="s">
        <v>1216</v>
      </c>
    </row>
    <row r="146" spans="1:13">
      <c r="B146" s="1283" t="s">
        <v>1217</v>
      </c>
      <c r="D146" s="1283" t="s">
        <v>1218</v>
      </c>
      <c r="E146" s="1283"/>
      <c r="F146" s="1284" t="s">
        <v>1219</v>
      </c>
      <c r="I146" s="1283" t="s">
        <v>1217</v>
      </c>
      <c r="K146" s="1283" t="s">
        <v>1218</v>
      </c>
      <c r="L146" s="1283"/>
      <c r="M146" s="1284" t="s">
        <v>1219</v>
      </c>
    </row>
    <row r="147" spans="1:13">
      <c r="H147" s="1305"/>
      <c r="M147" s="1282"/>
    </row>
    <row r="148" spans="1:13">
      <c r="B148" s="1285"/>
      <c r="D148" s="1286" t="s">
        <v>1229</v>
      </c>
      <c r="E148" s="1286"/>
      <c r="H148" s="1305"/>
      <c r="K148" s="1286" t="s">
        <v>1230</v>
      </c>
      <c r="L148" s="1286"/>
      <c r="M148" s="1282"/>
    </row>
    <row r="149" spans="1:13" s="864" customFormat="1">
      <c r="A149" s="1285"/>
      <c r="B149" s="954">
        <v>55001</v>
      </c>
      <c r="C149" s="1277"/>
      <c r="D149" s="1787" t="s">
        <v>2254</v>
      </c>
      <c r="E149" s="985" t="s">
        <v>6</v>
      </c>
      <c r="F149" s="600">
        <v>35832.49</v>
      </c>
      <c r="H149" s="1285"/>
      <c r="I149" s="954">
        <v>55055</v>
      </c>
      <c r="J149" s="1277"/>
      <c r="K149" s="2105" t="s">
        <v>2235</v>
      </c>
      <c r="L149" s="985" t="s">
        <v>6</v>
      </c>
      <c r="M149" s="600">
        <v>0</v>
      </c>
    </row>
    <row r="150" spans="1:13">
      <c r="A150" s="1285"/>
      <c r="B150" s="954">
        <v>55002</v>
      </c>
      <c r="D150" s="2119" t="s">
        <v>2528</v>
      </c>
      <c r="E150" s="985" t="s">
        <v>6</v>
      </c>
      <c r="F150" s="600">
        <v>0</v>
      </c>
      <c r="G150" s="864"/>
      <c r="H150" s="1285"/>
      <c r="I150" s="954">
        <v>55056</v>
      </c>
      <c r="K150" s="1787" t="s">
        <v>2236</v>
      </c>
      <c r="L150" s="985" t="s">
        <v>6</v>
      </c>
      <c r="M150" s="600">
        <v>0</v>
      </c>
    </row>
    <row r="151" spans="1:13">
      <c r="A151" s="1285"/>
      <c r="B151" s="954">
        <v>55003</v>
      </c>
      <c r="D151" s="1787" t="s">
        <v>2255</v>
      </c>
      <c r="E151" s="985" t="s">
        <v>6</v>
      </c>
      <c r="F151" s="600">
        <v>3546536.6</v>
      </c>
      <c r="H151" s="1285"/>
      <c r="I151" s="954">
        <v>55057</v>
      </c>
      <c r="K151" s="2105" t="s">
        <v>2237</v>
      </c>
      <c r="L151" s="985" t="s">
        <v>6</v>
      </c>
      <c r="M151" s="600">
        <v>0</v>
      </c>
    </row>
    <row r="152" spans="1:13">
      <c r="A152" s="1285"/>
      <c r="B152" s="954">
        <v>55004</v>
      </c>
      <c r="D152" s="2105" t="s">
        <v>2256</v>
      </c>
      <c r="E152" s="985" t="s">
        <v>6</v>
      </c>
      <c r="F152" s="600">
        <v>163462.87</v>
      </c>
      <c r="H152" s="1285"/>
      <c r="I152" s="954">
        <v>55058</v>
      </c>
      <c r="K152" s="1787" t="s">
        <v>2238</v>
      </c>
      <c r="L152" s="985" t="s">
        <v>6</v>
      </c>
      <c r="M152" s="600">
        <v>3000098.62</v>
      </c>
    </row>
    <row r="153" spans="1:13">
      <c r="A153" s="1285"/>
      <c r="B153" s="954">
        <v>55005</v>
      </c>
      <c r="D153" s="1787" t="s">
        <v>2257</v>
      </c>
      <c r="E153" s="985" t="s">
        <v>6</v>
      </c>
      <c r="F153" s="600">
        <v>334857.96999999997</v>
      </c>
      <c r="H153" s="1285"/>
      <c r="I153" s="954">
        <v>55059</v>
      </c>
      <c r="K153" s="1787" t="s">
        <v>2239</v>
      </c>
      <c r="L153" s="985" t="s">
        <v>6</v>
      </c>
      <c r="M153" s="600">
        <v>9754666.0399999991</v>
      </c>
    </row>
    <row r="154" spans="1:13">
      <c r="A154" s="1285"/>
      <c r="B154" s="954">
        <v>55006</v>
      </c>
      <c r="D154" s="1787" t="s">
        <v>2258</v>
      </c>
      <c r="E154" s="985" t="s">
        <v>6</v>
      </c>
      <c r="F154" s="600">
        <v>0</v>
      </c>
      <c r="H154" s="1285"/>
      <c r="I154" s="954">
        <v>55060</v>
      </c>
      <c r="K154" s="2105" t="s">
        <v>2240</v>
      </c>
      <c r="L154" s="985" t="s">
        <v>6</v>
      </c>
      <c r="M154" s="600">
        <v>0</v>
      </c>
    </row>
    <row r="155" spans="1:13">
      <c r="A155" s="1285"/>
      <c r="B155" s="954">
        <v>55007</v>
      </c>
      <c r="D155" s="1787" t="s">
        <v>2259</v>
      </c>
      <c r="E155" s="985" t="s">
        <v>6</v>
      </c>
      <c r="F155" s="600">
        <v>1403544.35</v>
      </c>
      <c r="H155" s="1285"/>
      <c r="I155" s="954">
        <v>55061</v>
      </c>
      <c r="K155" s="2105" t="s">
        <v>2241</v>
      </c>
      <c r="L155" s="985" t="s">
        <v>6</v>
      </c>
      <c r="M155" s="600">
        <v>4517172.4800000004</v>
      </c>
    </row>
    <row r="156" spans="1:13">
      <c r="A156" s="1285"/>
      <c r="B156" s="954">
        <v>55008</v>
      </c>
      <c r="D156" s="1787" t="s">
        <v>2260</v>
      </c>
      <c r="E156" s="985" t="s">
        <v>6</v>
      </c>
      <c r="F156" s="600">
        <v>24591180.84</v>
      </c>
      <c r="H156" s="1285"/>
      <c r="I156" s="954">
        <v>55062</v>
      </c>
      <c r="K156" s="2105" t="s">
        <v>2242</v>
      </c>
      <c r="L156" s="985" t="s">
        <v>6</v>
      </c>
      <c r="M156" s="600">
        <v>44030235.329999998</v>
      </c>
    </row>
    <row r="157" spans="1:13">
      <c r="A157" s="1320"/>
      <c r="B157" s="954">
        <v>55009</v>
      </c>
      <c r="D157" s="1787" t="s">
        <v>2261</v>
      </c>
      <c r="E157" s="985" t="s">
        <v>6</v>
      </c>
      <c r="F157" s="600">
        <v>0</v>
      </c>
      <c r="H157" s="1285"/>
      <c r="I157" s="954">
        <v>55063</v>
      </c>
      <c r="K157" s="2118" t="s">
        <v>2529</v>
      </c>
      <c r="L157" s="985" t="s">
        <v>6</v>
      </c>
      <c r="M157" s="600">
        <v>0</v>
      </c>
    </row>
    <row r="158" spans="1:13">
      <c r="A158" s="1285"/>
      <c r="B158" s="954">
        <v>55010</v>
      </c>
      <c r="D158" s="1787" t="s">
        <v>2262</v>
      </c>
      <c r="E158" s="985" t="s">
        <v>6</v>
      </c>
      <c r="F158" s="600">
        <v>4054793.55</v>
      </c>
      <c r="H158" s="1285"/>
      <c r="I158" s="1289">
        <v>55066</v>
      </c>
      <c r="K158" s="2189" t="s">
        <v>2530</v>
      </c>
      <c r="L158" s="985" t="s">
        <v>6</v>
      </c>
      <c r="M158" s="600">
        <v>1481019.57</v>
      </c>
    </row>
    <row r="159" spans="1:13">
      <c r="A159" s="1285"/>
      <c r="B159" s="954">
        <v>55011</v>
      </c>
      <c r="D159" s="1787" t="s">
        <v>2263</v>
      </c>
      <c r="E159" s="985" t="s">
        <v>6</v>
      </c>
      <c r="F159" s="600">
        <v>1826408.81</v>
      </c>
      <c r="H159" s="1285"/>
      <c r="I159" s="1289">
        <v>55067</v>
      </c>
      <c r="K159" s="2106" t="s">
        <v>2243</v>
      </c>
      <c r="L159" s="985" t="s">
        <v>6</v>
      </c>
      <c r="M159" s="600">
        <v>195896.1</v>
      </c>
    </row>
    <row r="160" spans="1:13">
      <c r="A160" s="1285"/>
      <c r="B160" s="954">
        <v>55012</v>
      </c>
      <c r="D160" s="2105" t="s">
        <v>2264</v>
      </c>
      <c r="E160" s="985" t="s">
        <v>6</v>
      </c>
      <c r="F160" s="600">
        <v>0</v>
      </c>
      <c r="H160" s="1285"/>
      <c r="I160" s="1289">
        <v>55069</v>
      </c>
      <c r="K160" s="1787" t="s">
        <v>2244</v>
      </c>
      <c r="L160" s="985" t="s">
        <v>6</v>
      </c>
      <c r="M160" s="600">
        <v>31749031.690000001</v>
      </c>
    </row>
    <row r="161" spans="1:14">
      <c r="A161" s="1285"/>
      <c r="B161" s="954">
        <v>55013</v>
      </c>
      <c r="D161" s="1787" t="s">
        <v>2265</v>
      </c>
      <c r="E161" s="985" t="s">
        <v>6</v>
      </c>
      <c r="F161" s="600">
        <v>0</v>
      </c>
      <c r="H161" s="1285"/>
      <c r="I161" s="1289">
        <v>55071</v>
      </c>
      <c r="K161" s="1787" t="s">
        <v>2245</v>
      </c>
      <c r="L161" s="985" t="s">
        <v>6</v>
      </c>
      <c r="M161" s="600">
        <v>231191.57</v>
      </c>
    </row>
    <row r="162" spans="1:14">
      <c r="A162" s="1285"/>
      <c r="B162" s="954">
        <v>55014</v>
      </c>
      <c r="D162" s="1787" t="s">
        <v>2266</v>
      </c>
      <c r="E162" s="985" t="s">
        <v>6</v>
      </c>
      <c r="F162" s="600">
        <v>0</v>
      </c>
      <c r="I162" s="1289">
        <v>55072</v>
      </c>
      <c r="K162" s="1787" t="s">
        <v>2246</v>
      </c>
      <c r="L162" s="985" t="s">
        <v>6</v>
      </c>
      <c r="M162" s="600">
        <v>0</v>
      </c>
    </row>
    <row r="163" spans="1:14">
      <c r="A163" s="1285"/>
      <c r="B163" s="954">
        <v>55015</v>
      </c>
      <c r="D163" s="1787" t="s">
        <v>2267</v>
      </c>
      <c r="E163" s="985" t="s">
        <v>6</v>
      </c>
      <c r="F163" s="600">
        <v>0</v>
      </c>
      <c r="H163" s="1285"/>
      <c r="I163" s="1289">
        <v>55073</v>
      </c>
      <c r="K163" s="1787" t="s">
        <v>2247</v>
      </c>
      <c r="L163" s="985" t="s">
        <v>6</v>
      </c>
      <c r="M163" s="600">
        <v>0</v>
      </c>
    </row>
    <row r="164" spans="1:14">
      <c r="A164" s="1285"/>
      <c r="B164" s="954">
        <v>55016</v>
      </c>
      <c r="D164" s="1787" t="s">
        <v>2268</v>
      </c>
      <c r="E164" s="985" t="s">
        <v>6</v>
      </c>
      <c r="F164" s="600">
        <v>26961.54</v>
      </c>
      <c r="H164" s="1285"/>
      <c r="I164" s="954">
        <v>55201</v>
      </c>
      <c r="K164" s="2105" t="s">
        <v>2248</v>
      </c>
      <c r="L164" s="985" t="s">
        <v>6</v>
      </c>
      <c r="M164" s="600">
        <v>0</v>
      </c>
    </row>
    <row r="165" spans="1:14">
      <c r="A165" s="1285"/>
      <c r="B165" s="954">
        <v>55017</v>
      </c>
      <c r="D165" s="1787" t="s">
        <v>2269</v>
      </c>
      <c r="E165" s="985" t="s">
        <v>6</v>
      </c>
      <c r="F165" s="600">
        <v>241987.19</v>
      </c>
      <c r="H165" s="1285"/>
      <c r="I165" s="954">
        <v>55251</v>
      </c>
      <c r="K165" s="1787" t="s">
        <v>2249</v>
      </c>
      <c r="L165" s="985" t="s">
        <v>6</v>
      </c>
      <c r="M165" s="600">
        <v>2288456.5299999998</v>
      </c>
    </row>
    <row r="166" spans="1:14">
      <c r="A166" s="1285"/>
      <c r="B166" s="954">
        <v>55018</v>
      </c>
      <c r="D166" s="1787" t="s">
        <v>2270</v>
      </c>
      <c r="E166" s="985" t="s">
        <v>6</v>
      </c>
      <c r="F166" s="600">
        <v>0</v>
      </c>
      <c r="H166" s="1285"/>
      <c r="I166" s="954">
        <v>55252</v>
      </c>
      <c r="K166" s="1787" t="s">
        <v>2250</v>
      </c>
      <c r="L166" s="985" t="s">
        <v>6</v>
      </c>
      <c r="M166" s="600">
        <v>0</v>
      </c>
      <c r="N166" s="1298"/>
    </row>
    <row r="167" spans="1:14">
      <c r="A167" s="1285"/>
      <c r="B167" s="954">
        <v>55019</v>
      </c>
      <c r="D167" s="1787" t="s">
        <v>2271</v>
      </c>
      <c r="E167" s="985" t="s">
        <v>6</v>
      </c>
      <c r="F167" s="600">
        <v>0</v>
      </c>
      <c r="H167" s="1285"/>
      <c r="I167" s="954">
        <v>55300</v>
      </c>
      <c r="K167" s="1787" t="s">
        <v>2251</v>
      </c>
      <c r="L167" s="985" t="s">
        <v>6</v>
      </c>
      <c r="M167" s="600">
        <v>7956090.46</v>
      </c>
      <c r="N167" s="1298"/>
    </row>
    <row r="168" spans="1:14">
      <c r="A168" s="1285"/>
      <c r="B168" s="954">
        <v>55020</v>
      </c>
      <c r="D168" s="1787" t="s">
        <v>2272</v>
      </c>
      <c r="E168" s="985" t="s">
        <v>6</v>
      </c>
      <c r="F168" s="600">
        <v>70576060.870000005</v>
      </c>
      <c r="I168" s="954">
        <v>55301</v>
      </c>
      <c r="K168" s="1787" t="s">
        <v>2252</v>
      </c>
      <c r="L168" s="985" t="s">
        <v>6</v>
      </c>
      <c r="M168" s="600">
        <v>3672418.48</v>
      </c>
      <c r="N168" s="1298"/>
    </row>
    <row r="169" spans="1:14" ht="15" customHeight="1">
      <c r="A169" s="1285"/>
      <c r="B169" s="954">
        <v>55021</v>
      </c>
      <c r="D169" s="1787" t="s">
        <v>2273</v>
      </c>
      <c r="E169" s="985" t="s">
        <v>6</v>
      </c>
      <c r="F169" s="600">
        <v>2519465.67</v>
      </c>
      <c r="H169" s="1285"/>
      <c r="I169" s="1321">
        <v>55350</v>
      </c>
      <c r="J169" s="1322"/>
      <c r="K169" s="2108" t="s">
        <v>2253</v>
      </c>
      <c r="L169" s="985" t="s">
        <v>6</v>
      </c>
      <c r="M169" s="1296">
        <v>15457569.75</v>
      </c>
      <c r="N169" s="1298"/>
    </row>
    <row r="170" spans="1:14" ht="15" customHeight="1">
      <c r="A170" s="1285"/>
      <c r="B170" s="954">
        <v>55022</v>
      </c>
      <c r="D170" s="1787" t="s">
        <v>2274</v>
      </c>
      <c r="E170" s="985" t="s">
        <v>6</v>
      </c>
      <c r="F170" s="600">
        <v>0</v>
      </c>
      <c r="H170" s="1285"/>
      <c r="I170" s="1285"/>
      <c r="M170" s="1298"/>
    </row>
    <row r="171" spans="1:14" ht="16.5" customHeight="1" thickBot="1">
      <c r="A171" s="1285"/>
      <c r="B171" s="954">
        <v>55052</v>
      </c>
      <c r="D171" s="2105" t="s">
        <v>2275</v>
      </c>
      <c r="E171" s="985" t="s">
        <v>6</v>
      </c>
      <c r="F171" s="600">
        <v>0</v>
      </c>
      <c r="I171" s="1285"/>
      <c r="K171" s="1287" t="s">
        <v>2234</v>
      </c>
      <c r="L171" s="985" t="s">
        <v>6</v>
      </c>
      <c r="M171" s="1303">
        <f>ROUND(SUM(F149:F172)+SUM(M149:M169),2)</f>
        <v>233654939.37</v>
      </c>
    </row>
    <row r="172" spans="1:14" ht="15" customHeight="1" thickTop="1">
      <c r="A172" s="1285"/>
      <c r="B172" s="1289">
        <v>55053</v>
      </c>
      <c r="D172" s="1787" t="s">
        <v>2276</v>
      </c>
      <c r="E172" s="985" t="s">
        <v>6</v>
      </c>
      <c r="F172" s="600">
        <v>0</v>
      </c>
      <c r="I172" s="1304"/>
      <c r="J172" s="1298"/>
      <c r="K172" s="1299"/>
      <c r="L172" s="1299"/>
      <c r="M172" s="1323"/>
    </row>
    <row r="173" spans="1:14">
      <c r="A173" s="1285"/>
      <c r="H173" s="1285"/>
      <c r="I173" s="1285"/>
    </row>
    <row r="174" spans="1:14" ht="16" thickBot="1">
      <c r="A174" s="1285"/>
      <c r="H174" s="1285"/>
      <c r="K174" s="1287" t="s">
        <v>2233</v>
      </c>
      <c r="L174" s="985" t="s">
        <v>6</v>
      </c>
      <c r="M174" s="1324">
        <f>ROUND(SUM(+M172+M116+M171+M45+M61+M124),2)</f>
        <v>2304764163.1799998</v>
      </c>
    </row>
    <row r="175" spans="1:14" ht="16" thickTop="1">
      <c r="A175" s="1285"/>
      <c r="H175" s="1285"/>
      <c r="I175" s="1285"/>
    </row>
    <row r="176" spans="1:14">
      <c r="A176" s="1285"/>
      <c r="H176" s="1285"/>
      <c r="I176" s="1285"/>
    </row>
    <row r="177" spans="1:254">
      <c r="A177" s="1285"/>
      <c r="H177" s="1285"/>
      <c r="I177" s="1285"/>
    </row>
    <row r="178" spans="1:254">
      <c r="A178" s="1285"/>
      <c r="H178" s="1285"/>
      <c r="I178" s="1285"/>
    </row>
    <row r="179" spans="1:254">
      <c r="A179" s="1285"/>
      <c r="H179" s="1285"/>
      <c r="I179" s="1285"/>
    </row>
    <row r="180" spans="1:254">
      <c r="H180" s="1285"/>
      <c r="I180" s="1285"/>
    </row>
    <row r="181" spans="1:254">
      <c r="H181" s="1285"/>
      <c r="I181" s="1285"/>
      <c r="K181" s="1282"/>
      <c r="L181" s="1282"/>
    </row>
    <row r="183" spans="1:254">
      <c r="K183" s="1282"/>
      <c r="L183" s="1282"/>
    </row>
    <row r="186" spans="1:254" ht="85.5" customHeight="1">
      <c r="A186" s="1325" t="s">
        <v>287</v>
      </c>
      <c r="B186" s="2443" t="s">
        <v>1998</v>
      </c>
      <c r="C186" s="2444"/>
      <c r="D186" s="2444"/>
      <c r="E186" s="2444"/>
      <c r="F186" s="2444"/>
      <c r="G186" s="2444"/>
      <c r="H186" s="2444"/>
      <c r="I186" s="2444"/>
      <c r="J186" s="2444"/>
      <c r="K186" s="2444"/>
      <c r="L186" s="2444"/>
      <c r="M186" s="2444"/>
    </row>
    <row r="187" spans="1:254" s="1328" customFormat="1" ht="81.75" customHeight="1">
      <c r="A187" s="953"/>
      <c r="B187" s="1326"/>
      <c r="C187" s="1327"/>
      <c r="D187" s="1327"/>
      <c r="E187" s="1327"/>
      <c r="F187" s="1327"/>
      <c r="G187" s="1327"/>
      <c r="H187" s="1327"/>
      <c r="I187" s="1327"/>
      <c r="J187" s="1327"/>
      <c r="K187" s="1327"/>
      <c r="L187" s="1327"/>
      <c r="M187" s="1327"/>
      <c r="N187" s="1327"/>
      <c r="O187" s="1327"/>
      <c r="P187" s="1327"/>
      <c r="Q187" s="1327"/>
      <c r="R187" s="1327"/>
      <c r="S187" s="1327"/>
      <c r="T187" s="1327"/>
      <c r="U187" s="1327"/>
      <c r="V187" s="1327"/>
      <c r="W187" s="1327"/>
      <c r="X187" s="1327"/>
      <c r="Y187" s="1327"/>
      <c r="Z187" s="1327"/>
      <c r="AA187" s="1327"/>
      <c r="AB187" s="1327"/>
      <c r="AC187" s="1327"/>
      <c r="AD187" s="1327"/>
      <c r="AE187" s="1327"/>
      <c r="AF187" s="1327"/>
      <c r="AG187" s="1327"/>
      <c r="AH187" s="1327"/>
      <c r="AI187" s="243"/>
      <c r="AJ187" s="243"/>
      <c r="AK187" s="243"/>
      <c r="AL187" s="243"/>
      <c r="AM187" s="243"/>
      <c r="AN187" s="243"/>
      <c r="AO187" s="243"/>
      <c r="AP187" s="243"/>
      <c r="AQ187" s="243"/>
      <c r="AR187" s="243"/>
      <c r="AS187" s="243"/>
      <c r="AT187" s="243"/>
      <c r="AU187" s="243"/>
      <c r="AV187" s="243"/>
      <c r="AW187" s="243"/>
      <c r="AX187" s="243"/>
      <c r="AY187" s="243"/>
      <c r="AZ187" s="243"/>
      <c r="BA187" s="243"/>
      <c r="BB187" s="243"/>
      <c r="BC187" s="243"/>
      <c r="BD187" s="243"/>
      <c r="BE187" s="243"/>
      <c r="BF187" s="243"/>
      <c r="BG187" s="243"/>
      <c r="BH187" s="243"/>
      <c r="BI187" s="243"/>
      <c r="BJ187" s="243"/>
      <c r="BK187" s="243"/>
      <c r="BL187" s="243"/>
      <c r="BM187" s="243"/>
      <c r="BN187" s="243"/>
      <c r="BO187" s="243"/>
      <c r="BP187" s="243"/>
      <c r="BQ187" s="243"/>
      <c r="BR187" s="243"/>
      <c r="BS187" s="243"/>
      <c r="BT187" s="243"/>
      <c r="BU187" s="243"/>
      <c r="BV187" s="243"/>
      <c r="BW187" s="243"/>
      <c r="BX187" s="243"/>
      <c r="BY187" s="243"/>
      <c r="BZ187" s="243"/>
      <c r="CA187" s="243"/>
      <c r="CB187" s="243"/>
      <c r="CC187" s="243"/>
      <c r="CD187" s="243"/>
      <c r="CE187" s="243"/>
      <c r="CF187" s="243"/>
      <c r="CG187" s="243"/>
      <c r="CH187" s="243"/>
      <c r="CI187" s="243"/>
      <c r="CJ187" s="243"/>
      <c r="CK187" s="243"/>
      <c r="CL187" s="243"/>
      <c r="CM187" s="243"/>
      <c r="CN187" s="243"/>
      <c r="CO187" s="243"/>
      <c r="CP187" s="243"/>
      <c r="CQ187" s="243"/>
      <c r="CR187" s="243"/>
      <c r="CS187" s="243"/>
      <c r="CT187" s="243"/>
      <c r="CU187" s="243"/>
      <c r="CV187" s="243"/>
      <c r="CW187" s="243"/>
      <c r="CX187" s="243"/>
      <c r="CY187" s="243"/>
      <c r="CZ187" s="243"/>
      <c r="DA187" s="243"/>
      <c r="DB187" s="243"/>
      <c r="DC187" s="243"/>
      <c r="DD187" s="243"/>
      <c r="DE187" s="243"/>
      <c r="DF187" s="243"/>
      <c r="DG187" s="243"/>
      <c r="DH187" s="243"/>
      <c r="DI187" s="243"/>
      <c r="DJ187" s="243"/>
      <c r="DK187" s="243"/>
      <c r="DL187" s="243"/>
      <c r="DM187" s="243"/>
      <c r="DN187" s="243"/>
      <c r="DO187" s="243"/>
      <c r="DP187" s="243"/>
      <c r="DQ187" s="243"/>
      <c r="DR187" s="243"/>
      <c r="DS187" s="243"/>
      <c r="DT187" s="243"/>
      <c r="DU187" s="243"/>
      <c r="DV187" s="243"/>
      <c r="DW187" s="243"/>
      <c r="DX187" s="243"/>
      <c r="DY187" s="243"/>
      <c r="DZ187" s="243"/>
      <c r="EA187" s="243"/>
      <c r="EB187" s="243"/>
      <c r="EC187" s="243"/>
      <c r="ED187" s="243"/>
      <c r="EE187" s="243"/>
      <c r="EF187" s="243"/>
      <c r="EG187" s="243"/>
      <c r="EH187" s="243"/>
      <c r="EI187" s="243"/>
      <c r="EJ187" s="243"/>
      <c r="EK187" s="243"/>
      <c r="EL187" s="243"/>
      <c r="EM187" s="243"/>
      <c r="EN187" s="243"/>
      <c r="EO187" s="243"/>
      <c r="EP187" s="243"/>
      <c r="EQ187" s="243"/>
      <c r="ER187" s="243"/>
      <c r="ES187" s="243"/>
      <c r="ET187" s="243"/>
      <c r="EU187" s="243"/>
      <c r="EV187" s="243"/>
      <c r="EW187" s="243"/>
      <c r="EX187" s="243"/>
      <c r="EY187" s="243"/>
      <c r="EZ187" s="243"/>
      <c r="FA187" s="243"/>
      <c r="FB187" s="243"/>
      <c r="FC187" s="243"/>
      <c r="FD187" s="243"/>
      <c r="FE187" s="243"/>
      <c r="FF187" s="243"/>
      <c r="FG187" s="243"/>
      <c r="FH187" s="243"/>
      <c r="FI187" s="243"/>
      <c r="FJ187" s="243"/>
      <c r="FK187" s="243"/>
      <c r="FL187" s="243"/>
      <c r="FM187" s="243"/>
      <c r="FN187" s="243"/>
      <c r="FO187" s="243"/>
      <c r="FP187" s="243"/>
      <c r="FQ187" s="243"/>
      <c r="FR187" s="243"/>
      <c r="FS187" s="243"/>
      <c r="FT187" s="243"/>
      <c r="FU187" s="243"/>
      <c r="FV187" s="243"/>
      <c r="FW187" s="243"/>
      <c r="FX187" s="243"/>
      <c r="FY187" s="243"/>
      <c r="FZ187" s="243"/>
      <c r="GA187" s="243"/>
      <c r="GB187" s="243"/>
      <c r="GC187" s="243"/>
      <c r="GD187" s="243"/>
      <c r="GE187" s="243"/>
      <c r="GF187" s="243"/>
      <c r="GG187" s="243"/>
      <c r="GH187" s="243"/>
      <c r="GI187" s="243"/>
      <c r="GJ187" s="243"/>
      <c r="GK187" s="243"/>
      <c r="GL187" s="243"/>
      <c r="GM187" s="243"/>
      <c r="GN187" s="243"/>
      <c r="GO187" s="243"/>
      <c r="GP187" s="243"/>
      <c r="GQ187" s="243"/>
      <c r="GR187" s="243"/>
      <c r="GS187" s="243"/>
      <c r="GT187" s="243"/>
      <c r="GU187" s="243"/>
      <c r="GV187" s="243"/>
      <c r="GW187" s="243"/>
      <c r="GX187" s="243"/>
      <c r="GY187" s="243"/>
      <c r="GZ187" s="243"/>
      <c r="HA187" s="243"/>
      <c r="HB187" s="243"/>
      <c r="HC187" s="243"/>
      <c r="HD187" s="243"/>
      <c r="HE187" s="243"/>
      <c r="HF187" s="243"/>
      <c r="HG187" s="243"/>
      <c r="HH187" s="243"/>
      <c r="HI187" s="243"/>
      <c r="HJ187" s="243"/>
      <c r="HK187" s="243"/>
      <c r="HL187" s="243"/>
      <c r="HM187" s="243"/>
      <c r="HN187" s="243"/>
      <c r="HO187" s="243"/>
      <c r="HP187" s="243"/>
      <c r="HQ187" s="243"/>
      <c r="HR187" s="243"/>
      <c r="HS187" s="243"/>
      <c r="HT187" s="243"/>
      <c r="HU187" s="243"/>
      <c r="HV187" s="243"/>
      <c r="HW187" s="243"/>
      <c r="HX187" s="243"/>
      <c r="HY187" s="243"/>
      <c r="HZ187" s="243"/>
      <c r="IA187" s="243"/>
      <c r="IB187" s="243"/>
      <c r="IC187" s="243"/>
      <c r="ID187" s="243"/>
      <c r="IE187" s="243"/>
      <c r="IF187" s="243"/>
      <c r="IG187" s="243"/>
      <c r="IH187" s="243"/>
      <c r="II187" s="243"/>
      <c r="IJ187" s="243"/>
      <c r="IK187" s="243"/>
      <c r="IL187" s="243"/>
      <c r="IM187" s="243"/>
      <c r="IN187" s="243"/>
      <c r="IO187" s="243"/>
      <c r="IP187" s="243"/>
      <c r="IQ187" s="243"/>
      <c r="IR187" s="243"/>
      <c r="IS187" s="243"/>
      <c r="IT187" s="243"/>
    </row>
    <row r="188" spans="1:254">
      <c r="A188" s="953"/>
    </row>
    <row r="189" spans="1:254">
      <c r="A189" s="953"/>
    </row>
    <row r="190" spans="1:254">
      <c r="A190" s="953"/>
    </row>
    <row r="191" spans="1:254">
      <c r="A191" s="953"/>
    </row>
    <row r="192" spans="1:254">
      <c r="A192" s="953"/>
    </row>
    <row r="193" spans="1:6">
      <c r="A193" s="953"/>
    </row>
    <row r="194" spans="1:6">
      <c r="A194" s="953"/>
    </row>
    <row r="195" spans="1:6">
      <c r="A195" s="953"/>
      <c r="F195" s="1288"/>
    </row>
    <row r="196" spans="1:6">
      <c r="F196" s="1288"/>
    </row>
    <row r="197" spans="1:6">
      <c r="F197" s="1288"/>
    </row>
    <row r="206" spans="1:6">
      <c r="A206" s="1291"/>
    </row>
    <row r="207" spans="1:6">
      <c r="A207" s="1291"/>
    </row>
    <row r="208" spans="1:6">
      <c r="A208" s="1291"/>
    </row>
    <row r="209" spans="1:1">
      <c r="A209" s="1291"/>
    </row>
    <row r="210" spans="1:1">
      <c r="A210" s="1291"/>
    </row>
    <row r="214" spans="1:1">
      <c r="A214" s="1291"/>
    </row>
    <row r="215" spans="1:1">
      <c r="A215" s="1285"/>
    </row>
    <row r="216" spans="1:1">
      <c r="A216" s="1329"/>
    </row>
    <row r="217" spans="1:1">
      <c r="A217" s="1329"/>
    </row>
    <row r="218" spans="1:1">
      <c r="A218" s="1329"/>
    </row>
    <row r="219" spans="1:1">
      <c r="A219" s="1329"/>
    </row>
    <row r="220" spans="1:1">
      <c r="A220" s="516"/>
    </row>
    <row r="222" spans="1:1">
      <c r="A222" s="1285"/>
    </row>
    <row r="223" spans="1:1">
      <c r="A223" s="1285"/>
    </row>
    <row r="224" spans="1:1">
      <c r="A224" s="1291"/>
    </row>
    <row r="225" spans="1:9">
      <c r="A225" s="1285"/>
    </row>
    <row r="226" spans="1:9">
      <c r="A226" s="1329"/>
    </row>
    <row r="227" spans="1:9">
      <c r="A227" s="1285"/>
    </row>
    <row r="232" spans="1:9">
      <c r="A232" s="1285"/>
    </row>
    <row r="234" spans="1:9">
      <c r="A234" s="1285"/>
    </row>
    <row r="235" spans="1:9">
      <c r="A235" s="1285"/>
    </row>
    <row r="236" spans="1:9">
      <c r="A236" s="1285"/>
    </row>
    <row r="237" spans="1:9">
      <c r="A237" s="1285"/>
    </row>
    <row r="238" spans="1:9">
      <c r="A238" s="1285"/>
    </row>
    <row r="239" spans="1:9">
      <c r="A239" s="1285"/>
      <c r="H239" s="1285"/>
      <c r="I239" s="1285"/>
    </row>
    <row r="240" spans="1:9">
      <c r="A240" s="1285"/>
      <c r="H240" s="1285"/>
      <c r="I240" s="1285"/>
    </row>
    <row r="241" spans="1:9">
      <c r="A241" s="1285"/>
      <c r="H241" s="1285"/>
      <c r="I241" s="1285"/>
    </row>
    <row r="242" spans="1:9">
      <c r="A242" s="1285"/>
      <c r="H242" s="1285"/>
      <c r="I242" s="1285"/>
    </row>
    <row r="243" spans="1:9">
      <c r="A243" s="1285"/>
      <c r="H243" s="1285"/>
      <c r="I243" s="1285"/>
    </row>
    <row r="244" spans="1:9">
      <c r="A244" s="1285"/>
      <c r="H244" s="1285"/>
      <c r="I244" s="1285"/>
    </row>
    <row r="245" spans="1:9">
      <c r="A245" s="1285" t="s">
        <v>6</v>
      </c>
    </row>
    <row r="246" spans="1:9">
      <c r="A246" s="1285"/>
    </row>
    <row r="247" spans="1:9">
      <c r="A247" s="1285"/>
    </row>
    <row r="248" spans="1:9">
      <c r="A248" s="1285"/>
    </row>
    <row r="249" spans="1:9">
      <c r="A249" s="1285"/>
    </row>
    <row r="250" spans="1:9">
      <c r="A250" s="1285"/>
    </row>
    <row r="251" spans="1:9">
      <c r="A251" s="1285"/>
    </row>
    <row r="252" spans="1:9">
      <c r="A252" s="1285"/>
    </row>
    <row r="254" spans="1:9">
      <c r="A254" s="1285"/>
    </row>
    <row r="255" spans="1:9">
      <c r="A255" s="1285"/>
    </row>
    <row r="256" spans="1:9">
      <c r="A256" s="1285"/>
    </row>
    <row r="257" spans="1:1">
      <c r="A257" s="1285"/>
    </row>
    <row r="258" spans="1:1">
      <c r="A258" s="1285" t="s">
        <v>6</v>
      </c>
    </row>
    <row r="259" spans="1:1">
      <c r="A259" s="1285" t="s">
        <v>6</v>
      </c>
    </row>
    <row r="260" spans="1:1">
      <c r="A260" s="1285" t="s">
        <v>6</v>
      </c>
    </row>
    <row r="261" spans="1:1">
      <c r="A261" s="1285" t="s">
        <v>6</v>
      </c>
    </row>
    <row r="262" spans="1:1">
      <c r="A262" s="953"/>
    </row>
    <row r="263" spans="1:1">
      <c r="A263" s="953"/>
    </row>
    <row r="264" spans="1:1">
      <c r="A264" s="953"/>
    </row>
    <row r="265" spans="1:1">
      <c r="A265" s="953"/>
    </row>
    <row r="266" spans="1:1">
      <c r="A266" s="953"/>
    </row>
    <row r="267" spans="1:1">
      <c r="A267" s="953"/>
    </row>
    <row r="269" spans="1:1">
      <c r="A269" s="953"/>
    </row>
    <row r="288" spans="1:1">
      <c r="A288" s="1277" t="s">
        <v>6</v>
      </c>
    </row>
    <row r="289" spans="6:6">
      <c r="F289" s="1330"/>
    </row>
    <row r="311" spans="1:2">
      <c r="A311" s="1280"/>
      <c r="B311" s="1293"/>
    </row>
  </sheetData>
  <mergeCells count="1">
    <mergeCell ref="B186:M186"/>
  </mergeCells>
  <printOptions horizontalCentered="1"/>
  <pageMargins left="0.5" right="0.5" top="0.6" bottom="0.25" header="0.25" footer="0.25"/>
  <pageSetup scale="49" firstPageNumber="121" orientation="landscape" useFirstPageNumber="1"/>
  <headerFooter scaleWithDoc="0">
    <oddFooter>&amp;R&amp;8&amp;P</oddFooter>
  </headerFooter>
  <rowBreaks count="2" manualBreakCount="2">
    <brk id="69" max="10" man="1"/>
    <brk id="138" max="10" man="1"/>
  </rowBreaks>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66"/>
  <sheetViews>
    <sheetView showGridLines="0" zoomScale="80" zoomScaleNormal="80" zoomScaleSheetLayoutView="75" zoomScalePageLayoutView="80" workbookViewId="0"/>
  </sheetViews>
  <sheetFormatPr baseColWidth="10" defaultColWidth="8.7109375" defaultRowHeight="15" x14ac:dyDescent="0"/>
  <cols>
    <col min="1" max="1" width="2.5703125" style="1334" customWidth="1"/>
    <col min="2" max="2" width="63.28515625" style="1331" customWidth="1"/>
    <col min="3" max="3" width="0.85546875" style="1331" customWidth="1"/>
    <col min="4" max="4" width="3.28515625" style="1331" customWidth="1"/>
    <col min="5" max="5" width="13.7109375" style="1331" customWidth="1"/>
    <col min="6" max="6" width="3.28515625" style="1331" customWidth="1"/>
    <col min="7" max="7" width="13.7109375" style="1331" customWidth="1"/>
    <col min="8" max="8" width="3.28515625" style="1331" customWidth="1"/>
    <col min="9" max="9" width="13.7109375" style="1331" customWidth="1"/>
    <col min="10" max="10" width="3.28515625" style="1331" customWidth="1"/>
    <col min="11" max="11" width="13.7109375" style="1331" bestFit="1" customWidth="1"/>
    <col min="12" max="16384" width="8.7109375" style="1331"/>
  </cols>
  <sheetData>
    <row r="1" spans="1:11">
      <c r="A1" s="1667" t="s">
        <v>1491</v>
      </c>
    </row>
    <row r="3" spans="1:11">
      <c r="A3" s="869" t="s">
        <v>0</v>
      </c>
      <c r="B3" s="2121"/>
      <c r="C3" s="864"/>
      <c r="D3" s="864"/>
      <c r="E3" s="864"/>
      <c r="F3" s="864"/>
      <c r="G3" s="864"/>
      <c r="H3" s="864"/>
      <c r="I3" s="864"/>
      <c r="J3" s="864"/>
      <c r="K3" s="1652" t="s">
        <v>2543</v>
      </c>
    </row>
    <row r="4" spans="1:11">
      <c r="A4" s="2122" t="s">
        <v>1231</v>
      </c>
      <c r="B4" s="2121"/>
      <c r="C4" s="900"/>
      <c r="D4" s="900"/>
      <c r="E4" s="900"/>
      <c r="F4" s="900"/>
      <c r="G4" s="900"/>
      <c r="H4" s="900"/>
      <c r="I4" s="900"/>
      <c r="J4" s="864"/>
      <c r="K4" s="1652"/>
    </row>
    <row r="5" spans="1:11">
      <c r="A5" s="2123" t="s">
        <v>2699</v>
      </c>
      <c r="B5" s="2121"/>
      <c r="C5" s="2123"/>
      <c r="D5" s="2123"/>
      <c r="E5" s="2123"/>
      <c r="F5" s="2123"/>
      <c r="G5" s="2123"/>
      <c r="H5" s="2123"/>
      <c r="I5" s="2123"/>
      <c r="J5" s="864"/>
      <c r="K5" s="864"/>
    </row>
    <row r="6" spans="1:11">
      <c r="A6" s="2123"/>
      <c r="B6" s="2121"/>
      <c r="C6" s="2123"/>
      <c r="D6" s="2123"/>
      <c r="E6" s="2123"/>
      <c r="F6" s="2123"/>
      <c r="G6" s="2123"/>
      <c r="H6" s="2123"/>
      <c r="I6" s="2123"/>
      <c r="J6" s="864"/>
      <c r="K6" s="864"/>
    </row>
    <row r="7" spans="1:11" ht="61.5" customHeight="1">
      <c r="A7" s="2445" t="s">
        <v>1232</v>
      </c>
      <c r="B7" s="2445"/>
      <c r="C7" s="2445"/>
      <c r="D7" s="2445"/>
      <c r="E7" s="2445"/>
      <c r="F7" s="2445"/>
      <c r="G7" s="2445"/>
      <c r="H7" s="2445"/>
      <c r="I7" s="2445"/>
      <c r="J7" s="2445"/>
      <c r="K7" s="2445"/>
    </row>
    <row r="8" spans="1:11" s="1333" customFormat="1" ht="6.75" customHeight="1">
      <c r="A8" s="2124"/>
      <c r="B8" s="867"/>
      <c r="C8" s="867"/>
      <c r="D8" s="867"/>
      <c r="E8" s="867"/>
      <c r="F8" s="867"/>
      <c r="G8" s="867"/>
      <c r="H8" s="867"/>
      <c r="I8" s="867"/>
      <c r="J8" s="867"/>
      <c r="K8" s="867"/>
    </row>
    <row r="9" spans="1:11" s="1333" customFormat="1">
      <c r="A9" s="2125"/>
      <c r="B9" s="2126"/>
      <c r="C9" s="867"/>
      <c r="D9" s="867"/>
      <c r="E9" s="867" t="s">
        <v>1233</v>
      </c>
      <c r="F9" s="867"/>
      <c r="G9" s="867"/>
      <c r="H9" s="867"/>
      <c r="I9" s="867"/>
      <c r="J9" s="867"/>
      <c r="K9" s="867" t="s">
        <v>288</v>
      </c>
    </row>
    <row r="10" spans="1:11" s="1333" customFormat="1">
      <c r="A10" s="2127" t="s">
        <v>1234</v>
      </c>
      <c r="B10" s="2128"/>
      <c r="C10" s="867"/>
      <c r="D10" s="867"/>
      <c r="E10" s="2120" t="s">
        <v>1235</v>
      </c>
      <c r="F10" s="867"/>
      <c r="G10" s="2120" t="s">
        <v>1236</v>
      </c>
      <c r="H10" s="867"/>
      <c r="I10" s="2129" t="s">
        <v>1237</v>
      </c>
      <c r="J10" s="2130"/>
      <c r="K10" s="2120" t="s">
        <v>554</v>
      </c>
    </row>
    <row r="11" spans="1:11">
      <c r="A11" s="2131"/>
      <c r="B11" s="864"/>
      <c r="C11" s="864"/>
      <c r="D11" s="864"/>
      <c r="E11" s="864"/>
      <c r="F11" s="864"/>
      <c r="G11" s="864"/>
      <c r="H11" s="864"/>
      <c r="I11" s="864"/>
      <c r="J11" s="864"/>
      <c r="K11" s="864"/>
    </row>
    <row r="12" spans="1:11">
      <c r="A12" s="864" t="s">
        <v>2363</v>
      </c>
      <c r="B12" s="2132"/>
      <c r="C12" s="2133" t="s">
        <v>289</v>
      </c>
      <c r="D12" s="2134"/>
      <c r="E12" s="1336">
        <v>4000</v>
      </c>
      <c r="F12" s="2134"/>
      <c r="G12" s="1337">
        <v>0</v>
      </c>
      <c r="H12" s="2134"/>
      <c r="I12" s="1337">
        <v>0</v>
      </c>
      <c r="J12" s="2134"/>
      <c r="K12" s="1336">
        <f>SUM(E12:I12)</f>
        <v>4000</v>
      </c>
    </row>
    <row r="13" spans="1:11">
      <c r="A13" s="2135"/>
      <c r="B13" s="864"/>
      <c r="C13" s="2133"/>
      <c r="D13" s="875"/>
      <c r="E13" s="547"/>
      <c r="F13" s="622"/>
      <c r="G13" s="2136"/>
      <c r="H13" s="622"/>
      <c r="I13" s="1338"/>
      <c r="J13" s="622"/>
      <c r="K13" s="547"/>
    </row>
    <row r="14" spans="1:11">
      <c r="A14" s="865" t="s">
        <v>1238</v>
      </c>
      <c r="B14" s="864"/>
      <c r="C14" s="2133"/>
      <c r="D14" s="2133"/>
      <c r="E14" s="547"/>
      <c r="F14" s="547"/>
      <c r="G14" s="2136"/>
      <c r="H14" s="547"/>
      <c r="I14" s="1338"/>
      <c r="J14" s="547"/>
      <c r="K14" s="547"/>
    </row>
    <row r="15" spans="1:11">
      <c r="A15" s="2137"/>
      <c r="B15" s="864" t="s">
        <v>2364</v>
      </c>
      <c r="C15" s="2133" t="s">
        <v>289</v>
      </c>
      <c r="D15" s="2121"/>
      <c r="E15" s="547">
        <v>2000</v>
      </c>
      <c r="F15" s="570"/>
      <c r="G15" s="547">
        <v>3000</v>
      </c>
      <c r="H15" s="570"/>
      <c r="I15" s="2136">
        <v>0</v>
      </c>
      <c r="J15" s="570"/>
      <c r="K15" s="547">
        <f>SUM(E15:I15)</f>
        <v>5000</v>
      </c>
    </row>
    <row r="16" spans="1:11">
      <c r="A16" s="2137"/>
      <c r="B16" s="864" t="s">
        <v>2365</v>
      </c>
      <c r="C16" s="2133" t="s">
        <v>289</v>
      </c>
      <c r="D16" s="2133"/>
      <c r="E16" s="547">
        <v>4000</v>
      </c>
      <c r="F16" s="547"/>
      <c r="G16" s="547">
        <v>500</v>
      </c>
      <c r="H16" s="547"/>
      <c r="I16" s="2136">
        <v>0</v>
      </c>
      <c r="J16" s="547"/>
      <c r="K16" s="547">
        <f>SUM(E16:I16)</f>
        <v>4500</v>
      </c>
    </row>
    <row r="17" spans="1:11">
      <c r="A17" s="2137"/>
      <c r="B17" s="864"/>
      <c r="C17" s="2133"/>
      <c r="D17" s="2133"/>
      <c r="E17" s="547"/>
      <c r="F17" s="547"/>
      <c r="G17" s="547"/>
      <c r="H17" s="547"/>
      <c r="I17" s="1338"/>
      <c r="J17" s="547"/>
      <c r="K17" s="547"/>
    </row>
    <row r="18" spans="1:11">
      <c r="A18" s="864" t="s">
        <v>2366</v>
      </c>
      <c r="B18" s="2132"/>
      <c r="C18" s="2133" t="s">
        <v>289</v>
      </c>
      <c r="D18" s="875"/>
      <c r="E18" s="547">
        <v>2000</v>
      </c>
      <c r="F18" s="622"/>
      <c r="G18" s="2136">
        <v>0</v>
      </c>
      <c r="H18" s="622"/>
      <c r="I18" s="2136">
        <v>0</v>
      </c>
      <c r="J18" s="622"/>
      <c r="K18" s="547">
        <f>SUM(E18:I18)</f>
        <v>2000</v>
      </c>
    </row>
    <row r="19" spans="1:11">
      <c r="A19" s="2137"/>
      <c r="B19" s="864"/>
      <c r="C19" s="2133"/>
      <c r="D19" s="2133"/>
      <c r="E19" s="547"/>
      <c r="F19" s="547"/>
      <c r="G19" s="547"/>
      <c r="H19" s="547"/>
      <c r="I19" s="1338"/>
      <c r="J19" s="547"/>
      <c r="K19" s="547"/>
    </row>
    <row r="20" spans="1:11">
      <c r="A20" s="864" t="s">
        <v>1239</v>
      </c>
      <c r="B20" s="2132"/>
      <c r="C20" s="2121"/>
      <c r="D20" s="2121"/>
      <c r="E20" s="570"/>
      <c r="F20" s="570"/>
      <c r="G20" s="570"/>
      <c r="H20" s="570"/>
      <c r="I20" s="570"/>
      <c r="J20" s="570"/>
      <c r="K20" s="570"/>
    </row>
    <row r="21" spans="1:11">
      <c r="A21" s="2137"/>
      <c r="B21" s="864" t="s">
        <v>2367</v>
      </c>
      <c r="C21" s="2138" t="s">
        <v>289</v>
      </c>
      <c r="D21" s="2133"/>
      <c r="E21" s="2136">
        <v>2800</v>
      </c>
      <c r="F21" s="622"/>
      <c r="G21" s="2136">
        <v>0</v>
      </c>
      <c r="H21" s="622"/>
      <c r="I21" s="2136">
        <v>0</v>
      </c>
      <c r="J21" s="622"/>
      <c r="K21" s="547">
        <f>SUM(E21:I21)</f>
        <v>2800</v>
      </c>
    </row>
    <row r="22" spans="1:11">
      <c r="A22" s="2137"/>
      <c r="B22" s="864" t="s">
        <v>2368</v>
      </c>
      <c r="C22" s="2139" t="s">
        <v>289</v>
      </c>
      <c r="D22" s="864"/>
      <c r="E22" s="2136">
        <v>1500</v>
      </c>
      <c r="F22" s="548"/>
      <c r="G22" s="2136">
        <v>0</v>
      </c>
      <c r="H22" s="548"/>
      <c r="I22" s="2136">
        <v>0</v>
      </c>
      <c r="J22" s="547"/>
      <c r="K22" s="547">
        <f>SUM(E22:I22)</f>
        <v>1500</v>
      </c>
    </row>
    <row r="23" spans="1:11">
      <c r="A23" s="2124"/>
      <c r="B23" s="864"/>
      <c r="C23" s="2138"/>
      <c r="D23" s="864"/>
      <c r="E23" s="2136"/>
      <c r="F23" s="548"/>
      <c r="G23" s="2136"/>
      <c r="H23" s="548"/>
      <c r="I23" s="1338"/>
      <c r="J23" s="547"/>
      <c r="K23" s="547"/>
    </row>
    <row r="24" spans="1:11">
      <c r="A24" s="864" t="s">
        <v>1240</v>
      </c>
      <c r="B24" s="2132"/>
      <c r="C24" s="2121"/>
      <c r="D24" s="2121"/>
      <c r="E24" s="570"/>
      <c r="F24" s="570"/>
      <c r="G24" s="570"/>
      <c r="H24" s="570"/>
      <c r="I24" s="570"/>
      <c r="J24" s="570"/>
      <c r="K24" s="570"/>
    </row>
    <row r="25" spans="1:11">
      <c r="A25" s="2135"/>
      <c r="B25" s="864" t="s">
        <v>2369</v>
      </c>
      <c r="C25" s="2133" t="s">
        <v>289</v>
      </c>
      <c r="D25" s="2133"/>
      <c r="E25" s="547">
        <v>250</v>
      </c>
      <c r="F25" s="547"/>
      <c r="G25" s="2136">
        <v>0</v>
      </c>
      <c r="H25" s="547"/>
      <c r="I25" s="2136">
        <v>0</v>
      </c>
      <c r="J25" s="547"/>
      <c r="K25" s="547">
        <f>SUM(E25:I25)</f>
        <v>250</v>
      </c>
    </row>
    <row r="26" spans="1:11">
      <c r="A26" s="2135"/>
      <c r="B26" s="864" t="s">
        <v>2370</v>
      </c>
      <c r="C26" s="2133" t="s">
        <v>289</v>
      </c>
      <c r="D26" s="2121"/>
      <c r="E26" s="547">
        <v>18750</v>
      </c>
      <c r="F26" s="622"/>
      <c r="G26" s="547">
        <v>7000</v>
      </c>
      <c r="H26" s="547"/>
      <c r="I26" s="2136">
        <v>0</v>
      </c>
      <c r="J26" s="547"/>
      <c r="K26" s="547">
        <f>SUM(E26:I26)</f>
        <v>25750</v>
      </c>
    </row>
    <row r="27" spans="1:11">
      <c r="A27" s="2135"/>
      <c r="B27" s="864" t="s">
        <v>2371</v>
      </c>
      <c r="C27" s="2133" t="s">
        <v>289</v>
      </c>
      <c r="D27" s="875"/>
      <c r="E27" s="547">
        <v>2500</v>
      </c>
      <c r="F27" s="622"/>
      <c r="G27" s="547">
        <v>3000</v>
      </c>
      <c r="H27" s="622"/>
      <c r="I27" s="2136">
        <v>0</v>
      </c>
      <c r="J27" s="622"/>
      <c r="K27" s="547">
        <f>SUM(E27:I27)</f>
        <v>5500</v>
      </c>
    </row>
    <row r="28" spans="1:11">
      <c r="A28" s="2124"/>
      <c r="B28" s="864"/>
      <c r="C28" s="2138"/>
      <c r="D28" s="864"/>
      <c r="E28" s="2136"/>
      <c r="F28" s="548"/>
      <c r="G28" s="2136"/>
      <c r="H28" s="548"/>
      <c r="I28" s="1338"/>
      <c r="J28" s="547"/>
      <c r="K28" s="547"/>
    </row>
    <row r="29" spans="1:11">
      <c r="A29" s="864" t="s">
        <v>2372</v>
      </c>
      <c r="B29" s="2132"/>
      <c r="C29" s="2133" t="s">
        <v>289</v>
      </c>
      <c r="D29" s="2133"/>
      <c r="E29" s="547">
        <v>8500</v>
      </c>
      <c r="F29" s="547"/>
      <c r="G29" s="2136">
        <v>0</v>
      </c>
      <c r="H29" s="547"/>
      <c r="I29" s="2136">
        <v>0</v>
      </c>
      <c r="J29" s="547"/>
      <c r="K29" s="547">
        <f>SUM(E29:I29)</f>
        <v>8500</v>
      </c>
    </row>
    <row r="30" spans="1:11">
      <c r="A30" s="2135"/>
      <c r="B30" s="864"/>
      <c r="C30" s="2133"/>
      <c r="D30" s="2133"/>
      <c r="E30" s="2136"/>
      <c r="F30" s="547"/>
      <c r="G30" s="547"/>
      <c r="H30" s="547"/>
      <c r="I30" s="1338"/>
      <c r="J30" s="547"/>
      <c r="K30" s="547"/>
    </row>
    <row r="31" spans="1:11">
      <c r="A31" s="864" t="s">
        <v>2373</v>
      </c>
      <c r="B31" s="2132"/>
      <c r="C31" s="2133" t="s">
        <v>289</v>
      </c>
      <c r="D31" s="2134"/>
      <c r="E31" s="547">
        <v>29900</v>
      </c>
      <c r="F31" s="563"/>
      <c r="G31" s="2136">
        <v>0</v>
      </c>
      <c r="H31" s="563"/>
      <c r="I31" s="547">
        <v>53900</v>
      </c>
      <c r="J31" s="563"/>
      <c r="K31" s="547">
        <f>SUM(E31:I31)</f>
        <v>83800</v>
      </c>
    </row>
    <row r="32" spans="1:11">
      <c r="A32" s="2137"/>
      <c r="B32" s="864"/>
      <c r="C32" s="2133"/>
      <c r="D32" s="2134"/>
      <c r="E32" s="547"/>
      <c r="F32" s="563"/>
      <c r="G32" s="2136"/>
      <c r="H32" s="563"/>
      <c r="I32" s="547"/>
      <c r="J32" s="563"/>
      <c r="K32" s="547"/>
    </row>
    <row r="33" spans="1:11">
      <c r="A33" s="864" t="s">
        <v>1241</v>
      </c>
      <c r="B33" s="2132"/>
      <c r="C33" s="2133"/>
      <c r="D33" s="2133"/>
      <c r="E33" s="2136"/>
      <c r="F33" s="548"/>
      <c r="G33" s="2136"/>
      <c r="H33" s="548"/>
      <c r="I33" s="1338"/>
      <c r="J33" s="547"/>
      <c r="K33" s="547"/>
    </row>
    <row r="34" spans="1:11">
      <c r="A34" s="2135"/>
      <c r="B34" s="864" t="s">
        <v>2374</v>
      </c>
      <c r="C34" s="2133" t="s">
        <v>289</v>
      </c>
      <c r="D34" s="2133"/>
      <c r="E34" s="2136">
        <v>17500</v>
      </c>
      <c r="F34" s="548"/>
      <c r="G34" s="2136">
        <v>0</v>
      </c>
      <c r="H34" s="548"/>
      <c r="I34" s="2136">
        <v>0</v>
      </c>
      <c r="J34" s="547"/>
      <c r="K34" s="547">
        <f t="shared" ref="K34:K45" si="0">SUM(E34:I34)</f>
        <v>17500</v>
      </c>
    </row>
    <row r="35" spans="1:11">
      <c r="A35" s="2135"/>
      <c r="B35" s="864" t="s">
        <v>2375</v>
      </c>
      <c r="C35" s="2133" t="s">
        <v>289</v>
      </c>
      <c r="D35" s="2133"/>
      <c r="E35" s="2136">
        <v>22000</v>
      </c>
      <c r="F35" s="548"/>
      <c r="G35" s="2136">
        <v>2000</v>
      </c>
      <c r="H35" s="548"/>
      <c r="I35" s="2136">
        <v>0</v>
      </c>
      <c r="J35" s="547"/>
      <c r="K35" s="547">
        <f t="shared" si="0"/>
        <v>24000</v>
      </c>
    </row>
    <row r="36" spans="1:11">
      <c r="A36" s="2135"/>
      <c r="B36" s="864" t="s">
        <v>2376</v>
      </c>
      <c r="C36" s="2133" t="s">
        <v>289</v>
      </c>
      <c r="D36" s="2133"/>
      <c r="E36" s="2136">
        <v>5500</v>
      </c>
      <c r="F36" s="548"/>
      <c r="G36" s="2136">
        <v>0</v>
      </c>
      <c r="H36" s="548"/>
      <c r="I36" s="2136">
        <v>0</v>
      </c>
      <c r="J36" s="547"/>
      <c r="K36" s="547">
        <f t="shared" si="0"/>
        <v>5500</v>
      </c>
    </row>
    <row r="37" spans="1:11">
      <c r="A37" s="2135"/>
      <c r="B37" s="864" t="s">
        <v>2377</v>
      </c>
      <c r="C37" s="2133" t="s">
        <v>289</v>
      </c>
      <c r="D37" s="2133"/>
      <c r="E37" s="2136">
        <v>10000</v>
      </c>
      <c r="F37" s="548"/>
      <c r="G37" s="2136">
        <v>0</v>
      </c>
      <c r="H37" s="548"/>
      <c r="I37" s="2136">
        <v>0</v>
      </c>
      <c r="J37" s="547"/>
      <c r="K37" s="547">
        <f t="shared" si="0"/>
        <v>10000</v>
      </c>
    </row>
    <row r="38" spans="1:11">
      <c r="A38" s="2135"/>
      <c r="B38" s="864" t="s">
        <v>2378</v>
      </c>
      <c r="C38" s="2133" t="s">
        <v>289</v>
      </c>
      <c r="D38" s="2133"/>
      <c r="E38" s="2136">
        <v>55000</v>
      </c>
      <c r="F38" s="548"/>
      <c r="G38" s="2136">
        <v>2000</v>
      </c>
      <c r="H38" s="548"/>
      <c r="I38" s="2136">
        <v>0</v>
      </c>
      <c r="J38" s="547"/>
      <c r="K38" s="547">
        <f t="shared" si="0"/>
        <v>57000</v>
      </c>
    </row>
    <row r="39" spans="1:11">
      <c r="A39" s="2135"/>
      <c r="B39" s="864" t="s">
        <v>2379</v>
      </c>
      <c r="C39" s="2133" t="s">
        <v>289</v>
      </c>
      <c r="D39" s="875"/>
      <c r="E39" s="2136">
        <v>18700</v>
      </c>
      <c r="F39" s="622"/>
      <c r="G39" s="2136">
        <v>0</v>
      </c>
      <c r="H39" s="622"/>
      <c r="I39" s="2136">
        <v>0</v>
      </c>
      <c r="J39" s="622"/>
      <c r="K39" s="547">
        <f t="shared" si="0"/>
        <v>18700</v>
      </c>
    </row>
    <row r="40" spans="1:11">
      <c r="A40" s="2135"/>
      <c r="B40" s="864" t="s">
        <v>2380</v>
      </c>
      <c r="C40" s="2133" t="s">
        <v>289</v>
      </c>
      <c r="D40" s="2133"/>
      <c r="E40" s="2136">
        <v>5000</v>
      </c>
      <c r="F40" s="548"/>
      <c r="G40" s="2136">
        <v>0</v>
      </c>
      <c r="H40" s="548"/>
      <c r="I40" s="2136">
        <v>0</v>
      </c>
      <c r="J40" s="547"/>
      <c r="K40" s="547">
        <f t="shared" si="0"/>
        <v>5000</v>
      </c>
    </row>
    <row r="41" spans="1:11">
      <c r="A41" s="2135"/>
      <c r="B41" s="864" t="s">
        <v>2381</v>
      </c>
      <c r="C41" s="2133" t="s">
        <v>289</v>
      </c>
      <c r="D41" s="875"/>
      <c r="E41" s="2136">
        <v>5000</v>
      </c>
      <c r="F41" s="622"/>
      <c r="G41" s="2136">
        <v>2266</v>
      </c>
      <c r="H41" s="622"/>
      <c r="I41" s="2136">
        <v>0</v>
      </c>
      <c r="J41" s="622"/>
      <c r="K41" s="547">
        <f t="shared" si="0"/>
        <v>7266</v>
      </c>
    </row>
    <row r="42" spans="1:11">
      <c r="A42" s="2135"/>
      <c r="B42" s="864" t="s">
        <v>2382</v>
      </c>
      <c r="C42" s="2133" t="s">
        <v>289</v>
      </c>
      <c r="D42" s="2133"/>
      <c r="E42" s="2136">
        <v>5000</v>
      </c>
      <c r="F42" s="548"/>
      <c r="G42" s="2136">
        <v>0</v>
      </c>
      <c r="H42" s="548"/>
      <c r="I42" s="2136">
        <v>0</v>
      </c>
      <c r="J42" s="547"/>
      <c r="K42" s="548">
        <f t="shared" si="0"/>
        <v>5000</v>
      </c>
    </row>
    <row r="43" spans="1:11">
      <c r="A43" s="2135"/>
      <c r="B43" s="864" t="s">
        <v>2383</v>
      </c>
      <c r="C43" s="2133" t="s">
        <v>289</v>
      </c>
      <c r="D43" s="2133"/>
      <c r="E43" s="2136">
        <v>30000</v>
      </c>
      <c r="F43" s="548"/>
      <c r="G43" s="2136">
        <v>0</v>
      </c>
      <c r="H43" s="548"/>
      <c r="I43" s="2136">
        <v>0</v>
      </c>
      <c r="J43" s="548"/>
      <c r="K43" s="547">
        <f t="shared" si="0"/>
        <v>30000</v>
      </c>
    </row>
    <row r="44" spans="1:11">
      <c r="A44" s="2135"/>
      <c r="B44" s="864" t="s">
        <v>2384</v>
      </c>
      <c r="C44" s="2133" t="s">
        <v>289</v>
      </c>
      <c r="D44" s="875"/>
      <c r="E44" s="2136">
        <v>13000</v>
      </c>
      <c r="F44" s="622"/>
      <c r="G44" s="548">
        <v>3050</v>
      </c>
      <c r="H44" s="622"/>
      <c r="I44" s="547">
        <f>45000+28500+200000</f>
        <v>273500</v>
      </c>
      <c r="J44" s="622"/>
      <c r="K44" s="547">
        <f t="shared" si="0"/>
        <v>289550</v>
      </c>
    </row>
    <row r="45" spans="1:11">
      <c r="A45" s="2135"/>
      <c r="B45" s="864" t="s">
        <v>2385</v>
      </c>
      <c r="C45" s="2133" t="s">
        <v>289</v>
      </c>
      <c r="D45" s="2133"/>
      <c r="E45" s="2136">
        <v>10500</v>
      </c>
      <c r="F45" s="548"/>
      <c r="G45" s="2136">
        <v>1225</v>
      </c>
      <c r="H45" s="548"/>
      <c r="I45" s="2136">
        <v>0</v>
      </c>
      <c r="J45" s="547"/>
      <c r="K45" s="547">
        <f t="shared" si="0"/>
        <v>11725</v>
      </c>
    </row>
    <row r="46" spans="1:11">
      <c r="A46" s="2137"/>
      <c r="B46" s="2132"/>
      <c r="C46" s="2121"/>
      <c r="D46" s="2121"/>
      <c r="E46" s="570"/>
      <c r="F46" s="570"/>
      <c r="G46" s="570"/>
      <c r="H46" s="570"/>
      <c r="I46" s="570"/>
      <c r="J46" s="570"/>
      <c r="K46" s="570"/>
    </row>
    <row r="47" spans="1:11">
      <c r="A47" s="864" t="s">
        <v>2386</v>
      </c>
      <c r="B47" s="2132"/>
      <c r="C47" s="2133" t="s">
        <v>289</v>
      </c>
      <c r="D47" s="2133"/>
      <c r="E47" s="2136">
        <v>0</v>
      </c>
      <c r="F47" s="547"/>
      <c r="G47" s="547">
        <v>3000</v>
      </c>
      <c r="H47" s="547"/>
      <c r="I47" s="2136">
        <v>0</v>
      </c>
      <c r="J47" s="547"/>
      <c r="K47" s="547">
        <f>SUM(E47:I47)</f>
        <v>3000</v>
      </c>
    </row>
    <row r="48" spans="1:11">
      <c r="A48" s="869" t="s">
        <v>0</v>
      </c>
      <c r="B48" s="2121"/>
      <c r="C48" s="864"/>
      <c r="D48" s="864"/>
      <c r="E48" s="864"/>
      <c r="F48" s="864"/>
      <c r="G48" s="864"/>
      <c r="H48" s="864"/>
      <c r="I48" s="864"/>
      <c r="J48" s="864"/>
      <c r="K48" s="1652" t="str">
        <f>K3</f>
        <v>SCHEDULE 34</v>
      </c>
    </row>
    <row r="49" spans="1:11">
      <c r="A49" s="2122" t="s">
        <v>1231</v>
      </c>
      <c r="B49" s="2121"/>
      <c r="C49" s="900"/>
      <c r="D49" s="900"/>
      <c r="E49" s="900"/>
      <c r="F49" s="900"/>
      <c r="G49" s="900"/>
      <c r="H49" s="900"/>
      <c r="I49" s="900"/>
      <c r="J49" s="864"/>
      <c r="K49" s="1652" t="s">
        <v>135</v>
      </c>
    </row>
    <row r="50" spans="1:11">
      <c r="A50" s="2123" t="s">
        <v>2699</v>
      </c>
      <c r="B50" s="2121"/>
      <c r="C50" s="2123"/>
      <c r="D50" s="2123"/>
      <c r="E50" s="2123"/>
      <c r="F50" s="2123"/>
      <c r="G50" s="2123"/>
      <c r="H50" s="2123"/>
      <c r="I50" s="2123"/>
      <c r="J50" s="864"/>
      <c r="K50" s="864"/>
    </row>
    <row r="51" spans="1:11">
      <c r="A51" s="2124"/>
      <c r="B51" s="867"/>
      <c r="C51" s="867"/>
      <c r="D51" s="867"/>
      <c r="E51" s="867"/>
      <c r="F51" s="867"/>
      <c r="G51" s="867"/>
      <c r="H51" s="867"/>
      <c r="I51" s="867"/>
      <c r="J51" s="867"/>
      <c r="K51" s="867"/>
    </row>
    <row r="52" spans="1:11">
      <c r="A52" s="2125"/>
      <c r="B52" s="2126"/>
      <c r="C52" s="867"/>
      <c r="D52" s="867"/>
      <c r="E52" s="867" t="s">
        <v>1233</v>
      </c>
      <c r="F52" s="867"/>
      <c r="G52" s="867"/>
      <c r="H52" s="867"/>
      <c r="I52" s="867"/>
      <c r="J52" s="867"/>
      <c r="K52" s="867" t="s">
        <v>288</v>
      </c>
    </row>
    <row r="53" spans="1:11">
      <c r="A53" s="2127" t="s">
        <v>1234</v>
      </c>
      <c r="B53" s="2128"/>
      <c r="C53" s="867"/>
      <c r="D53" s="867"/>
      <c r="E53" s="2120" t="s">
        <v>1235</v>
      </c>
      <c r="F53" s="867"/>
      <c r="G53" s="2120" t="s">
        <v>1236</v>
      </c>
      <c r="H53" s="867"/>
      <c r="I53" s="2129" t="s">
        <v>1237</v>
      </c>
      <c r="J53" s="2130"/>
      <c r="K53" s="2120" t="s">
        <v>554</v>
      </c>
    </row>
    <row r="54" spans="1:11">
      <c r="A54" s="2140"/>
      <c r="B54" s="2141"/>
      <c r="C54" s="867"/>
      <c r="D54" s="867"/>
      <c r="E54" s="868"/>
      <c r="F54" s="867"/>
      <c r="G54" s="868"/>
      <c r="H54" s="867"/>
      <c r="I54" s="2130"/>
      <c r="J54" s="2130"/>
      <c r="K54" s="868"/>
    </row>
    <row r="55" spans="1:11">
      <c r="A55" s="864" t="s">
        <v>1242</v>
      </c>
      <c r="B55" s="864"/>
      <c r="C55" s="2133"/>
      <c r="D55" s="2133"/>
      <c r="E55" s="2136"/>
      <c r="F55" s="547"/>
      <c r="G55" s="547"/>
      <c r="H55" s="2142"/>
      <c r="I55" s="1338"/>
      <c r="J55" s="547"/>
      <c r="K55" s="547"/>
    </row>
    <row r="56" spans="1:11">
      <c r="A56" s="2143"/>
      <c r="B56" s="864" t="s">
        <v>1243</v>
      </c>
      <c r="C56" s="2133" t="s">
        <v>289</v>
      </c>
      <c r="D56" s="2134"/>
      <c r="E56" s="1340">
        <v>500</v>
      </c>
      <c r="F56" s="1340"/>
      <c r="G56" s="1340">
        <v>500</v>
      </c>
      <c r="H56" s="1340"/>
      <c r="I56" s="1340">
        <v>0</v>
      </c>
      <c r="J56" s="1340"/>
      <c r="K56" s="1340">
        <f t="shared" ref="K56:K64" si="1">SUM(E56:I56)</f>
        <v>1000</v>
      </c>
    </row>
    <row r="57" spans="1:11">
      <c r="A57" s="2143"/>
      <c r="B57" s="864" t="s">
        <v>2387</v>
      </c>
      <c r="C57" s="2133" t="s">
        <v>289</v>
      </c>
      <c r="D57" s="2134"/>
      <c r="E57" s="547">
        <v>300</v>
      </c>
      <c r="F57" s="563"/>
      <c r="G57" s="547">
        <v>1000</v>
      </c>
      <c r="H57" s="563"/>
      <c r="I57" s="2136">
        <v>0</v>
      </c>
      <c r="J57" s="563"/>
      <c r="K57" s="547">
        <f t="shared" si="1"/>
        <v>1300</v>
      </c>
    </row>
    <row r="58" spans="1:11">
      <c r="A58" s="2143"/>
      <c r="B58" s="864" t="s">
        <v>2388</v>
      </c>
      <c r="C58" s="2133" t="s">
        <v>289</v>
      </c>
      <c r="D58" s="2133"/>
      <c r="E58" s="547">
        <v>6500</v>
      </c>
      <c r="F58" s="547"/>
      <c r="G58" s="2136">
        <v>0</v>
      </c>
      <c r="H58" s="547"/>
      <c r="I58" s="2136">
        <v>0</v>
      </c>
      <c r="J58" s="547"/>
      <c r="K58" s="547">
        <f t="shared" si="1"/>
        <v>6500</v>
      </c>
    </row>
    <row r="59" spans="1:11">
      <c r="A59" s="2143"/>
      <c r="B59" s="864" t="s">
        <v>2389</v>
      </c>
      <c r="C59" s="2133" t="s">
        <v>289</v>
      </c>
      <c r="D59" s="2133"/>
      <c r="E59" s="547">
        <v>250</v>
      </c>
      <c r="F59" s="547"/>
      <c r="G59" s="547">
        <v>750</v>
      </c>
      <c r="H59" s="547"/>
      <c r="I59" s="2136">
        <v>0</v>
      </c>
      <c r="J59" s="547"/>
      <c r="K59" s="547">
        <f t="shared" si="1"/>
        <v>1000</v>
      </c>
    </row>
    <row r="60" spans="1:11">
      <c r="A60" s="2143"/>
      <c r="B60" s="864" t="s">
        <v>2390</v>
      </c>
      <c r="C60" s="2133" t="s">
        <v>289</v>
      </c>
      <c r="D60" s="2133"/>
      <c r="E60" s="547">
        <v>500</v>
      </c>
      <c r="F60" s="547"/>
      <c r="G60" s="2136">
        <v>0</v>
      </c>
      <c r="H60" s="547"/>
      <c r="I60" s="2136">
        <v>0</v>
      </c>
      <c r="J60" s="547"/>
      <c r="K60" s="547">
        <f t="shared" si="1"/>
        <v>500</v>
      </c>
    </row>
    <row r="61" spans="1:11">
      <c r="A61" s="2143"/>
      <c r="B61" s="864" t="s">
        <v>2391</v>
      </c>
      <c r="C61" s="2133" t="s">
        <v>289</v>
      </c>
      <c r="D61" s="2133"/>
      <c r="E61" s="547">
        <v>1000</v>
      </c>
      <c r="F61" s="547"/>
      <c r="G61" s="2136">
        <v>0</v>
      </c>
      <c r="H61" s="547"/>
      <c r="I61" s="2136">
        <v>0</v>
      </c>
      <c r="J61" s="547"/>
      <c r="K61" s="547">
        <f t="shared" si="1"/>
        <v>1000</v>
      </c>
    </row>
    <row r="62" spans="1:11">
      <c r="A62" s="2143"/>
      <c r="B62" s="864" t="s">
        <v>2392</v>
      </c>
      <c r="C62" s="2133" t="s">
        <v>289</v>
      </c>
      <c r="D62" s="875"/>
      <c r="E62" s="547">
        <v>750</v>
      </c>
      <c r="F62" s="622"/>
      <c r="G62" s="2136">
        <v>0</v>
      </c>
      <c r="H62" s="622"/>
      <c r="I62" s="2136">
        <v>0</v>
      </c>
      <c r="J62" s="622"/>
      <c r="K62" s="547">
        <f t="shared" si="1"/>
        <v>750</v>
      </c>
    </row>
    <row r="63" spans="1:11">
      <c r="A63" s="2143"/>
      <c r="B63" s="864" t="s">
        <v>2393</v>
      </c>
      <c r="C63" s="2133" t="s">
        <v>289</v>
      </c>
      <c r="D63" s="2133"/>
      <c r="E63" s="547">
        <v>1500</v>
      </c>
      <c r="F63" s="547"/>
      <c r="G63" s="547">
        <v>2000</v>
      </c>
      <c r="H63" s="547"/>
      <c r="I63" s="2136">
        <v>0</v>
      </c>
      <c r="J63" s="547"/>
      <c r="K63" s="547">
        <f t="shared" si="1"/>
        <v>3500</v>
      </c>
    </row>
    <row r="64" spans="1:11">
      <c r="A64" s="2143"/>
      <c r="B64" s="864" t="s">
        <v>2394</v>
      </c>
      <c r="C64" s="2133" t="s">
        <v>289</v>
      </c>
      <c r="D64" s="2133"/>
      <c r="E64" s="547">
        <v>450</v>
      </c>
      <c r="F64" s="547"/>
      <c r="G64" s="2136">
        <v>0</v>
      </c>
      <c r="H64" s="547"/>
      <c r="I64" s="2136">
        <v>0</v>
      </c>
      <c r="J64" s="547"/>
      <c r="K64" s="547">
        <f t="shared" si="1"/>
        <v>450</v>
      </c>
    </row>
    <row r="65" spans="1:11">
      <c r="A65" s="2143"/>
      <c r="B65" s="864"/>
      <c r="C65" s="2133" t="s">
        <v>289</v>
      </c>
      <c r="D65" s="2133"/>
      <c r="E65" s="547"/>
      <c r="F65" s="547"/>
      <c r="G65" s="2136"/>
      <c r="H65" s="547"/>
      <c r="I65" s="1338"/>
      <c r="J65" s="547"/>
      <c r="K65" s="547"/>
    </row>
    <row r="66" spans="1:11">
      <c r="A66" s="864" t="s">
        <v>2395</v>
      </c>
      <c r="B66" s="2121"/>
      <c r="C66" s="2133" t="s">
        <v>289</v>
      </c>
      <c r="D66" s="2133"/>
      <c r="E66" s="2136">
        <v>2000</v>
      </c>
      <c r="F66" s="547"/>
      <c r="G66" s="2136">
        <v>0</v>
      </c>
      <c r="H66" s="547"/>
      <c r="I66" s="2136">
        <v>0</v>
      </c>
      <c r="J66" s="547"/>
      <c r="K66" s="547">
        <f>SUM(E66:I66)</f>
        <v>2000</v>
      </c>
    </row>
    <row r="67" spans="1:11">
      <c r="A67" s="864"/>
      <c r="B67" s="864"/>
      <c r="C67" s="2133" t="s">
        <v>289</v>
      </c>
      <c r="D67" s="2133"/>
      <c r="E67" s="2136"/>
      <c r="F67" s="547"/>
      <c r="G67" s="2136"/>
      <c r="H67" s="547"/>
      <c r="I67" s="1338"/>
      <c r="J67" s="547"/>
      <c r="K67" s="547"/>
    </row>
    <row r="68" spans="1:11">
      <c r="A68" s="864" t="s">
        <v>1244</v>
      </c>
      <c r="B68" s="2144"/>
      <c r="C68" s="2133" t="s">
        <v>289</v>
      </c>
      <c r="D68" s="2133"/>
      <c r="E68" s="547"/>
      <c r="F68" s="547"/>
      <c r="G68" s="547"/>
      <c r="H68" s="547"/>
      <c r="I68" s="547"/>
      <c r="J68" s="547"/>
      <c r="K68" s="547"/>
    </row>
    <row r="69" spans="1:11">
      <c r="A69" s="2143"/>
      <c r="B69" s="864" t="s">
        <v>2396</v>
      </c>
      <c r="C69" s="2133" t="s">
        <v>289</v>
      </c>
      <c r="D69" s="2133"/>
      <c r="E69" s="2136">
        <v>1100</v>
      </c>
      <c r="F69" s="547"/>
      <c r="G69" s="547">
        <v>500</v>
      </c>
      <c r="H69" s="547"/>
      <c r="I69" s="547">
        <v>100</v>
      </c>
      <c r="J69" s="547"/>
      <c r="K69" s="547">
        <f t="shared" ref="K69:K94" si="2">SUM(E69:I69)</f>
        <v>1700</v>
      </c>
    </row>
    <row r="70" spans="1:11">
      <c r="A70" s="2143"/>
      <c r="B70" s="864" t="s">
        <v>2397</v>
      </c>
      <c r="C70" s="2133" t="s">
        <v>289</v>
      </c>
      <c r="D70" s="2133"/>
      <c r="E70" s="547">
        <v>2000</v>
      </c>
      <c r="F70" s="547"/>
      <c r="G70" s="547">
        <v>1000</v>
      </c>
      <c r="H70" s="547"/>
      <c r="I70" s="547">
        <v>2700</v>
      </c>
      <c r="J70" s="547"/>
      <c r="K70" s="547">
        <f t="shared" si="2"/>
        <v>5700</v>
      </c>
    </row>
    <row r="71" spans="1:11">
      <c r="A71" s="2143"/>
      <c r="B71" s="864" t="s">
        <v>2398</v>
      </c>
      <c r="C71" s="2133" t="s">
        <v>289</v>
      </c>
      <c r="D71" s="875"/>
      <c r="E71" s="2136">
        <v>2500</v>
      </c>
      <c r="F71" s="622"/>
      <c r="G71" s="547">
        <v>2300</v>
      </c>
      <c r="H71" s="622"/>
      <c r="I71" s="547">
        <v>200</v>
      </c>
      <c r="J71" s="622"/>
      <c r="K71" s="547">
        <f t="shared" si="2"/>
        <v>5000</v>
      </c>
    </row>
    <row r="72" spans="1:11">
      <c r="A72" s="2143"/>
      <c r="B72" s="864" t="s">
        <v>2399</v>
      </c>
      <c r="C72" s="2133" t="s">
        <v>289</v>
      </c>
      <c r="D72" s="2133"/>
      <c r="E72" s="547">
        <v>1500</v>
      </c>
      <c r="F72" s="547"/>
      <c r="G72" s="547">
        <v>4100</v>
      </c>
      <c r="H72" s="547"/>
      <c r="I72" s="547">
        <v>200</v>
      </c>
      <c r="J72" s="547"/>
      <c r="K72" s="547">
        <f t="shared" si="2"/>
        <v>5800</v>
      </c>
    </row>
    <row r="73" spans="1:11">
      <c r="A73" s="2143"/>
      <c r="B73" s="864" t="s">
        <v>2400</v>
      </c>
      <c r="C73" s="2133" t="s">
        <v>289</v>
      </c>
      <c r="D73" s="2134"/>
      <c r="E73" s="2136">
        <v>6000</v>
      </c>
      <c r="F73" s="563"/>
      <c r="G73" s="2136">
        <v>2000</v>
      </c>
      <c r="H73" s="563"/>
      <c r="I73" s="2136">
        <v>500</v>
      </c>
      <c r="J73" s="563"/>
      <c r="K73" s="547">
        <f t="shared" si="2"/>
        <v>8500</v>
      </c>
    </row>
    <row r="74" spans="1:11">
      <c r="A74" s="2143"/>
      <c r="B74" s="864" t="s">
        <v>2401</v>
      </c>
      <c r="C74" s="2133" t="s">
        <v>289</v>
      </c>
      <c r="D74" s="2121"/>
      <c r="E74" s="2136">
        <v>4000</v>
      </c>
      <c r="F74" s="570"/>
      <c r="G74" s="547">
        <v>4000</v>
      </c>
      <c r="H74" s="570"/>
      <c r="I74" s="547">
        <v>1000</v>
      </c>
      <c r="J74" s="570"/>
      <c r="K74" s="547">
        <f t="shared" si="2"/>
        <v>9000</v>
      </c>
    </row>
    <row r="75" spans="1:11">
      <c r="A75" s="2143"/>
      <c r="B75" s="864" t="s">
        <v>2402</v>
      </c>
      <c r="C75" s="2133" t="s">
        <v>289</v>
      </c>
      <c r="D75" s="2133"/>
      <c r="E75" s="2136">
        <v>7500</v>
      </c>
      <c r="F75" s="547"/>
      <c r="G75" s="547">
        <v>400</v>
      </c>
      <c r="H75" s="547"/>
      <c r="I75" s="547">
        <v>800</v>
      </c>
      <c r="J75" s="547"/>
      <c r="K75" s="547">
        <f t="shared" si="2"/>
        <v>8700</v>
      </c>
    </row>
    <row r="76" spans="1:11">
      <c r="A76" s="2143"/>
      <c r="B76" s="864" t="s">
        <v>2403</v>
      </c>
      <c r="C76" s="2133" t="s">
        <v>289</v>
      </c>
      <c r="D76" s="2133"/>
      <c r="E76" s="2136">
        <v>2000</v>
      </c>
      <c r="F76" s="547"/>
      <c r="G76" s="547">
        <v>2000</v>
      </c>
      <c r="H76" s="547"/>
      <c r="I76" s="547">
        <v>1000</v>
      </c>
      <c r="J76" s="547"/>
      <c r="K76" s="547">
        <f t="shared" si="2"/>
        <v>5000</v>
      </c>
    </row>
    <row r="77" spans="1:11">
      <c r="A77" s="2143"/>
      <c r="B77" s="864" t="s">
        <v>2404</v>
      </c>
      <c r="C77" s="2133" t="s">
        <v>289</v>
      </c>
      <c r="D77" s="2133"/>
      <c r="E77" s="2136">
        <v>6500</v>
      </c>
      <c r="F77" s="547"/>
      <c r="G77" s="547">
        <v>1500</v>
      </c>
      <c r="H77" s="547"/>
      <c r="I77" s="547">
        <v>750</v>
      </c>
      <c r="J77" s="547"/>
      <c r="K77" s="547">
        <f t="shared" si="2"/>
        <v>8750</v>
      </c>
    </row>
    <row r="78" spans="1:11">
      <c r="A78" s="2143"/>
      <c r="B78" s="864" t="s">
        <v>2405</v>
      </c>
      <c r="C78" s="2133" t="s">
        <v>289</v>
      </c>
      <c r="D78" s="2133"/>
      <c r="E78" s="2136">
        <v>1000</v>
      </c>
      <c r="F78" s="547"/>
      <c r="G78" s="2136">
        <v>0</v>
      </c>
      <c r="H78" s="547"/>
      <c r="I78" s="2136">
        <v>0</v>
      </c>
      <c r="J78" s="547"/>
      <c r="K78" s="547">
        <f t="shared" si="2"/>
        <v>1000</v>
      </c>
    </row>
    <row r="79" spans="1:11">
      <c r="A79" s="2143"/>
      <c r="B79" s="864" t="s">
        <v>2406</v>
      </c>
      <c r="C79" s="2133" t="s">
        <v>289</v>
      </c>
      <c r="D79" s="2133"/>
      <c r="E79" s="547">
        <v>10500</v>
      </c>
      <c r="F79" s="547"/>
      <c r="G79" s="547">
        <v>5000</v>
      </c>
      <c r="H79" s="547"/>
      <c r="I79" s="547">
        <v>500</v>
      </c>
      <c r="J79" s="547"/>
      <c r="K79" s="547">
        <f t="shared" si="2"/>
        <v>16000</v>
      </c>
    </row>
    <row r="80" spans="1:11">
      <c r="A80" s="2143"/>
      <c r="B80" s="864" t="s">
        <v>2407</v>
      </c>
      <c r="C80" s="2133" t="s">
        <v>289</v>
      </c>
      <c r="D80" s="2133"/>
      <c r="E80" s="2136">
        <v>5000</v>
      </c>
      <c r="F80" s="547"/>
      <c r="G80" s="547">
        <v>2000</v>
      </c>
      <c r="H80" s="547"/>
      <c r="I80" s="547">
        <v>1200</v>
      </c>
      <c r="J80" s="547"/>
      <c r="K80" s="547">
        <f t="shared" si="2"/>
        <v>8200</v>
      </c>
    </row>
    <row r="81" spans="1:11">
      <c r="A81" s="2143"/>
      <c r="B81" s="864" t="s">
        <v>1245</v>
      </c>
      <c r="C81" s="2133" t="s">
        <v>289</v>
      </c>
      <c r="D81" s="2133"/>
      <c r="E81" s="2136">
        <v>10000</v>
      </c>
      <c r="F81" s="547"/>
      <c r="G81" s="547">
        <v>4000</v>
      </c>
      <c r="H81" s="547"/>
      <c r="I81" s="547">
        <v>10200</v>
      </c>
      <c r="J81" s="547"/>
      <c r="K81" s="547">
        <f t="shared" si="2"/>
        <v>24200</v>
      </c>
    </row>
    <row r="82" spans="1:11">
      <c r="A82" s="2143"/>
      <c r="B82" s="864" t="s">
        <v>2408</v>
      </c>
      <c r="C82" s="2133" t="s">
        <v>289</v>
      </c>
      <c r="D82" s="2133"/>
      <c r="E82" s="547">
        <v>2500</v>
      </c>
      <c r="F82" s="547"/>
      <c r="G82" s="2136">
        <v>200</v>
      </c>
      <c r="H82" s="547"/>
      <c r="I82" s="547">
        <v>200</v>
      </c>
      <c r="J82" s="547"/>
      <c r="K82" s="547">
        <f t="shared" si="2"/>
        <v>2900</v>
      </c>
    </row>
    <row r="83" spans="1:11">
      <c r="A83" s="2143"/>
      <c r="B83" s="864" t="s">
        <v>2409</v>
      </c>
      <c r="C83" s="2133" t="s">
        <v>289</v>
      </c>
      <c r="D83" s="2133"/>
      <c r="E83" s="547">
        <v>1700</v>
      </c>
      <c r="F83" s="547"/>
      <c r="G83" s="2136">
        <v>250</v>
      </c>
      <c r="H83" s="547"/>
      <c r="I83" s="547">
        <v>1000</v>
      </c>
      <c r="J83" s="547"/>
      <c r="K83" s="547">
        <f t="shared" si="2"/>
        <v>2950</v>
      </c>
    </row>
    <row r="84" spans="1:11">
      <c r="A84" s="2143"/>
      <c r="B84" s="864" t="s">
        <v>2410</v>
      </c>
      <c r="C84" s="2133" t="s">
        <v>289</v>
      </c>
      <c r="D84" s="2133"/>
      <c r="E84" s="2136">
        <v>2500</v>
      </c>
      <c r="F84" s="547"/>
      <c r="G84" s="547">
        <v>300</v>
      </c>
      <c r="H84" s="547"/>
      <c r="I84" s="547">
        <v>50</v>
      </c>
      <c r="J84" s="547"/>
      <c r="K84" s="547">
        <f t="shared" si="2"/>
        <v>2850</v>
      </c>
    </row>
    <row r="85" spans="1:11">
      <c r="A85" s="2143"/>
      <c r="B85" s="864" t="s">
        <v>2411</v>
      </c>
      <c r="C85" s="2133" t="s">
        <v>289</v>
      </c>
      <c r="D85" s="2133"/>
      <c r="E85" s="2136">
        <v>4000</v>
      </c>
      <c r="F85" s="547"/>
      <c r="G85" s="547">
        <v>250</v>
      </c>
      <c r="H85" s="547"/>
      <c r="I85" s="547">
        <v>1500</v>
      </c>
      <c r="J85" s="547"/>
      <c r="K85" s="547">
        <f t="shared" si="2"/>
        <v>5750</v>
      </c>
    </row>
    <row r="86" spans="1:11">
      <c r="A86" s="2143"/>
      <c r="B86" s="2145" t="s">
        <v>2412</v>
      </c>
      <c r="C86" s="2133" t="s">
        <v>289</v>
      </c>
      <c r="D86" s="2133"/>
      <c r="E86" s="2136">
        <v>4000</v>
      </c>
      <c r="F86" s="547"/>
      <c r="G86" s="547">
        <v>2000</v>
      </c>
      <c r="H86" s="547"/>
      <c r="I86" s="547">
        <v>1000</v>
      </c>
      <c r="J86" s="547"/>
      <c r="K86" s="547">
        <f t="shared" si="2"/>
        <v>7000</v>
      </c>
    </row>
    <row r="87" spans="1:11">
      <c r="A87" s="2143"/>
      <c r="B87" s="2145" t="s">
        <v>2413</v>
      </c>
      <c r="C87" s="2133" t="s">
        <v>289</v>
      </c>
      <c r="D87" s="2133"/>
      <c r="E87" s="547">
        <v>4000</v>
      </c>
      <c r="F87" s="547"/>
      <c r="G87" s="547">
        <v>2000</v>
      </c>
      <c r="H87" s="547"/>
      <c r="I87" s="547">
        <v>3500</v>
      </c>
      <c r="J87" s="547"/>
      <c r="K87" s="547">
        <f t="shared" si="2"/>
        <v>9500</v>
      </c>
    </row>
    <row r="88" spans="1:11">
      <c r="A88" s="2143"/>
      <c r="B88" s="864" t="s">
        <v>2414</v>
      </c>
      <c r="C88" s="2133" t="s">
        <v>289</v>
      </c>
      <c r="D88" s="2133"/>
      <c r="E88" s="2136">
        <v>1000</v>
      </c>
      <c r="F88" s="547"/>
      <c r="G88" s="547">
        <v>1500</v>
      </c>
      <c r="H88" s="547"/>
      <c r="I88" s="547">
        <v>500</v>
      </c>
      <c r="J88" s="547"/>
      <c r="K88" s="547">
        <f t="shared" si="2"/>
        <v>3000</v>
      </c>
    </row>
    <row r="89" spans="1:11">
      <c r="A89" s="2143"/>
      <c r="B89" s="2145" t="s">
        <v>2415</v>
      </c>
      <c r="C89" s="2133" t="s">
        <v>289</v>
      </c>
      <c r="D89" s="2133"/>
      <c r="E89" s="2136">
        <v>4500</v>
      </c>
      <c r="F89" s="547"/>
      <c r="G89" s="547">
        <v>1500</v>
      </c>
      <c r="H89" s="547"/>
      <c r="I89" s="547">
        <v>1000</v>
      </c>
      <c r="J89" s="547"/>
      <c r="K89" s="547">
        <f t="shared" si="2"/>
        <v>7000</v>
      </c>
    </row>
    <row r="90" spans="1:11">
      <c r="A90" s="2143"/>
      <c r="B90" s="864" t="s">
        <v>1246</v>
      </c>
      <c r="C90" s="2133" t="s">
        <v>289</v>
      </c>
      <c r="D90" s="2133"/>
      <c r="E90" s="547">
        <v>1500</v>
      </c>
      <c r="F90" s="547"/>
      <c r="G90" s="2136">
        <v>1500</v>
      </c>
      <c r="H90" s="547"/>
      <c r="I90" s="547">
        <v>500</v>
      </c>
      <c r="J90" s="547"/>
      <c r="K90" s="547">
        <f t="shared" si="2"/>
        <v>3500</v>
      </c>
    </row>
    <row r="91" spans="1:11">
      <c r="A91" s="2143"/>
      <c r="B91" s="864" t="s">
        <v>1247</v>
      </c>
      <c r="C91" s="2133" t="s">
        <v>289</v>
      </c>
      <c r="D91" s="875"/>
      <c r="E91" s="547">
        <v>2200</v>
      </c>
      <c r="F91" s="622"/>
      <c r="G91" s="547">
        <v>2000</v>
      </c>
      <c r="H91" s="622"/>
      <c r="I91" s="547">
        <v>200</v>
      </c>
      <c r="J91" s="622"/>
      <c r="K91" s="547">
        <f t="shared" si="2"/>
        <v>4400</v>
      </c>
    </row>
    <row r="92" spans="1:11">
      <c r="A92" s="2143"/>
      <c r="B92" s="864" t="s">
        <v>1248</v>
      </c>
      <c r="C92" s="2133" t="s">
        <v>289</v>
      </c>
      <c r="D92" s="2133"/>
      <c r="E92" s="547">
        <v>5500</v>
      </c>
      <c r="F92" s="547"/>
      <c r="G92" s="547">
        <v>3500</v>
      </c>
      <c r="H92" s="547"/>
      <c r="I92" s="547">
        <v>300</v>
      </c>
      <c r="J92" s="547"/>
      <c r="K92" s="547">
        <f t="shared" si="2"/>
        <v>9300</v>
      </c>
    </row>
    <row r="93" spans="1:11">
      <c r="A93" s="2143"/>
      <c r="B93" s="864" t="s">
        <v>2416</v>
      </c>
      <c r="C93" s="2133" t="s">
        <v>289</v>
      </c>
      <c r="D93" s="2133"/>
      <c r="E93" s="547">
        <v>4000</v>
      </c>
      <c r="F93" s="547"/>
      <c r="G93" s="2136">
        <v>1000</v>
      </c>
      <c r="H93" s="547"/>
      <c r="I93" s="547">
        <v>1200</v>
      </c>
      <c r="J93" s="547"/>
      <c r="K93" s="547">
        <f t="shared" si="2"/>
        <v>6200</v>
      </c>
    </row>
    <row r="94" spans="1:11">
      <c r="A94" s="2143"/>
      <c r="B94" s="864" t="s">
        <v>2417</v>
      </c>
      <c r="C94" s="2133" t="s">
        <v>289</v>
      </c>
      <c r="D94" s="2133"/>
      <c r="E94" s="547">
        <v>3500</v>
      </c>
      <c r="F94" s="547"/>
      <c r="G94" s="547">
        <v>1200</v>
      </c>
      <c r="H94" s="547"/>
      <c r="I94" s="547">
        <v>300</v>
      </c>
      <c r="J94" s="547"/>
      <c r="K94" s="547">
        <f t="shared" si="2"/>
        <v>5000</v>
      </c>
    </row>
    <row r="95" spans="1:11">
      <c r="A95" s="869" t="s">
        <v>0</v>
      </c>
      <c r="B95" s="2121"/>
      <c r="C95" s="864"/>
      <c r="D95" s="864"/>
      <c r="E95" s="864"/>
      <c r="F95" s="864"/>
      <c r="G95" s="864"/>
      <c r="H95" s="864"/>
      <c r="I95" s="864"/>
      <c r="J95" s="864"/>
      <c r="K95" s="1652" t="str">
        <f>K3</f>
        <v>SCHEDULE 34</v>
      </c>
    </row>
    <row r="96" spans="1:11">
      <c r="A96" s="2122" t="s">
        <v>1231</v>
      </c>
      <c r="B96" s="2121"/>
      <c r="C96" s="900"/>
      <c r="D96" s="900"/>
      <c r="E96" s="900"/>
      <c r="F96" s="900"/>
      <c r="G96" s="900"/>
      <c r="H96" s="900"/>
      <c r="I96" s="900"/>
      <c r="J96" s="864"/>
      <c r="K96" s="1652" t="s">
        <v>135</v>
      </c>
    </row>
    <row r="97" spans="1:11">
      <c r="A97" s="2123" t="str">
        <f>A5</f>
        <v xml:space="preserve">FISCAL YEAR ENDED MARCH 31, 2015       </v>
      </c>
      <c r="B97" s="2121"/>
      <c r="C97" s="2123"/>
      <c r="D97" s="2123"/>
      <c r="E97" s="2123"/>
      <c r="F97" s="2123"/>
      <c r="G97" s="2123"/>
      <c r="H97" s="2123"/>
      <c r="I97" s="2123"/>
      <c r="J97" s="864"/>
      <c r="K97" s="864"/>
    </row>
    <row r="98" spans="1:11">
      <c r="A98" s="2124"/>
      <c r="B98" s="867"/>
      <c r="C98" s="867"/>
      <c r="D98" s="867"/>
      <c r="E98" s="867"/>
      <c r="F98" s="867"/>
      <c r="G98" s="867"/>
      <c r="H98" s="867"/>
      <c r="I98" s="867"/>
      <c r="J98" s="867"/>
      <c r="K98" s="867"/>
    </row>
    <row r="99" spans="1:11">
      <c r="A99" s="2125"/>
      <c r="B99" s="2126"/>
      <c r="C99" s="867"/>
      <c r="D99" s="867"/>
      <c r="E99" s="867" t="s">
        <v>1233</v>
      </c>
      <c r="F99" s="867"/>
      <c r="G99" s="867"/>
      <c r="H99" s="867"/>
      <c r="I99" s="867"/>
      <c r="J99" s="867"/>
      <c r="K99" s="867" t="s">
        <v>288</v>
      </c>
    </row>
    <row r="100" spans="1:11">
      <c r="A100" s="2127" t="s">
        <v>1234</v>
      </c>
      <c r="B100" s="2128"/>
      <c r="C100" s="867"/>
      <c r="D100" s="867"/>
      <c r="E100" s="2120" t="s">
        <v>1235</v>
      </c>
      <c r="F100" s="867"/>
      <c r="G100" s="2120" t="s">
        <v>1236</v>
      </c>
      <c r="H100" s="867"/>
      <c r="I100" s="2129" t="s">
        <v>1237</v>
      </c>
      <c r="J100" s="2130"/>
      <c r="K100" s="2120" t="s">
        <v>554</v>
      </c>
    </row>
    <row r="101" spans="1:11">
      <c r="A101" s="2140"/>
      <c r="B101" s="2141"/>
      <c r="C101" s="867"/>
      <c r="D101" s="867"/>
      <c r="E101" s="868"/>
      <c r="F101" s="867"/>
      <c r="G101" s="868"/>
      <c r="H101" s="867"/>
      <c r="I101" s="2130"/>
      <c r="J101" s="2130"/>
      <c r="K101" s="868"/>
    </row>
    <row r="102" spans="1:11">
      <c r="A102" s="2143"/>
      <c r="B102" s="864" t="s">
        <v>2418</v>
      </c>
      <c r="C102" s="2133" t="s">
        <v>289</v>
      </c>
      <c r="D102" s="2134"/>
      <c r="E102" s="1340">
        <v>2000</v>
      </c>
      <c r="F102" s="1340"/>
      <c r="G102" s="1340">
        <v>1000</v>
      </c>
      <c r="H102" s="1340"/>
      <c r="I102" s="1340">
        <v>400</v>
      </c>
      <c r="J102" s="1340"/>
      <c r="K102" s="1340">
        <f>SUM(E102:I102)</f>
        <v>3400</v>
      </c>
    </row>
    <row r="103" spans="1:11">
      <c r="A103" s="2143"/>
      <c r="B103" s="864" t="s">
        <v>2419</v>
      </c>
      <c r="C103" s="2133" t="s">
        <v>289</v>
      </c>
      <c r="D103" s="2134"/>
      <c r="E103" s="547">
        <v>1000</v>
      </c>
      <c r="F103" s="563"/>
      <c r="G103" s="2136">
        <v>500</v>
      </c>
      <c r="H103" s="563"/>
      <c r="I103" s="547">
        <v>25</v>
      </c>
      <c r="J103" s="563"/>
      <c r="K103" s="547">
        <f>SUM(E103:I103)</f>
        <v>1525</v>
      </c>
    </row>
    <row r="104" spans="1:11">
      <c r="A104" s="2143"/>
      <c r="B104" s="864" t="s">
        <v>2420</v>
      </c>
      <c r="C104" s="2133" t="s">
        <v>289</v>
      </c>
      <c r="D104" s="2133"/>
      <c r="E104" s="2136">
        <v>3000</v>
      </c>
      <c r="F104" s="547"/>
      <c r="G104" s="547">
        <v>500</v>
      </c>
      <c r="H104" s="547"/>
      <c r="I104" s="547">
        <v>1550</v>
      </c>
      <c r="J104" s="547"/>
      <c r="K104" s="547">
        <f>SUM(E104:I104)</f>
        <v>5050</v>
      </c>
    </row>
    <row r="105" spans="1:11">
      <c r="A105" s="2143"/>
      <c r="B105" s="864" t="s">
        <v>2421</v>
      </c>
      <c r="C105" s="2133" t="s">
        <v>289</v>
      </c>
      <c r="D105" s="2134"/>
      <c r="E105" s="2136">
        <v>3000</v>
      </c>
      <c r="F105" s="563"/>
      <c r="G105" s="547">
        <v>1000</v>
      </c>
      <c r="H105" s="563"/>
      <c r="I105" s="547">
        <v>200</v>
      </c>
      <c r="J105" s="563"/>
      <c r="K105" s="547">
        <f>SUM(E105:I105)</f>
        <v>4200</v>
      </c>
    </row>
    <row r="106" spans="1:11">
      <c r="A106" s="2143"/>
      <c r="B106" s="864" t="s">
        <v>2422</v>
      </c>
      <c r="C106" s="2133" t="s">
        <v>289</v>
      </c>
      <c r="D106" s="2134"/>
      <c r="E106" s="2136">
        <v>2700</v>
      </c>
      <c r="F106" s="563"/>
      <c r="G106" s="2136">
        <v>0</v>
      </c>
      <c r="H106" s="563"/>
      <c r="I106" s="547">
        <v>5100</v>
      </c>
      <c r="J106" s="563"/>
      <c r="K106" s="547">
        <f t="shared" ref="K106:K133" si="3">SUM(E106:I106)</f>
        <v>7800</v>
      </c>
    </row>
    <row r="107" spans="1:11">
      <c r="A107" s="2143"/>
      <c r="B107" s="864" t="s">
        <v>2423</v>
      </c>
      <c r="C107" s="2133" t="s">
        <v>289</v>
      </c>
      <c r="D107" s="2133"/>
      <c r="E107" s="547">
        <v>4450</v>
      </c>
      <c r="F107" s="547"/>
      <c r="G107" s="2136">
        <v>0</v>
      </c>
      <c r="H107" s="547"/>
      <c r="I107" s="2136">
        <v>0</v>
      </c>
      <c r="J107" s="547"/>
      <c r="K107" s="547">
        <f t="shared" si="3"/>
        <v>4450</v>
      </c>
    </row>
    <row r="108" spans="1:11">
      <c r="A108" s="2143"/>
      <c r="B108" s="864" t="s">
        <v>2424</v>
      </c>
      <c r="C108" s="2133" t="s">
        <v>289</v>
      </c>
      <c r="D108" s="875"/>
      <c r="E108" s="2136">
        <v>4500</v>
      </c>
      <c r="F108" s="622"/>
      <c r="G108" s="547">
        <v>500</v>
      </c>
      <c r="H108" s="622"/>
      <c r="I108" s="547">
        <v>500</v>
      </c>
      <c r="J108" s="622"/>
      <c r="K108" s="547">
        <f t="shared" si="3"/>
        <v>5500</v>
      </c>
    </row>
    <row r="109" spans="1:11">
      <c r="A109" s="2143"/>
      <c r="B109" s="864" t="s">
        <v>2425</v>
      </c>
      <c r="C109" s="2133" t="s">
        <v>289</v>
      </c>
      <c r="D109" s="2133"/>
      <c r="E109" s="2136">
        <v>1000</v>
      </c>
      <c r="F109" s="547"/>
      <c r="G109" s="547">
        <v>2000</v>
      </c>
      <c r="H109" s="547"/>
      <c r="I109" s="547">
        <v>300</v>
      </c>
      <c r="J109" s="547"/>
      <c r="K109" s="547">
        <f t="shared" si="3"/>
        <v>3300</v>
      </c>
    </row>
    <row r="110" spans="1:11">
      <c r="A110" s="2143"/>
      <c r="B110" s="864" t="s">
        <v>2426</v>
      </c>
      <c r="C110" s="2133" t="s">
        <v>289</v>
      </c>
      <c r="D110" s="2121"/>
      <c r="E110" s="2136">
        <v>2500</v>
      </c>
      <c r="F110" s="570"/>
      <c r="G110" s="547">
        <v>200</v>
      </c>
      <c r="H110" s="570"/>
      <c r="I110" s="547">
        <v>250</v>
      </c>
      <c r="J110" s="570"/>
      <c r="K110" s="547">
        <f t="shared" si="3"/>
        <v>2950</v>
      </c>
    </row>
    <row r="111" spans="1:11">
      <c r="A111" s="2143"/>
      <c r="B111" s="2121" t="s">
        <v>2676</v>
      </c>
      <c r="C111" s="2133" t="s">
        <v>289</v>
      </c>
      <c r="D111" s="2133"/>
      <c r="E111" s="2136">
        <v>2000</v>
      </c>
      <c r="F111" s="547"/>
      <c r="G111" s="2136">
        <v>0</v>
      </c>
      <c r="H111" s="547"/>
      <c r="I111" s="2136">
        <v>0</v>
      </c>
      <c r="J111" s="547"/>
      <c r="K111" s="547">
        <f t="shared" si="3"/>
        <v>2000</v>
      </c>
    </row>
    <row r="112" spans="1:11">
      <c r="A112" s="2143"/>
      <c r="B112" s="864" t="s">
        <v>2427</v>
      </c>
      <c r="C112" s="2133" t="s">
        <v>289</v>
      </c>
      <c r="D112" s="2133"/>
      <c r="E112" s="2136">
        <v>5000</v>
      </c>
      <c r="F112" s="547"/>
      <c r="G112" s="547">
        <v>750</v>
      </c>
      <c r="H112" s="547"/>
      <c r="I112" s="2136">
        <v>0</v>
      </c>
      <c r="J112" s="547"/>
      <c r="K112" s="547">
        <f t="shared" si="3"/>
        <v>5750</v>
      </c>
    </row>
    <row r="113" spans="1:11">
      <c r="A113" s="2143"/>
      <c r="B113" s="864" t="s">
        <v>2428</v>
      </c>
      <c r="C113" s="2133" t="s">
        <v>289</v>
      </c>
      <c r="D113" s="2133"/>
      <c r="E113" s="2136">
        <v>2500</v>
      </c>
      <c r="F113" s="547"/>
      <c r="G113" s="547">
        <v>2000</v>
      </c>
      <c r="H113" s="547"/>
      <c r="I113" s="547">
        <v>250</v>
      </c>
      <c r="J113" s="547"/>
      <c r="K113" s="547">
        <f t="shared" si="3"/>
        <v>4750</v>
      </c>
    </row>
    <row r="114" spans="1:11">
      <c r="A114" s="864"/>
      <c r="B114" s="864" t="s">
        <v>2429</v>
      </c>
      <c r="C114" s="2133" t="s">
        <v>289</v>
      </c>
      <c r="D114" s="2133"/>
      <c r="E114" s="547">
        <v>10000</v>
      </c>
      <c r="F114" s="547"/>
      <c r="G114" s="2136">
        <v>15000</v>
      </c>
      <c r="H114" s="547"/>
      <c r="I114" s="547">
        <v>2500</v>
      </c>
      <c r="J114" s="547"/>
      <c r="K114" s="547">
        <f t="shared" si="3"/>
        <v>27500</v>
      </c>
    </row>
    <row r="115" spans="1:11">
      <c r="A115" s="2143"/>
      <c r="B115" s="864" t="s">
        <v>2430</v>
      </c>
      <c r="C115" s="2133" t="s">
        <v>289</v>
      </c>
      <c r="D115" s="2133"/>
      <c r="E115" s="2136">
        <v>2500</v>
      </c>
      <c r="F115" s="622"/>
      <c r="G115" s="547">
        <v>1000</v>
      </c>
      <c r="H115" s="622"/>
      <c r="I115" s="547">
        <v>1500</v>
      </c>
      <c r="J115" s="622"/>
      <c r="K115" s="547">
        <f t="shared" si="3"/>
        <v>5000</v>
      </c>
    </row>
    <row r="116" spans="1:11">
      <c r="A116" s="2143"/>
      <c r="B116" s="864" t="s">
        <v>2431</v>
      </c>
      <c r="C116" s="2133" t="s">
        <v>289</v>
      </c>
      <c r="D116" s="875"/>
      <c r="E116" s="2136">
        <v>1000</v>
      </c>
      <c r="F116" s="622"/>
      <c r="G116" s="2136">
        <v>0</v>
      </c>
      <c r="H116" s="622"/>
      <c r="I116" s="547">
        <v>50</v>
      </c>
      <c r="J116" s="622"/>
      <c r="K116" s="547">
        <f t="shared" si="3"/>
        <v>1050</v>
      </c>
    </row>
    <row r="117" spans="1:11">
      <c r="A117" s="2143"/>
      <c r="B117" s="864" t="s">
        <v>2432</v>
      </c>
      <c r="C117" s="2133" t="s">
        <v>289</v>
      </c>
      <c r="D117" s="875"/>
      <c r="E117" s="2136">
        <v>2000</v>
      </c>
      <c r="F117" s="547"/>
      <c r="G117" s="547">
        <v>1000</v>
      </c>
      <c r="H117" s="547"/>
      <c r="I117" s="547">
        <v>5000</v>
      </c>
      <c r="J117" s="547"/>
      <c r="K117" s="547">
        <f t="shared" si="3"/>
        <v>8000</v>
      </c>
    </row>
    <row r="118" spans="1:11">
      <c r="A118" s="2143"/>
      <c r="B118" s="864" t="s">
        <v>2433</v>
      </c>
      <c r="C118" s="2133" t="s">
        <v>289</v>
      </c>
      <c r="D118" s="2133"/>
      <c r="E118" s="2136">
        <v>1000</v>
      </c>
      <c r="F118" s="547"/>
      <c r="G118" s="547">
        <v>1000</v>
      </c>
      <c r="H118" s="547"/>
      <c r="I118" s="2136">
        <v>0</v>
      </c>
      <c r="J118" s="547"/>
      <c r="K118" s="547">
        <f t="shared" si="3"/>
        <v>2000</v>
      </c>
    </row>
    <row r="119" spans="1:11">
      <c r="A119" s="2143"/>
      <c r="B119" s="864" t="s">
        <v>2434</v>
      </c>
      <c r="C119" s="2133" t="s">
        <v>289</v>
      </c>
      <c r="D119" s="2133"/>
      <c r="E119" s="2136">
        <v>1400</v>
      </c>
      <c r="F119" s="547"/>
      <c r="G119" s="2136">
        <v>0</v>
      </c>
      <c r="H119" s="547"/>
      <c r="I119" s="547">
        <v>7200</v>
      </c>
      <c r="J119" s="547"/>
      <c r="K119" s="547">
        <f t="shared" si="3"/>
        <v>8600</v>
      </c>
    </row>
    <row r="120" spans="1:11">
      <c r="A120" s="2143"/>
      <c r="B120" s="864" t="s">
        <v>2435</v>
      </c>
      <c r="C120" s="2133" t="s">
        <v>289</v>
      </c>
      <c r="D120" s="2133"/>
      <c r="E120" s="547">
        <v>1200</v>
      </c>
      <c r="F120" s="547"/>
      <c r="G120" s="2136">
        <v>0</v>
      </c>
      <c r="H120" s="547"/>
      <c r="I120" s="547">
        <v>100</v>
      </c>
      <c r="J120" s="547"/>
      <c r="K120" s="547">
        <f t="shared" si="3"/>
        <v>1300</v>
      </c>
    </row>
    <row r="121" spans="1:11">
      <c r="A121" s="2143"/>
      <c r="B121" s="864" t="s">
        <v>2436</v>
      </c>
      <c r="C121" s="2133" t="s">
        <v>289</v>
      </c>
      <c r="D121" s="2133"/>
      <c r="E121" s="547">
        <v>7000</v>
      </c>
      <c r="F121" s="547"/>
      <c r="G121" s="547">
        <v>750</v>
      </c>
      <c r="H121" s="547"/>
      <c r="I121" s="547">
        <v>4000</v>
      </c>
      <c r="J121" s="547"/>
      <c r="K121" s="547">
        <f t="shared" si="3"/>
        <v>11750</v>
      </c>
    </row>
    <row r="122" spans="1:11">
      <c r="A122" s="2143"/>
      <c r="B122" s="864" t="s">
        <v>2437</v>
      </c>
      <c r="C122" s="2133" t="s">
        <v>289</v>
      </c>
      <c r="D122" s="2133"/>
      <c r="E122" s="2136">
        <v>1500</v>
      </c>
      <c r="F122" s="547"/>
      <c r="G122" s="547">
        <v>200</v>
      </c>
      <c r="H122" s="547"/>
      <c r="I122" s="547">
        <v>200</v>
      </c>
      <c r="J122" s="547"/>
      <c r="K122" s="547">
        <f t="shared" si="3"/>
        <v>1900</v>
      </c>
    </row>
    <row r="123" spans="1:11">
      <c r="A123" s="2143"/>
      <c r="B123" s="864" t="s">
        <v>2438</v>
      </c>
      <c r="C123" s="2133" t="s">
        <v>289</v>
      </c>
      <c r="D123" s="2133"/>
      <c r="E123" s="547">
        <v>2000</v>
      </c>
      <c r="F123" s="547"/>
      <c r="G123" s="2136">
        <v>300</v>
      </c>
      <c r="H123" s="547"/>
      <c r="I123" s="547">
        <v>250</v>
      </c>
      <c r="J123" s="547"/>
      <c r="K123" s="547">
        <f t="shared" si="3"/>
        <v>2550</v>
      </c>
    </row>
    <row r="124" spans="1:11">
      <c r="A124" s="2143"/>
      <c r="B124" s="864" t="s">
        <v>2439</v>
      </c>
      <c r="C124" s="2133" t="s">
        <v>289</v>
      </c>
      <c r="D124" s="2133"/>
      <c r="E124" s="2136">
        <v>5000</v>
      </c>
      <c r="F124" s="547"/>
      <c r="G124" s="547">
        <v>700</v>
      </c>
      <c r="H124" s="547"/>
      <c r="I124" s="547">
        <v>300</v>
      </c>
      <c r="J124" s="547"/>
      <c r="K124" s="547">
        <f t="shared" si="3"/>
        <v>6000</v>
      </c>
    </row>
    <row r="125" spans="1:11">
      <c r="A125" s="2143"/>
      <c r="B125" s="864" t="s">
        <v>2440</v>
      </c>
      <c r="C125" s="2133" t="s">
        <v>289</v>
      </c>
      <c r="D125" s="2133"/>
      <c r="E125" s="2136">
        <v>1000</v>
      </c>
      <c r="F125" s="547"/>
      <c r="G125" s="2136">
        <v>0</v>
      </c>
      <c r="H125" s="547"/>
      <c r="I125" s="547">
        <v>3500</v>
      </c>
      <c r="J125" s="547"/>
      <c r="K125" s="547">
        <f t="shared" si="3"/>
        <v>4500</v>
      </c>
    </row>
    <row r="126" spans="1:11">
      <c r="A126" s="2143"/>
      <c r="B126" s="864" t="s">
        <v>2441</v>
      </c>
      <c r="C126" s="2133" t="s">
        <v>289</v>
      </c>
      <c r="D126" s="2133"/>
      <c r="E126" s="547">
        <v>1600</v>
      </c>
      <c r="F126" s="547"/>
      <c r="G126" s="2136">
        <v>2700</v>
      </c>
      <c r="H126" s="547"/>
      <c r="I126" s="2136">
        <v>500</v>
      </c>
      <c r="J126" s="547"/>
      <c r="K126" s="547">
        <f t="shared" si="3"/>
        <v>4800</v>
      </c>
    </row>
    <row r="127" spans="1:11">
      <c r="A127" s="2143"/>
      <c r="B127" s="864" t="s">
        <v>2442</v>
      </c>
      <c r="C127" s="2133" t="s">
        <v>289</v>
      </c>
      <c r="D127" s="2133"/>
      <c r="E127" s="547">
        <v>2000</v>
      </c>
      <c r="F127" s="622"/>
      <c r="G127" s="547">
        <v>500</v>
      </c>
      <c r="H127" s="622"/>
      <c r="I127" s="547">
        <v>300</v>
      </c>
      <c r="J127" s="622"/>
      <c r="K127" s="547">
        <f t="shared" si="3"/>
        <v>2800</v>
      </c>
    </row>
    <row r="128" spans="1:11">
      <c r="A128" s="2140"/>
      <c r="B128" s="864" t="s">
        <v>2443</v>
      </c>
      <c r="C128" s="2133" t="s">
        <v>289</v>
      </c>
      <c r="D128" s="875"/>
      <c r="E128" s="547">
        <v>2000</v>
      </c>
      <c r="F128" s="622"/>
      <c r="G128" s="2136">
        <v>600</v>
      </c>
      <c r="H128" s="622"/>
      <c r="I128" s="547">
        <v>200</v>
      </c>
      <c r="J128" s="622"/>
      <c r="K128" s="547">
        <f t="shared" si="3"/>
        <v>2800</v>
      </c>
    </row>
    <row r="129" spans="1:11">
      <c r="A129" s="2143"/>
      <c r="B129" s="864" t="s">
        <v>2444</v>
      </c>
      <c r="C129" s="2133" t="s">
        <v>289</v>
      </c>
      <c r="D129" s="875"/>
      <c r="E129" s="547">
        <v>1000</v>
      </c>
      <c r="F129" s="622"/>
      <c r="G129" s="547">
        <v>1500</v>
      </c>
      <c r="H129" s="622"/>
      <c r="I129" s="547">
        <v>500</v>
      </c>
      <c r="J129" s="622"/>
      <c r="K129" s="547">
        <f t="shared" si="3"/>
        <v>3000</v>
      </c>
    </row>
    <row r="130" spans="1:11">
      <c r="A130" s="2143"/>
      <c r="B130" s="864" t="s">
        <v>2445</v>
      </c>
      <c r="C130" s="2133" t="s">
        <v>289</v>
      </c>
      <c r="D130" s="2133"/>
      <c r="E130" s="2136">
        <v>2500</v>
      </c>
      <c r="F130" s="547"/>
      <c r="G130" s="547">
        <v>1000</v>
      </c>
      <c r="H130" s="547"/>
      <c r="I130" s="547">
        <v>250</v>
      </c>
      <c r="J130" s="547"/>
      <c r="K130" s="547">
        <f t="shared" si="3"/>
        <v>3750</v>
      </c>
    </row>
    <row r="131" spans="1:11">
      <c r="A131" s="2143"/>
      <c r="B131" s="864" t="s">
        <v>2446</v>
      </c>
      <c r="C131" s="2133" t="s">
        <v>289</v>
      </c>
      <c r="D131" s="2133"/>
      <c r="E131" s="547">
        <v>1500</v>
      </c>
      <c r="F131" s="547"/>
      <c r="G131" s="2136">
        <v>1000</v>
      </c>
      <c r="H131" s="547"/>
      <c r="I131" s="547">
        <v>300</v>
      </c>
      <c r="J131" s="547"/>
      <c r="K131" s="547">
        <f t="shared" si="3"/>
        <v>2800</v>
      </c>
    </row>
    <row r="132" spans="1:11">
      <c r="A132" s="2143"/>
      <c r="B132" s="864" t="s">
        <v>2447</v>
      </c>
      <c r="C132" s="2133" t="s">
        <v>289</v>
      </c>
      <c r="D132" s="2133"/>
      <c r="E132" s="2136">
        <v>0</v>
      </c>
      <c r="F132" s="547"/>
      <c r="G132" s="2136">
        <v>1500</v>
      </c>
      <c r="H132" s="547"/>
      <c r="I132" s="547">
        <v>100</v>
      </c>
      <c r="J132" s="547"/>
      <c r="K132" s="547">
        <f t="shared" si="3"/>
        <v>1600</v>
      </c>
    </row>
    <row r="133" spans="1:11">
      <c r="A133" s="2143"/>
      <c r="B133" s="864" t="s">
        <v>2448</v>
      </c>
      <c r="C133" s="2133" t="s">
        <v>289</v>
      </c>
      <c r="D133" s="2133"/>
      <c r="E133" s="547">
        <v>4300</v>
      </c>
      <c r="F133" s="547"/>
      <c r="G133" s="2136">
        <v>4300</v>
      </c>
      <c r="H133" s="547"/>
      <c r="I133" s="547">
        <v>1000</v>
      </c>
      <c r="J133" s="547"/>
      <c r="K133" s="547">
        <f t="shared" si="3"/>
        <v>9600</v>
      </c>
    </row>
    <row r="134" spans="1:11">
      <c r="A134" s="2143"/>
      <c r="B134" s="864"/>
      <c r="C134" s="2133" t="s">
        <v>289</v>
      </c>
      <c r="D134" s="2133"/>
      <c r="E134" s="547"/>
      <c r="F134" s="547"/>
      <c r="G134" s="2136"/>
      <c r="H134" s="547"/>
      <c r="I134" s="547"/>
      <c r="J134" s="547"/>
      <c r="K134" s="547"/>
    </row>
    <row r="135" spans="1:11">
      <c r="A135" s="864" t="s">
        <v>2449</v>
      </c>
      <c r="B135" s="2121"/>
      <c r="C135" s="2133" t="s">
        <v>289</v>
      </c>
      <c r="D135" s="2133"/>
      <c r="E135" s="547">
        <v>5000</v>
      </c>
      <c r="F135" s="547"/>
      <c r="G135" s="2136">
        <v>0</v>
      </c>
      <c r="H135" s="547"/>
      <c r="I135" s="2136">
        <v>0</v>
      </c>
      <c r="J135" s="547"/>
      <c r="K135" s="547">
        <f>SUM(E135:I135)</f>
        <v>5000</v>
      </c>
    </row>
    <row r="136" spans="1:11">
      <c r="A136" s="864"/>
      <c r="B136" s="2121"/>
      <c r="C136" s="2133" t="s">
        <v>289</v>
      </c>
      <c r="D136" s="2133"/>
      <c r="E136" s="547"/>
      <c r="F136" s="547"/>
      <c r="G136" s="2136"/>
      <c r="H136" s="547"/>
      <c r="I136" s="2136"/>
      <c r="J136" s="547"/>
      <c r="K136" s="547"/>
    </row>
    <row r="137" spans="1:11">
      <c r="A137" s="864" t="s">
        <v>1249</v>
      </c>
      <c r="B137" s="2121"/>
      <c r="C137" s="2133" t="s">
        <v>289</v>
      </c>
      <c r="D137" s="2133"/>
      <c r="E137" s="547"/>
      <c r="F137" s="547"/>
      <c r="G137" s="2136"/>
      <c r="H137" s="547"/>
      <c r="I137" s="547"/>
      <c r="J137" s="547"/>
      <c r="K137" s="547"/>
    </row>
    <row r="138" spans="1:11">
      <c r="A138" s="2143"/>
      <c r="B138" s="864" t="s">
        <v>2450</v>
      </c>
      <c r="C138" s="2133" t="s">
        <v>289</v>
      </c>
      <c r="D138" s="2134"/>
      <c r="E138" s="547">
        <v>4000</v>
      </c>
      <c r="F138" s="563"/>
      <c r="G138" s="2136">
        <v>0</v>
      </c>
      <c r="H138" s="563"/>
      <c r="I138" s="2136">
        <v>0</v>
      </c>
      <c r="J138" s="563"/>
      <c r="K138" s="547">
        <f>SUM(E138:I138)</f>
        <v>4000</v>
      </c>
    </row>
    <row r="139" spans="1:11">
      <c r="A139" s="2143"/>
      <c r="B139" s="864" t="s">
        <v>2451</v>
      </c>
      <c r="C139" s="2133" t="s">
        <v>289</v>
      </c>
      <c r="D139" s="2133"/>
      <c r="E139" s="547">
        <v>3000</v>
      </c>
      <c r="F139" s="547"/>
      <c r="G139" s="547">
        <v>2000</v>
      </c>
      <c r="H139" s="547"/>
      <c r="I139" s="547">
        <v>295000</v>
      </c>
      <c r="J139" s="547"/>
      <c r="K139" s="547">
        <f>SUM(E139:I139)</f>
        <v>300000</v>
      </c>
    </row>
    <row r="140" spans="1:11">
      <c r="A140" s="2143"/>
      <c r="B140" s="864" t="s">
        <v>2452</v>
      </c>
      <c r="C140" s="2133" t="s">
        <v>289</v>
      </c>
      <c r="D140" s="2133"/>
      <c r="E140" s="547">
        <v>2000</v>
      </c>
      <c r="F140" s="547"/>
      <c r="G140" s="2136">
        <v>0</v>
      </c>
      <c r="H140" s="547"/>
      <c r="I140" s="2136">
        <v>0</v>
      </c>
      <c r="J140" s="547"/>
      <c r="K140" s="547">
        <f>SUM(E140:I140)</f>
        <v>2000</v>
      </c>
    </row>
    <row r="141" spans="1:11">
      <c r="A141" s="2143"/>
      <c r="B141" s="864"/>
      <c r="C141" s="2133" t="s">
        <v>289</v>
      </c>
      <c r="D141" s="2133"/>
      <c r="E141" s="547"/>
      <c r="F141" s="547"/>
      <c r="G141" s="2136"/>
      <c r="H141" s="547"/>
      <c r="I141" s="547"/>
      <c r="J141" s="547"/>
      <c r="K141" s="547"/>
    </row>
    <row r="142" spans="1:11">
      <c r="A142" s="864" t="s">
        <v>2453</v>
      </c>
      <c r="B142" s="2121"/>
      <c r="C142" s="2133" t="s">
        <v>289</v>
      </c>
      <c r="D142" s="2133"/>
      <c r="E142" s="2136">
        <v>3000</v>
      </c>
      <c r="F142" s="547"/>
      <c r="G142" s="2136">
        <v>0</v>
      </c>
      <c r="H142" s="547"/>
      <c r="I142" s="2136">
        <v>0</v>
      </c>
      <c r="J142" s="547"/>
      <c r="K142" s="547">
        <f>SUM(E142:I142)</f>
        <v>3000</v>
      </c>
    </row>
    <row r="143" spans="1:11">
      <c r="A143" s="2131"/>
      <c r="B143" s="2121"/>
      <c r="C143" s="2121"/>
      <c r="D143" s="2121"/>
      <c r="E143" s="570"/>
      <c r="F143" s="570"/>
      <c r="G143" s="570"/>
      <c r="H143" s="570"/>
      <c r="I143" s="570"/>
      <c r="J143" s="570"/>
      <c r="K143" s="570"/>
    </row>
    <row r="144" spans="1:11">
      <c r="A144" s="869" t="s">
        <v>0</v>
      </c>
      <c r="B144" s="2121"/>
      <c r="C144" s="864"/>
      <c r="D144" s="864"/>
      <c r="E144" s="864"/>
      <c r="F144" s="864"/>
      <c r="G144" s="864"/>
      <c r="H144" s="864"/>
      <c r="I144" s="864"/>
      <c r="J144" s="864"/>
      <c r="K144" s="1652" t="str">
        <f>K3</f>
        <v>SCHEDULE 34</v>
      </c>
    </row>
    <row r="145" spans="1:12">
      <c r="A145" s="2122" t="s">
        <v>1231</v>
      </c>
      <c r="B145" s="2121"/>
      <c r="C145" s="900"/>
      <c r="D145" s="900"/>
      <c r="E145" s="900"/>
      <c r="F145" s="900"/>
      <c r="G145" s="900"/>
      <c r="H145" s="900"/>
      <c r="I145" s="900"/>
      <c r="J145" s="864"/>
      <c r="K145" s="1652" t="s">
        <v>135</v>
      </c>
    </row>
    <row r="146" spans="1:12">
      <c r="A146" s="2123" t="str">
        <f>A5</f>
        <v xml:space="preserve">FISCAL YEAR ENDED MARCH 31, 2015       </v>
      </c>
      <c r="B146" s="2121"/>
      <c r="C146" s="2123"/>
      <c r="D146" s="2123"/>
      <c r="E146" s="2123"/>
      <c r="F146" s="2123"/>
      <c r="G146" s="2123"/>
      <c r="H146" s="2123"/>
      <c r="I146" s="2123"/>
      <c r="J146" s="864"/>
      <c r="K146" s="864"/>
    </row>
    <row r="147" spans="1:12">
      <c r="A147" s="2124"/>
      <c r="B147" s="867"/>
      <c r="C147" s="867"/>
      <c r="D147" s="867"/>
      <c r="E147" s="867"/>
      <c r="F147" s="867"/>
      <c r="G147" s="867"/>
      <c r="H147" s="867"/>
      <c r="I147" s="867"/>
      <c r="J147" s="867"/>
      <c r="K147" s="867"/>
    </row>
    <row r="148" spans="1:12">
      <c r="A148" s="2125"/>
      <c r="B148" s="2126"/>
      <c r="C148" s="867"/>
      <c r="D148" s="867"/>
      <c r="E148" s="867" t="s">
        <v>1233</v>
      </c>
      <c r="F148" s="867"/>
      <c r="G148" s="867"/>
      <c r="H148" s="867"/>
      <c r="I148" s="867"/>
      <c r="J148" s="867"/>
      <c r="K148" s="867" t="s">
        <v>288</v>
      </c>
    </row>
    <row r="149" spans="1:12">
      <c r="A149" s="2127" t="s">
        <v>1234</v>
      </c>
      <c r="B149" s="2128"/>
      <c r="C149" s="867"/>
      <c r="D149" s="867"/>
      <c r="E149" s="2120" t="s">
        <v>1235</v>
      </c>
      <c r="F149" s="867"/>
      <c r="G149" s="2120" t="s">
        <v>1236</v>
      </c>
      <c r="H149" s="867"/>
      <c r="I149" s="2129" t="s">
        <v>1237</v>
      </c>
      <c r="J149" s="2130"/>
      <c r="K149" s="2120" t="s">
        <v>554</v>
      </c>
    </row>
    <row r="150" spans="1:12">
      <c r="A150" s="2146"/>
      <c r="B150" s="2147"/>
      <c r="C150" s="2147"/>
      <c r="D150" s="2147"/>
      <c r="E150" s="2147"/>
      <c r="F150" s="2147"/>
      <c r="G150" s="2147"/>
      <c r="H150" s="2147"/>
      <c r="I150" s="2147"/>
      <c r="J150" s="2147"/>
      <c r="K150" s="2147"/>
    </row>
    <row r="151" spans="1:12">
      <c r="A151" s="864" t="s">
        <v>2454</v>
      </c>
      <c r="B151" s="2121"/>
      <c r="C151" s="2133" t="s">
        <v>289</v>
      </c>
      <c r="D151" s="2134"/>
      <c r="E151" s="1340">
        <v>30000</v>
      </c>
      <c r="F151" s="1340"/>
      <c r="G151" s="1340">
        <v>4000</v>
      </c>
      <c r="H151" s="1340"/>
      <c r="I151" s="1340">
        <v>37000</v>
      </c>
      <c r="J151" s="1340"/>
      <c r="K151" s="1340">
        <f>SUM(E151:I151)</f>
        <v>71000</v>
      </c>
    </row>
    <row r="152" spans="1:12">
      <c r="A152" s="864"/>
      <c r="B152" s="2121"/>
      <c r="C152" s="2133" t="s">
        <v>289</v>
      </c>
      <c r="D152" s="2121"/>
      <c r="E152" s="2136"/>
      <c r="F152" s="570"/>
      <c r="G152" s="2136"/>
      <c r="H152" s="570"/>
      <c r="I152" s="2136"/>
      <c r="J152" s="570"/>
      <c r="K152" s="547"/>
    </row>
    <row r="153" spans="1:12">
      <c r="A153" s="864" t="s">
        <v>2455</v>
      </c>
      <c r="B153" s="2121"/>
      <c r="C153" s="2133" t="s">
        <v>289</v>
      </c>
      <c r="D153" s="2133"/>
      <c r="E153" s="2136">
        <v>750</v>
      </c>
      <c r="F153" s="547"/>
      <c r="G153" s="547">
        <v>500</v>
      </c>
      <c r="H153" s="547"/>
      <c r="I153" s="2136">
        <v>0</v>
      </c>
      <c r="J153" s="547"/>
      <c r="K153" s="547">
        <f>SUM(E153:I153)</f>
        <v>1250</v>
      </c>
    </row>
    <row r="154" spans="1:12">
      <c r="A154" s="864"/>
      <c r="B154" s="2121"/>
      <c r="C154" s="2133" t="s">
        <v>289</v>
      </c>
      <c r="D154" s="2133"/>
      <c r="E154" s="2136"/>
      <c r="F154" s="547"/>
      <c r="G154" s="547"/>
      <c r="H154" s="547"/>
      <c r="I154" s="1338"/>
      <c r="J154" s="547"/>
      <c r="K154" s="547"/>
    </row>
    <row r="155" spans="1:12">
      <c r="A155" s="864" t="s">
        <v>2456</v>
      </c>
      <c r="B155" s="864"/>
      <c r="C155" s="2133" t="s">
        <v>289</v>
      </c>
      <c r="D155" s="2121"/>
      <c r="E155" s="547">
        <v>7000</v>
      </c>
      <c r="F155" s="570"/>
      <c r="G155" s="547">
        <v>137500</v>
      </c>
      <c r="H155" s="570"/>
      <c r="I155" s="547">
        <v>50000</v>
      </c>
      <c r="J155" s="570"/>
      <c r="K155" s="547">
        <f>SUM(E155:I155)</f>
        <v>194500</v>
      </c>
    </row>
    <row r="156" spans="1:12">
      <c r="A156" s="864"/>
      <c r="B156" s="2121"/>
      <c r="C156" s="2133"/>
      <c r="D156" s="2133"/>
      <c r="E156" s="2136"/>
      <c r="F156" s="547"/>
      <c r="G156" s="547"/>
      <c r="H156" s="547"/>
      <c r="I156" s="1338"/>
      <c r="J156" s="547"/>
      <c r="K156" s="547"/>
    </row>
    <row r="157" spans="1:12">
      <c r="A157" s="864" t="s">
        <v>1250</v>
      </c>
      <c r="B157" s="2121"/>
      <c r="C157" s="2133" t="s">
        <v>289</v>
      </c>
      <c r="D157" s="2121"/>
      <c r="E157" s="570"/>
      <c r="F157" s="570"/>
      <c r="G157" s="570"/>
      <c r="H157" s="570"/>
      <c r="I157" s="570"/>
      <c r="J157" s="570"/>
      <c r="K157" s="570"/>
    </row>
    <row r="158" spans="1:12">
      <c r="A158" s="2143"/>
      <c r="B158" s="864" t="s">
        <v>2457</v>
      </c>
      <c r="C158" s="2133" t="s">
        <v>289</v>
      </c>
      <c r="D158" s="2133"/>
      <c r="E158" s="2136">
        <v>20000</v>
      </c>
      <c r="F158" s="547"/>
      <c r="G158" s="2136">
        <v>0</v>
      </c>
      <c r="H158" s="547"/>
      <c r="I158" s="547">
        <v>6300000</v>
      </c>
      <c r="J158" s="547"/>
      <c r="K158" s="547">
        <f>SUM(E158:I158)</f>
        <v>6320000</v>
      </c>
    </row>
    <row r="159" spans="1:12">
      <c r="A159" s="2143"/>
      <c r="B159" s="864" t="s">
        <v>1251</v>
      </c>
      <c r="C159" s="2133" t="s">
        <v>289</v>
      </c>
      <c r="D159" s="2133"/>
      <c r="E159" s="2136">
        <v>0</v>
      </c>
      <c r="F159" s="547"/>
      <c r="G159" s="2136">
        <v>0</v>
      </c>
      <c r="H159" s="547"/>
      <c r="I159" s="547">
        <v>14000000</v>
      </c>
      <c r="J159" s="547"/>
      <c r="K159" s="547">
        <f>SUM(E159:I159)</f>
        <v>14000000</v>
      </c>
    </row>
    <row r="160" spans="1:12">
      <c r="A160" s="2131"/>
      <c r="B160" s="2121"/>
      <c r="C160" s="2133" t="s">
        <v>289</v>
      </c>
      <c r="D160" s="2121"/>
      <c r="E160" s="570"/>
      <c r="F160" s="570"/>
      <c r="G160" s="570"/>
      <c r="H160" s="570"/>
      <c r="I160" s="570"/>
      <c r="J160" s="570"/>
      <c r="K160" s="570"/>
      <c r="L160" s="1335"/>
    </row>
    <row r="161" spans="1:12">
      <c r="A161" s="864" t="s">
        <v>1252</v>
      </c>
      <c r="B161" s="2121"/>
      <c r="C161" s="2133" t="s">
        <v>289</v>
      </c>
      <c r="D161" s="2133"/>
      <c r="E161" s="547"/>
      <c r="F161" s="547"/>
      <c r="G161" s="547"/>
      <c r="H161" s="547"/>
      <c r="I161" s="547"/>
      <c r="J161" s="547"/>
      <c r="K161" s="547"/>
    </row>
    <row r="162" spans="1:12">
      <c r="A162" s="2143"/>
      <c r="B162" s="864" t="s">
        <v>2458</v>
      </c>
      <c r="C162" s="2133" t="s">
        <v>289</v>
      </c>
      <c r="D162" s="2134"/>
      <c r="E162" s="547">
        <v>14950</v>
      </c>
      <c r="F162" s="563"/>
      <c r="G162" s="2136">
        <v>0</v>
      </c>
      <c r="H162" s="563"/>
      <c r="I162" s="2136">
        <v>7000</v>
      </c>
      <c r="J162" s="563"/>
      <c r="K162" s="547">
        <f t="shared" ref="K162:K168" si="4">SUM(E162:I162)</f>
        <v>21950</v>
      </c>
    </row>
    <row r="163" spans="1:12">
      <c r="A163" s="2143"/>
      <c r="B163" s="864" t="s">
        <v>2459</v>
      </c>
      <c r="C163" s="2133" t="s">
        <v>289</v>
      </c>
      <c r="D163" s="2133"/>
      <c r="E163" s="547">
        <v>25000</v>
      </c>
      <c r="F163" s="547"/>
      <c r="G163" s="547">
        <v>2500</v>
      </c>
      <c r="H163" s="547"/>
      <c r="I163" s="2136">
        <v>0</v>
      </c>
      <c r="J163" s="547"/>
      <c r="K163" s="547">
        <f t="shared" si="4"/>
        <v>27500</v>
      </c>
    </row>
    <row r="164" spans="1:12">
      <c r="A164" s="2143"/>
      <c r="B164" s="864" t="s">
        <v>2460</v>
      </c>
      <c r="C164" s="2133" t="s">
        <v>289</v>
      </c>
      <c r="D164" s="875"/>
      <c r="E164" s="2136">
        <v>500</v>
      </c>
      <c r="F164" s="622"/>
      <c r="G164" s="2136">
        <v>0</v>
      </c>
      <c r="H164" s="622"/>
      <c r="I164" s="2136">
        <v>1000</v>
      </c>
      <c r="J164" s="622"/>
      <c r="K164" s="547">
        <f>SUM(E164:I164)</f>
        <v>1500</v>
      </c>
    </row>
    <row r="165" spans="1:12">
      <c r="A165" s="2143"/>
      <c r="B165" s="864" t="s">
        <v>2461</v>
      </c>
      <c r="C165" s="2133" t="s">
        <v>289</v>
      </c>
      <c r="D165" s="2133"/>
      <c r="E165" s="2136">
        <v>15000</v>
      </c>
      <c r="F165" s="547"/>
      <c r="G165" s="2136">
        <v>0</v>
      </c>
      <c r="H165" s="547"/>
      <c r="I165" s="2136">
        <v>0</v>
      </c>
      <c r="J165" s="547"/>
      <c r="K165" s="547">
        <f t="shared" si="4"/>
        <v>15000</v>
      </c>
    </row>
    <row r="166" spans="1:12">
      <c r="A166" s="2143"/>
      <c r="B166" s="864" t="s">
        <v>2462</v>
      </c>
      <c r="C166" s="2133" t="s">
        <v>289</v>
      </c>
      <c r="D166" s="2133"/>
      <c r="E166" s="2136">
        <v>13000</v>
      </c>
      <c r="F166" s="547"/>
      <c r="G166" s="547">
        <v>2000</v>
      </c>
      <c r="H166" s="547"/>
      <c r="I166" s="547">
        <v>1200</v>
      </c>
      <c r="J166" s="547"/>
      <c r="K166" s="547">
        <f t="shared" si="4"/>
        <v>16200</v>
      </c>
    </row>
    <row r="167" spans="1:12">
      <c r="A167" s="2143"/>
      <c r="B167" s="864" t="s">
        <v>2463</v>
      </c>
      <c r="C167" s="2133" t="s">
        <v>289</v>
      </c>
      <c r="D167" s="875"/>
      <c r="E167" s="2136">
        <v>10000</v>
      </c>
      <c r="F167" s="547"/>
      <c r="G167" s="547">
        <v>2000</v>
      </c>
      <c r="H167" s="547"/>
      <c r="I167" s="1338">
        <v>3000</v>
      </c>
      <c r="J167" s="547"/>
      <c r="K167" s="547">
        <f t="shared" si="4"/>
        <v>15000</v>
      </c>
    </row>
    <row r="168" spans="1:12">
      <c r="A168" s="2143"/>
      <c r="B168" s="864" t="s">
        <v>2464</v>
      </c>
      <c r="C168" s="2133" t="s">
        <v>289</v>
      </c>
      <c r="D168" s="2133"/>
      <c r="E168" s="2136">
        <v>4000</v>
      </c>
      <c r="F168" s="622"/>
      <c r="G168" s="2136">
        <v>0</v>
      </c>
      <c r="H168" s="622"/>
      <c r="I168" s="1338">
        <v>1500</v>
      </c>
      <c r="J168" s="622"/>
      <c r="K168" s="547">
        <f t="shared" si="4"/>
        <v>5500</v>
      </c>
    </row>
    <row r="169" spans="1:12">
      <c r="A169" s="2143"/>
      <c r="B169" s="864"/>
      <c r="C169" s="2133" t="s">
        <v>289</v>
      </c>
      <c r="D169" s="2133"/>
      <c r="E169" s="2136"/>
      <c r="F169" s="547"/>
      <c r="G169" s="2136"/>
      <c r="H169" s="547"/>
      <c r="I169" s="547"/>
      <c r="J169" s="547"/>
      <c r="K169" s="547"/>
    </row>
    <row r="170" spans="1:12">
      <c r="A170" s="864" t="s">
        <v>2465</v>
      </c>
      <c r="B170" s="2121"/>
      <c r="C170" s="2133" t="s">
        <v>289</v>
      </c>
      <c r="D170" s="2133"/>
      <c r="E170" s="2136">
        <v>1500</v>
      </c>
      <c r="F170" s="547"/>
      <c r="G170" s="2136">
        <v>0</v>
      </c>
      <c r="H170" s="547"/>
      <c r="I170" s="2136">
        <v>0</v>
      </c>
      <c r="J170" s="547"/>
      <c r="K170" s="547">
        <f>SUM(E170:I170)</f>
        <v>1500</v>
      </c>
    </row>
    <row r="171" spans="1:12">
      <c r="A171" s="864"/>
      <c r="B171" s="2121"/>
      <c r="C171" s="2133" t="s">
        <v>289</v>
      </c>
      <c r="D171" s="2133"/>
      <c r="E171" s="2136"/>
      <c r="F171" s="547"/>
      <c r="G171" s="2136"/>
      <c r="H171" s="547"/>
      <c r="I171" s="1338"/>
      <c r="J171" s="547"/>
      <c r="K171" s="547"/>
      <c r="L171" s="1335"/>
    </row>
    <row r="172" spans="1:12">
      <c r="A172" s="864" t="s">
        <v>2466</v>
      </c>
      <c r="B172" s="2121"/>
      <c r="C172" s="2133" t="s">
        <v>289</v>
      </c>
      <c r="D172" s="2133"/>
      <c r="E172" s="2136">
        <v>500</v>
      </c>
      <c r="F172" s="547"/>
      <c r="G172" s="2136">
        <v>0</v>
      </c>
      <c r="H172" s="547"/>
      <c r="I172" s="2136">
        <v>15000</v>
      </c>
      <c r="J172" s="547"/>
      <c r="K172" s="547">
        <f>SUM(E172:I172)</f>
        <v>15500</v>
      </c>
    </row>
    <row r="173" spans="1:12">
      <c r="A173" s="864"/>
      <c r="B173" s="2121"/>
      <c r="C173" s="2133" t="s">
        <v>289</v>
      </c>
      <c r="D173" s="2133"/>
      <c r="E173" s="2136"/>
      <c r="F173" s="547"/>
      <c r="G173" s="2136"/>
      <c r="H173" s="547"/>
      <c r="I173" s="2136"/>
      <c r="J173" s="547"/>
      <c r="K173" s="547"/>
    </row>
    <row r="174" spans="1:12">
      <c r="A174" s="864" t="s">
        <v>2467</v>
      </c>
      <c r="B174" s="2121"/>
      <c r="C174" s="2133" t="s">
        <v>289</v>
      </c>
      <c r="D174" s="2133"/>
      <c r="E174" s="2136">
        <v>520</v>
      </c>
      <c r="F174" s="547"/>
      <c r="G174" s="547">
        <v>980</v>
      </c>
      <c r="H174" s="547"/>
      <c r="I174" s="2136">
        <v>0</v>
      </c>
      <c r="J174" s="547"/>
      <c r="K174" s="547">
        <f>SUM(E174:I174)</f>
        <v>1500</v>
      </c>
    </row>
    <row r="175" spans="1:12">
      <c r="A175" s="2131"/>
      <c r="B175" s="2121"/>
      <c r="C175" s="2133" t="s">
        <v>289</v>
      </c>
      <c r="D175" s="2121"/>
      <c r="E175" s="570"/>
      <c r="F175" s="570"/>
      <c r="G175" s="570"/>
      <c r="H175" s="570"/>
      <c r="I175" s="570"/>
      <c r="J175" s="570"/>
      <c r="K175" s="570"/>
    </row>
    <row r="176" spans="1:12">
      <c r="A176" s="864" t="s">
        <v>2468</v>
      </c>
      <c r="B176" s="2121"/>
      <c r="C176" s="2133" t="s">
        <v>289</v>
      </c>
      <c r="D176" s="2121"/>
      <c r="E176" s="547">
        <v>2000</v>
      </c>
      <c r="F176" s="570"/>
      <c r="G176" s="547">
        <v>2000</v>
      </c>
      <c r="H176" s="570"/>
      <c r="I176" s="2136">
        <v>0</v>
      </c>
      <c r="J176" s="570"/>
      <c r="K176" s="547">
        <f>SUM(E176:I176)</f>
        <v>4000</v>
      </c>
    </row>
    <row r="177" spans="1:11">
      <c r="A177" s="2131"/>
      <c r="B177" s="2121"/>
      <c r="C177" s="2133" t="s">
        <v>289</v>
      </c>
      <c r="D177" s="2121"/>
      <c r="E177" s="570"/>
      <c r="F177" s="570"/>
      <c r="G177" s="570"/>
      <c r="H177" s="570"/>
      <c r="I177" s="570"/>
      <c r="J177" s="570"/>
      <c r="K177" s="570"/>
    </row>
    <row r="178" spans="1:11">
      <c r="A178" s="864" t="s">
        <v>2469</v>
      </c>
      <c r="B178" s="2121"/>
      <c r="C178" s="2133" t="s">
        <v>289</v>
      </c>
      <c r="D178" s="2133"/>
      <c r="E178" s="547">
        <v>3000</v>
      </c>
      <c r="F178" s="547"/>
      <c r="G178" s="547">
        <v>1000</v>
      </c>
      <c r="H178" s="547"/>
      <c r="I178" s="2136">
        <v>0</v>
      </c>
      <c r="J178" s="547"/>
      <c r="K178" s="547">
        <f>SUM(E178:I178)</f>
        <v>4000</v>
      </c>
    </row>
    <row r="179" spans="1:11">
      <c r="A179" s="864"/>
      <c r="B179" s="2121"/>
      <c r="C179" s="2133" t="s">
        <v>289</v>
      </c>
      <c r="D179" s="2133"/>
      <c r="E179" s="547"/>
      <c r="F179" s="547"/>
      <c r="G179" s="547"/>
      <c r="H179" s="547"/>
      <c r="I179" s="2136"/>
      <c r="J179" s="547"/>
      <c r="K179" s="547"/>
    </row>
    <row r="180" spans="1:11">
      <c r="A180" s="865" t="s">
        <v>2470</v>
      </c>
      <c r="B180" s="2121"/>
      <c r="C180" s="2133" t="s">
        <v>289</v>
      </c>
      <c r="D180" s="2121"/>
      <c r="E180" s="547">
        <v>2000</v>
      </c>
      <c r="F180" s="570"/>
      <c r="G180" s="2136">
        <v>0</v>
      </c>
      <c r="H180" s="570"/>
      <c r="I180" s="2136">
        <v>0</v>
      </c>
      <c r="J180" s="570"/>
      <c r="K180" s="547">
        <f>SUM(E180:I180)</f>
        <v>2000</v>
      </c>
    </row>
    <row r="181" spans="1:11">
      <c r="A181" s="2143"/>
      <c r="B181" s="864"/>
      <c r="C181" s="2133" t="s">
        <v>289</v>
      </c>
      <c r="D181" s="2133"/>
      <c r="E181" s="2136"/>
      <c r="F181" s="547"/>
      <c r="G181" s="2136"/>
      <c r="H181" s="547"/>
      <c r="I181" s="547"/>
      <c r="J181" s="547"/>
      <c r="K181" s="547"/>
    </row>
    <row r="182" spans="1:11">
      <c r="A182" s="864" t="s">
        <v>2471</v>
      </c>
      <c r="B182" s="2121"/>
      <c r="C182" s="2133" t="s">
        <v>289</v>
      </c>
      <c r="D182" s="2133"/>
      <c r="E182" s="547">
        <v>28000</v>
      </c>
      <c r="F182" s="547"/>
      <c r="G182" s="2136">
        <v>0</v>
      </c>
      <c r="H182" s="547"/>
      <c r="I182" s="2136">
        <v>0</v>
      </c>
      <c r="J182" s="547"/>
      <c r="K182" s="547">
        <f>SUM(E182:I182)</f>
        <v>28000</v>
      </c>
    </row>
    <row r="183" spans="1:11">
      <c r="A183" s="2143"/>
      <c r="B183" s="864"/>
      <c r="C183" s="2133" t="s">
        <v>289</v>
      </c>
      <c r="D183" s="2133"/>
      <c r="E183" s="2136"/>
      <c r="F183" s="547"/>
      <c r="G183" s="2136"/>
      <c r="H183" s="547"/>
      <c r="I183" s="547"/>
      <c r="J183" s="547"/>
      <c r="K183" s="547"/>
    </row>
    <row r="184" spans="1:11">
      <c r="A184" s="864" t="s">
        <v>2472</v>
      </c>
      <c r="B184" s="2121"/>
      <c r="C184" s="2133" t="s">
        <v>289</v>
      </c>
      <c r="D184" s="2134"/>
      <c r="E184" s="2136">
        <v>2000</v>
      </c>
      <c r="F184" s="563"/>
      <c r="G184" s="2136">
        <v>0</v>
      </c>
      <c r="H184" s="563"/>
      <c r="I184" s="2136">
        <v>0</v>
      </c>
      <c r="J184" s="563"/>
      <c r="K184" s="547">
        <f>SUM(E184:I184)</f>
        <v>2000</v>
      </c>
    </row>
    <row r="185" spans="1:11" ht="15" customHeight="1">
      <c r="A185" s="2143"/>
      <c r="B185" s="864"/>
      <c r="C185" s="2133"/>
      <c r="D185" s="2133"/>
      <c r="E185" s="2136"/>
      <c r="F185" s="547"/>
      <c r="G185" s="2136"/>
      <c r="H185" s="547"/>
      <c r="I185" s="547"/>
      <c r="J185" s="547"/>
      <c r="K185" s="547"/>
    </row>
    <row r="186" spans="1:11" ht="15" customHeight="1">
      <c r="A186" s="869" t="s">
        <v>0</v>
      </c>
      <c r="B186" s="2121"/>
      <c r="C186" s="864"/>
      <c r="D186" s="864"/>
      <c r="E186" s="864"/>
      <c r="F186" s="864"/>
      <c r="G186" s="864"/>
      <c r="H186" s="864"/>
      <c r="I186" s="864"/>
      <c r="J186" s="864"/>
      <c r="K186" s="1652" t="str">
        <f>K3</f>
        <v>SCHEDULE 34</v>
      </c>
    </row>
    <row r="187" spans="1:11">
      <c r="A187" s="2122" t="s">
        <v>1231</v>
      </c>
      <c r="B187" s="2121"/>
      <c r="C187" s="900"/>
      <c r="D187" s="900"/>
      <c r="E187" s="900"/>
      <c r="F187" s="900"/>
      <c r="G187" s="900"/>
      <c r="H187" s="900"/>
      <c r="I187" s="900"/>
      <c r="J187" s="864"/>
      <c r="K187" s="1652" t="s">
        <v>135</v>
      </c>
    </row>
    <row r="188" spans="1:11">
      <c r="A188" s="2123" t="str">
        <f>A97</f>
        <v xml:space="preserve">FISCAL YEAR ENDED MARCH 31, 2015       </v>
      </c>
      <c r="B188" s="2121"/>
      <c r="C188" s="2123"/>
      <c r="D188" s="2123"/>
      <c r="E188" s="2123"/>
      <c r="F188" s="2123"/>
      <c r="G188" s="2123"/>
      <c r="H188" s="2123"/>
      <c r="I188" s="2123"/>
      <c r="J188" s="864"/>
      <c r="K188" s="864"/>
    </row>
    <row r="189" spans="1:11">
      <c r="A189" s="2124"/>
      <c r="B189" s="867"/>
      <c r="C189" s="867"/>
      <c r="D189" s="867"/>
      <c r="E189" s="867"/>
      <c r="F189" s="867"/>
      <c r="G189" s="867"/>
      <c r="H189" s="867"/>
      <c r="I189" s="867"/>
      <c r="J189" s="867"/>
      <c r="K189" s="867"/>
    </row>
    <row r="190" spans="1:11">
      <c r="A190" s="2125"/>
      <c r="B190" s="2126"/>
      <c r="C190" s="867"/>
      <c r="D190" s="867"/>
      <c r="E190" s="867" t="s">
        <v>1233</v>
      </c>
      <c r="F190" s="867"/>
      <c r="G190" s="867"/>
      <c r="H190" s="867"/>
      <c r="I190" s="867"/>
      <c r="J190" s="867"/>
      <c r="K190" s="867" t="s">
        <v>288</v>
      </c>
    </row>
    <row r="191" spans="1:11">
      <c r="A191" s="2127" t="s">
        <v>1234</v>
      </c>
      <c r="B191" s="2128"/>
      <c r="C191" s="867"/>
      <c r="D191" s="867"/>
      <c r="E191" s="2120" t="s">
        <v>1235</v>
      </c>
      <c r="F191" s="867"/>
      <c r="G191" s="2120" t="s">
        <v>1236</v>
      </c>
      <c r="H191" s="867"/>
      <c r="I191" s="2129" t="s">
        <v>1237</v>
      </c>
      <c r="J191" s="2130"/>
      <c r="K191" s="2120" t="s">
        <v>554</v>
      </c>
    </row>
    <row r="192" spans="1:11">
      <c r="A192" s="2131"/>
      <c r="B192" s="2121"/>
      <c r="C192" s="2121"/>
      <c r="D192" s="2121"/>
      <c r="E192" s="2121"/>
      <c r="F192" s="2121"/>
      <c r="G192" s="2121"/>
      <c r="H192" s="2121"/>
      <c r="I192" s="2121"/>
      <c r="J192" s="2121"/>
      <c r="K192" s="2121"/>
    </row>
    <row r="193" spans="1:12">
      <c r="A193" s="865" t="s">
        <v>1253</v>
      </c>
      <c r="B193" s="2121"/>
      <c r="C193" s="2133"/>
      <c r="D193" s="2133"/>
      <c r="E193" s="547"/>
      <c r="F193" s="547"/>
      <c r="G193" s="547"/>
      <c r="H193" s="2142"/>
      <c r="I193" s="1338"/>
      <c r="J193" s="547"/>
      <c r="K193" s="547"/>
    </row>
    <row r="194" spans="1:12">
      <c r="A194" s="2131"/>
      <c r="B194" s="864" t="s">
        <v>2473</v>
      </c>
      <c r="C194" s="2133" t="s">
        <v>289</v>
      </c>
      <c r="D194" s="2134"/>
      <c r="E194" s="1340">
        <f>20050+10000</f>
        <v>30050</v>
      </c>
      <c r="F194" s="1340"/>
      <c r="G194" s="1340">
        <v>0</v>
      </c>
      <c r="H194" s="1340"/>
      <c r="I194" s="1340">
        <v>214500</v>
      </c>
      <c r="J194" s="1340"/>
      <c r="K194" s="1340">
        <f>SUM(E194:I194)</f>
        <v>244550</v>
      </c>
    </row>
    <row r="195" spans="1:12">
      <c r="A195" s="2131"/>
      <c r="B195" s="864" t="s">
        <v>2474</v>
      </c>
      <c r="C195" s="2133" t="s">
        <v>289</v>
      </c>
      <c r="D195" s="2133"/>
      <c r="E195" s="547">
        <v>8000</v>
      </c>
      <c r="F195" s="547"/>
      <c r="G195" s="2136">
        <v>0</v>
      </c>
      <c r="H195" s="547"/>
      <c r="I195" s="2136">
        <v>40000</v>
      </c>
      <c r="J195" s="547"/>
      <c r="K195" s="547">
        <f>SUM(E195:I195)</f>
        <v>48000</v>
      </c>
    </row>
    <row r="196" spans="1:12">
      <c r="A196" s="2131"/>
      <c r="B196" s="864"/>
      <c r="C196" s="2133" t="s">
        <v>289</v>
      </c>
      <c r="D196" s="2121"/>
      <c r="E196" s="570"/>
      <c r="F196" s="570"/>
      <c r="G196" s="570"/>
      <c r="H196" s="570"/>
      <c r="I196" s="570"/>
      <c r="J196" s="570"/>
      <c r="K196" s="547"/>
    </row>
    <row r="197" spans="1:12">
      <c r="A197" s="864" t="s">
        <v>1254</v>
      </c>
      <c r="B197" s="2121"/>
      <c r="C197" s="2133" t="s">
        <v>289</v>
      </c>
      <c r="D197" s="2133"/>
      <c r="E197" s="547"/>
      <c r="F197" s="547"/>
      <c r="G197" s="547"/>
      <c r="H197" s="547"/>
      <c r="I197" s="547"/>
      <c r="J197" s="547"/>
      <c r="K197" s="547"/>
      <c r="L197" s="1335"/>
    </row>
    <row r="198" spans="1:12">
      <c r="A198" s="2135"/>
      <c r="B198" s="864" t="s">
        <v>2475</v>
      </c>
      <c r="C198" s="2133" t="s">
        <v>289</v>
      </c>
      <c r="D198" s="2134"/>
      <c r="E198" s="2136">
        <v>5000</v>
      </c>
      <c r="F198" s="563"/>
      <c r="G198" s="2136">
        <v>0</v>
      </c>
      <c r="H198" s="563"/>
      <c r="I198" s="547">
        <v>2100</v>
      </c>
      <c r="J198" s="563"/>
      <c r="K198" s="547">
        <f t="shared" ref="K198:K217" si="5">SUM(E198:I198)</f>
        <v>7100</v>
      </c>
    </row>
    <row r="199" spans="1:12">
      <c r="A199" s="2135"/>
      <c r="B199" s="864" t="s">
        <v>2476</v>
      </c>
      <c r="C199" s="2133" t="s">
        <v>289</v>
      </c>
      <c r="D199" s="875"/>
      <c r="E199" s="2136">
        <v>8000</v>
      </c>
      <c r="F199" s="622"/>
      <c r="G199" s="2136">
        <v>0</v>
      </c>
      <c r="H199" s="622"/>
      <c r="I199" s="547">
        <v>3025</v>
      </c>
      <c r="J199" s="622"/>
      <c r="K199" s="547">
        <f t="shared" si="5"/>
        <v>11025</v>
      </c>
    </row>
    <row r="200" spans="1:12">
      <c r="A200" s="2135"/>
      <c r="B200" s="864" t="s">
        <v>2477</v>
      </c>
      <c r="C200" s="2133" t="s">
        <v>289</v>
      </c>
      <c r="D200" s="2133"/>
      <c r="E200" s="547">
        <v>5000</v>
      </c>
      <c r="F200" s="547"/>
      <c r="G200" s="547">
        <v>1000</v>
      </c>
      <c r="H200" s="547"/>
      <c r="I200" s="547">
        <f>2000+15670+1350</f>
        <v>19020</v>
      </c>
      <c r="J200" s="547"/>
      <c r="K200" s="547">
        <f t="shared" si="5"/>
        <v>25020</v>
      </c>
    </row>
    <row r="201" spans="1:12">
      <c r="A201" s="2135"/>
      <c r="B201" s="864" t="s">
        <v>2478</v>
      </c>
      <c r="C201" s="2133" t="s">
        <v>289</v>
      </c>
      <c r="D201" s="2133"/>
      <c r="E201" s="547">
        <v>30500</v>
      </c>
      <c r="F201" s="547"/>
      <c r="G201" s="2136">
        <v>2000</v>
      </c>
      <c r="H201" s="547"/>
      <c r="I201" s="547">
        <f>20000+7500+7520+1000+9000</f>
        <v>45020</v>
      </c>
      <c r="J201" s="547"/>
      <c r="K201" s="547">
        <f t="shared" si="5"/>
        <v>77520</v>
      </c>
    </row>
    <row r="202" spans="1:12">
      <c r="A202" s="2135"/>
      <c r="B202" s="864" t="s">
        <v>2479</v>
      </c>
      <c r="C202" s="2133" t="s">
        <v>289</v>
      </c>
      <c r="D202" s="2133"/>
      <c r="E202" s="2136">
        <v>5100</v>
      </c>
      <c r="F202" s="547"/>
      <c r="G202" s="2136">
        <v>500</v>
      </c>
      <c r="H202" s="547"/>
      <c r="I202" s="547">
        <v>7410</v>
      </c>
      <c r="J202" s="547"/>
      <c r="K202" s="547">
        <f t="shared" si="5"/>
        <v>13010</v>
      </c>
    </row>
    <row r="203" spans="1:12">
      <c r="A203" s="2135"/>
      <c r="B203" s="864" t="s">
        <v>2480</v>
      </c>
      <c r="C203" s="2133" t="s">
        <v>289</v>
      </c>
      <c r="D203" s="875"/>
      <c r="E203" s="2136">
        <v>5550</v>
      </c>
      <c r="F203" s="622"/>
      <c r="G203" s="2136">
        <v>0</v>
      </c>
      <c r="H203" s="622"/>
      <c r="I203" s="547">
        <v>5225</v>
      </c>
      <c r="J203" s="622"/>
      <c r="K203" s="547">
        <f t="shared" si="5"/>
        <v>10775</v>
      </c>
    </row>
    <row r="204" spans="1:12">
      <c r="A204" s="2135"/>
      <c r="B204" s="864" t="s">
        <v>2481</v>
      </c>
      <c r="C204" s="2133" t="s">
        <v>289</v>
      </c>
      <c r="D204" s="864"/>
      <c r="E204" s="547">
        <v>16500</v>
      </c>
      <c r="F204" s="547"/>
      <c r="G204" s="547">
        <v>1000</v>
      </c>
      <c r="H204" s="547"/>
      <c r="I204" s="547">
        <v>69522</v>
      </c>
      <c r="J204" s="547"/>
      <c r="K204" s="547">
        <f t="shared" si="5"/>
        <v>87022</v>
      </c>
    </row>
    <row r="205" spans="1:12">
      <c r="A205" s="2135"/>
      <c r="B205" s="864" t="s">
        <v>2482</v>
      </c>
      <c r="C205" s="2133" t="s">
        <v>289</v>
      </c>
      <c r="D205" s="2133"/>
      <c r="E205" s="2136">
        <v>11000</v>
      </c>
      <c r="F205" s="547"/>
      <c r="G205" s="547">
        <v>1200</v>
      </c>
      <c r="H205" s="547"/>
      <c r="I205" s="547">
        <v>6350</v>
      </c>
      <c r="J205" s="547"/>
      <c r="K205" s="547">
        <f t="shared" si="5"/>
        <v>18550</v>
      </c>
    </row>
    <row r="206" spans="1:12">
      <c r="A206" s="2135"/>
      <c r="B206" s="864" t="s">
        <v>2483</v>
      </c>
      <c r="C206" s="2133" t="s">
        <v>289</v>
      </c>
      <c r="D206" s="2133"/>
      <c r="E206" s="547">
        <v>3500</v>
      </c>
      <c r="F206" s="547"/>
      <c r="G206" s="2136">
        <v>0</v>
      </c>
      <c r="H206" s="547"/>
      <c r="I206" s="547">
        <f>14000+2400+8500</f>
        <v>24900</v>
      </c>
      <c r="J206" s="547"/>
      <c r="K206" s="547">
        <f t="shared" si="5"/>
        <v>28400</v>
      </c>
    </row>
    <row r="207" spans="1:12">
      <c r="A207" s="2135"/>
      <c r="B207" s="864" t="s">
        <v>2484</v>
      </c>
      <c r="C207" s="2133" t="s">
        <v>289</v>
      </c>
      <c r="D207" s="2133"/>
      <c r="E207" s="547">
        <v>21793</v>
      </c>
      <c r="F207" s="547"/>
      <c r="G207" s="2136">
        <v>0</v>
      </c>
      <c r="H207" s="547"/>
      <c r="I207" s="547">
        <v>27545</v>
      </c>
      <c r="J207" s="547"/>
      <c r="K207" s="547">
        <f t="shared" si="5"/>
        <v>49338</v>
      </c>
    </row>
    <row r="208" spans="1:12">
      <c r="A208" s="2135"/>
      <c r="B208" s="864" t="s">
        <v>2485</v>
      </c>
      <c r="C208" s="2133" t="s">
        <v>289</v>
      </c>
      <c r="D208" s="2133"/>
      <c r="E208" s="547">
        <v>28600</v>
      </c>
      <c r="F208" s="547"/>
      <c r="G208" s="2136">
        <v>0</v>
      </c>
      <c r="H208" s="547"/>
      <c r="I208" s="2136">
        <v>0</v>
      </c>
      <c r="J208" s="547"/>
      <c r="K208" s="547">
        <f t="shared" si="5"/>
        <v>28600</v>
      </c>
    </row>
    <row r="209" spans="1:11">
      <c r="A209" s="2135"/>
      <c r="B209" s="864" t="s">
        <v>2486</v>
      </c>
      <c r="C209" s="2133" t="s">
        <v>289</v>
      </c>
      <c r="D209" s="2133"/>
      <c r="E209" s="547">
        <v>52420</v>
      </c>
      <c r="F209" s="547"/>
      <c r="G209" s="2136">
        <v>0</v>
      </c>
      <c r="H209" s="547"/>
      <c r="I209" s="2136">
        <v>0</v>
      </c>
      <c r="J209" s="547"/>
      <c r="K209" s="547">
        <f t="shared" si="5"/>
        <v>52420</v>
      </c>
    </row>
    <row r="210" spans="1:11">
      <c r="A210" s="2135"/>
      <c r="B210" s="864" t="s">
        <v>2487</v>
      </c>
      <c r="C210" s="2133" t="s">
        <v>289</v>
      </c>
      <c r="D210" s="2133"/>
      <c r="E210" s="547">
        <v>2300</v>
      </c>
      <c r="F210" s="547"/>
      <c r="G210" s="2136">
        <v>2500</v>
      </c>
      <c r="H210" s="547"/>
      <c r="I210" s="2136">
        <v>0</v>
      </c>
      <c r="J210" s="547"/>
      <c r="K210" s="547">
        <f t="shared" si="5"/>
        <v>4800</v>
      </c>
    </row>
    <row r="211" spans="1:11">
      <c r="A211" s="2135"/>
      <c r="B211" s="864" t="s">
        <v>2488</v>
      </c>
      <c r="C211" s="2133" t="s">
        <v>289</v>
      </c>
      <c r="D211" s="2133"/>
      <c r="E211" s="2136">
        <v>16925</v>
      </c>
      <c r="F211" s="547"/>
      <c r="G211" s="2136">
        <v>0</v>
      </c>
      <c r="H211" s="547"/>
      <c r="I211" s="2136">
        <v>0</v>
      </c>
      <c r="J211" s="547"/>
      <c r="K211" s="547">
        <f t="shared" si="5"/>
        <v>16925</v>
      </c>
    </row>
    <row r="212" spans="1:11">
      <c r="A212" s="2135"/>
      <c r="B212" s="864" t="s">
        <v>2489</v>
      </c>
      <c r="C212" s="2133" t="s">
        <v>289</v>
      </c>
      <c r="D212" s="2133"/>
      <c r="E212" s="547">
        <v>8000</v>
      </c>
      <c r="F212" s="547"/>
      <c r="G212" s="2136">
        <v>0</v>
      </c>
      <c r="H212" s="547"/>
      <c r="I212" s="547">
        <v>11000</v>
      </c>
      <c r="J212" s="547"/>
      <c r="K212" s="547">
        <f t="shared" si="5"/>
        <v>19000</v>
      </c>
    </row>
    <row r="213" spans="1:11">
      <c r="A213" s="2135"/>
      <c r="B213" s="864" t="s">
        <v>2490</v>
      </c>
      <c r="C213" s="2133" t="s">
        <v>289</v>
      </c>
      <c r="D213" s="2133"/>
      <c r="E213" s="547">
        <v>1300</v>
      </c>
      <c r="F213" s="547"/>
      <c r="G213" s="2136">
        <v>0</v>
      </c>
      <c r="H213" s="547"/>
      <c r="I213" s="2136">
        <v>0</v>
      </c>
      <c r="J213" s="547"/>
      <c r="K213" s="547">
        <f t="shared" si="5"/>
        <v>1300</v>
      </c>
    </row>
    <row r="214" spans="1:11">
      <c r="A214" s="2135"/>
      <c r="B214" s="864" t="s">
        <v>2491</v>
      </c>
      <c r="C214" s="2133" t="s">
        <v>289</v>
      </c>
      <c r="D214" s="2133"/>
      <c r="E214" s="2136">
        <v>2000</v>
      </c>
      <c r="F214" s="547"/>
      <c r="G214" s="2136">
        <v>0</v>
      </c>
      <c r="H214" s="547"/>
      <c r="I214" s="2136">
        <v>0</v>
      </c>
      <c r="J214" s="547"/>
      <c r="K214" s="547">
        <f t="shared" si="5"/>
        <v>2000</v>
      </c>
    </row>
    <row r="215" spans="1:11">
      <c r="A215" s="2135"/>
      <c r="B215" s="864" t="s">
        <v>1255</v>
      </c>
      <c r="C215" s="2133" t="s">
        <v>289</v>
      </c>
      <c r="D215" s="2134"/>
      <c r="E215" s="547">
        <v>7100</v>
      </c>
      <c r="F215" s="563"/>
      <c r="G215" s="2136">
        <v>0</v>
      </c>
      <c r="H215" s="563"/>
      <c r="I215" s="547">
        <v>167918</v>
      </c>
      <c r="J215" s="563"/>
      <c r="K215" s="547">
        <f t="shared" si="5"/>
        <v>175018</v>
      </c>
    </row>
    <row r="216" spans="1:11">
      <c r="A216" s="2135"/>
      <c r="B216" s="2121" t="s">
        <v>2691</v>
      </c>
      <c r="C216" s="2133" t="s">
        <v>289</v>
      </c>
      <c r="D216" s="2134"/>
      <c r="E216" s="547">
        <v>8000</v>
      </c>
      <c r="F216" s="563"/>
      <c r="G216" s="2136">
        <v>0</v>
      </c>
      <c r="H216" s="563"/>
      <c r="I216" s="547">
        <v>3000</v>
      </c>
      <c r="J216" s="563"/>
      <c r="K216" s="547">
        <f t="shared" si="5"/>
        <v>11000</v>
      </c>
    </row>
    <row r="217" spans="1:11">
      <c r="A217" s="2135"/>
      <c r="B217" s="864" t="s">
        <v>1256</v>
      </c>
      <c r="C217" s="2133" t="s">
        <v>289</v>
      </c>
      <c r="D217" s="2133"/>
      <c r="E217" s="2136">
        <v>17000</v>
      </c>
      <c r="F217" s="547"/>
      <c r="G217" s="2136">
        <v>0</v>
      </c>
      <c r="H217" s="547"/>
      <c r="I217" s="547">
        <v>17500</v>
      </c>
      <c r="J217" s="547"/>
      <c r="K217" s="547">
        <f t="shared" si="5"/>
        <v>34500</v>
      </c>
    </row>
    <row r="218" spans="1:11">
      <c r="A218" s="2135"/>
      <c r="B218" s="864" t="s">
        <v>1257</v>
      </c>
      <c r="C218" s="2133" t="s">
        <v>289</v>
      </c>
      <c r="D218" s="875"/>
      <c r="E218" s="547">
        <v>17000</v>
      </c>
      <c r="F218" s="547"/>
      <c r="G218" s="2136">
        <v>0</v>
      </c>
      <c r="H218" s="547"/>
      <c r="I218" s="547">
        <v>24093</v>
      </c>
      <c r="J218" s="547"/>
      <c r="K218" s="547">
        <f t="shared" ref="K218:K224" si="6">SUM(E218:I218)</f>
        <v>41093</v>
      </c>
    </row>
    <row r="219" spans="1:11">
      <c r="A219" s="2135"/>
      <c r="B219" s="864" t="s">
        <v>1258</v>
      </c>
      <c r="C219" s="2133" t="s">
        <v>289</v>
      </c>
      <c r="D219" s="2132"/>
      <c r="E219" s="2136">
        <v>19200</v>
      </c>
      <c r="F219" s="2148"/>
      <c r="G219" s="2136">
        <v>0</v>
      </c>
      <c r="H219" s="2148"/>
      <c r="I219" s="547">
        <v>800</v>
      </c>
      <c r="J219" s="2148"/>
      <c r="K219" s="547">
        <f t="shared" si="6"/>
        <v>20000</v>
      </c>
    </row>
    <row r="220" spans="1:11">
      <c r="A220" s="2135"/>
      <c r="B220" s="864" t="s">
        <v>1259</v>
      </c>
      <c r="C220" s="2133" t="s">
        <v>289</v>
      </c>
      <c r="D220" s="875"/>
      <c r="E220" s="2136">
        <v>35000</v>
      </c>
      <c r="F220" s="622"/>
      <c r="G220" s="2136">
        <v>2000</v>
      </c>
      <c r="H220" s="622"/>
      <c r="I220" s="547">
        <v>41500</v>
      </c>
      <c r="J220" s="622"/>
      <c r="K220" s="547">
        <f t="shared" si="6"/>
        <v>78500</v>
      </c>
    </row>
    <row r="221" spans="1:11">
      <c r="A221" s="2135"/>
      <c r="B221" s="864" t="s">
        <v>2492</v>
      </c>
      <c r="C221" s="2133" t="s">
        <v>289</v>
      </c>
      <c r="D221" s="875"/>
      <c r="E221" s="2136">
        <v>9500</v>
      </c>
      <c r="F221" s="622"/>
      <c r="G221" s="2136">
        <v>0</v>
      </c>
      <c r="H221" s="622"/>
      <c r="I221" s="547">
        <v>6075</v>
      </c>
      <c r="J221" s="622"/>
      <c r="K221" s="547">
        <f t="shared" si="6"/>
        <v>15575</v>
      </c>
    </row>
    <row r="222" spans="1:11">
      <c r="A222" s="2135"/>
      <c r="B222" s="864" t="s">
        <v>2493</v>
      </c>
      <c r="C222" s="2133" t="s">
        <v>289</v>
      </c>
      <c r="D222" s="875"/>
      <c r="E222" s="2136">
        <v>14000</v>
      </c>
      <c r="F222" s="622"/>
      <c r="G222" s="2136">
        <v>500</v>
      </c>
      <c r="H222" s="622"/>
      <c r="I222" s="547">
        <v>13000</v>
      </c>
      <c r="J222" s="622"/>
      <c r="K222" s="547">
        <f t="shared" si="6"/>
        <v>27500</v>
      </c>
    </row>
    <row r="223" spans="1:11">
      <c r="A223" s="2135"/>
      <c r="B223" s="864" t="s">
        <v>1260</v>
      </c>
      <c r="C223" s="2133" t="s">
        <v>289</v>
      </c>
      <c r="D223" s="2133"/>
      <c r="E223" s="2136">
        <v>0</v>
      </c>
      <c r="F223" s="622"/>
      <c r="G223" s="2136">
        <v>0</v>
      </c>
      <c r="H223" s="622"/>
      <c r="I223" s="547">
        <v>46884</v>
      </c>
      <c r="J223" s="622"/>
      <c r="K223" s="547">
        <f t="shared" si="6"/>
        <v>46884</v>
      </c>
    </row>
    <row r="224" spans="1:11">
      <c r="A224" s="2135"/>
      <c r="B224" s="864" t="s">
        <v>2494</v>
      </c>
      <c r="C224" s="2133" t="s">
        <v>289</v>
      </c>
      <c r="D224" s="2133"/>
      <c r="E224" s="2136">
        <v>2000</v>
      </c>
      <c r="F224" s="547"/>
      <c r="G224" s="2136">
        <v>500</v>
      </c>
      <c r="H224" s="547"/>
      <c r="I224" s="547">
        <v>1325</v>
      </c>
      <c r="J224" s="547"/>
      <c r="K224" s="547">
        <f t="shared" si="6"/>
        <v>3825</v>
      </c>
    </row>
    <row r="225" spans="1:11">
      <c r="A225" s="2131"/>
      <c r="B225" s="2121"/>
      <c r="C225" s="2133" t="s">
        <v>289</v>
      </c>
      <c r="D225" s="2121"/>
      <c r="E225" s="570"/>
      <c r="F225" s="570"/>
      <c r="G225" s="570"/>
      <c r="H225" s="570"/>
      <c r="I225" s="570"/>
      <c r="J225" s="570"/>
      <c r="K225" s="570"/>
    </row>
    <row r="226" spans="1:11">
      <c r="A226" s="864" t="s">
        <v>1261</v>
      </c>
      <c r="B226" s="2121"/>
      <c r="C226" s="2133" t="s">
        <v>289</v>
      </c>
      <c r="D226" s="2133"/>
      <c r="E226" s="547">
        <v>5000</v>
      </c>
      <c r="F226" s="547"/>
      <c r="G226" s="547">
        <v>15000</v>
      </c>
      <c r="H226" s="547"/>
      <c r="I226" s="2136">
        <v>0</v>
      </c>
      <c r="J226" s="547"/>
      <c r="K226" s="547">
        <f>SUM(E226:I226)</f>
        <v>20000</v>
      </c>
    </row>
    <row r="227" spans="1:11">
      <c r="A227" s="864"/>
      <c r="B227" s="2121"/>
      <c r="C227" s="2133" t="s">
        <v>289</v>
      </c>
      <c r="D227" s="2133"/>
      <c r="E227" s="547"/>
      <c r="F227" s="547"/>
      <c r="G227" s="547"/>
      <c r="H227" s="547"/>
      <c r="I227" s="1338"/>
      <c r="J227" s="547"/>
      <c r="K227" s="547"/>
    </row>
    <row r="228" spans="1:11">
      <c r="A228" s="864" t="s">
        <v>2495</v>
      </c>
      <c r="B228" s="2121"/>
      <c r="C228" s="2133" t="s">
        <v>289</v>
      </c>
      <c r="D228" s="2133"/>
      <c r="E228" s="547">
        <v>300000</v>
      </c>
      <c r="F228" s="547"/>
      <c r="G228" s="547">
        <v>10000</v>
      </c>
      <c r="H228" s="547"/>
      <c r="I228" s="2136">
        <v>36750</v>
      </c>
      <c r="J228" s="547"/>
      <c r="K228" s="547">
        <f>SUM(E228:I228)</f>
        <v>346750</v>
      </c>
    </row>
    <row r="229" spans="1:11">
      <c r="A229" s="864"/>
      <c r="B229" s="2121"/>
      <c r="C229" s="2133" t="s">
        <v>289</v>
      </c>
      <c r="D229" s="2133"/>
      <c r="E229" s="547"/>
      <c r="F229" s="547"/>
      <c r="G229" s="547"/>
      <c r="H229" s="547"/>
      <c r="I229" s="2136"/>
      <c r="J229" s="547"/>
      <c r="K229" s="547"/>
    </row>
    <row r="230" spans="1:11">
      <c r="A230" s="864" t="s">
        <v>1262</v>
      </c>
      <c r="B230" s="2121"/>
      <c r="C230" s="2133" t="s">
        <v>289</v>
      </c>
      <c r="D230" s="2133"/>
      <c r="E230" s="2136">
        <v>1000</v>
      </c>
      <c r="F230" s="547"/>
      <c r="G230" s="547">
        <v>10000</v>
      </c>
      <c r="H230" s="547"/>
      <c r="I230" s="2136">
        <v>0</v>
      </c>
      <c r="J230" s="547"/>
      <c r="K230" s="547">
        <f>SUM(E230:I230)</f>
        <v>11000</v>
      </c>
    </row>
    <row r="231" spans="1:11">
      <c r="A231" s="2131"/>
      <c r="B231" s="2121"/>
      <c r="C231" s="2133" t="s">
        <v>289</v>
      </c>
      <c r="D231" s="2121"/>
      <c r="E231" s="570"/>
      <c r="F231" s="570"/>
      <c r="G231" s="570"/>
      <c r="H231" s="570"/>
      <c r="I231" s="570"/>
      <c r="J231" s="570"/>
      <c r="K231" s="570"/>
    </row>
    <row r="232" spans="1:11">
      <c r="A232" s="864" t="s">
        <v>1263</v>
      </c>
      <c r="B232" s="2121"/>
      <c r="C232" s="2133" t="s">
        <v>289</v>
      </c>
      <c r="D232" s="2133"/>
      <c r="E232" s="547">
        <v>40000</v>
      </c>
      <c r="F232" s="547"/>
      <c r="G232" s="2136">
        <v>0</v>
      </c>
      <c r="H232" s="547"/>
      <c r="I232" s="547">
        <v>273090</v>
      </c>
      <c r="J232" s="547"/>
      <c r="K232" s="547">
        <f>SUM(E232:I232)</f>
        <v>313090</v>
      </c>
    </row>
    <row r="233" spans="1:11">
      <c r="A233" s="2131"/>
      <c r="B233" s="2121"/>
      <c r="C233" s="2121"/>
      <c r="D233" s="2121"/>
      <c r="E233" s="570"/>
      <c r="F233" s="570"/>
      <c r="G233" s="570"/>
      <c r="H233" s="570"/>
      <c r="I233" s="570"/>
      <c r="J233" s="570"/>
      <c r="K233" s="570"/>
    </row>
    <row r="234" spans="1:11">
      <c r="A234" s="2131"/>
      <c r="B234" s="2121"/>
      <c r="C234" s="2121"/>
      <c r="D234" s="2121"/>
      <c r="E234" s="570"/>
      <c r="F234" s="570"/>
      <c r="G234" s="570"/>
      <c r="H234" s="570"/>
      <c r="I234" s="570"/>
      <c r="J234" s="570"/>
      <c r="K234" s="570"/>
    </row>
    <row r="235" spans="1:11">
      <c r="A235" s="2143"/>
      <c r="B235" s="864"/>
      <c r="C235" s="2133"/>
      <c r="D235" s="875"/>
      <c r="E235" s="547"/>
      <c r="F235" s="622"/>
      <c r="G235" s="547"/>
      <c r="H235" s="622"/>
      <c r="I235" s="1338"/>
      <c r="J235" s="622"/>
      <c r="K235" s="547"/>
    </row>
    <row r="236" spans="1:11">
      <c r="A236" s="869" t="s">
        <v>0</v>
      </c>
      <c r="B236" s="2121"/>
      <c r="C236" s="864"/>
      <c r="D236" s="864"/>
      <c r="E236" s="864"/>
      <c r="F236" s="864"/>
      <c r="G236" s="864"/>
      <c r="H236" s="864"/>
      <c r="I236" s="864"/>
      <c r="J236" s="864"/>
      <c r="K236" s="1652" t="str">
        <f>K3</f>
        <v>SCHEDULE 34</v>
      </c>
    </row>
    <row r="237" spans="1:11">
      <c r="A237" s="2122" t="s">
        <v>1231</v>
      </c>
      <c r="B237" s="2121"/>
      <c r="C237" s="900"/>
      <c r="D237" s="900"/>
      <c r="E237" s="900"/>
      <c r="F237" s="900"/>
      <c r="G237" s="900"/>
      <c r="H237" s="900"/>
      <c r="I237" s="900"/>
      <c r="J237" s="864"/>
      <c r="K237" s="1652" t="s">
        <v>135</v>
      </c>
    </row>
    <row r="238" spans="1:11">
      <c r="A238" s="2123" t="str">
        <f>A5</f>
        <v xml:space="preserve">FISCAL YEAR ENDED MARCH 31, 2015       </v>
      </c>
      <c r="B238" s="2121"/>
      <c r="C238" s="2123"/>
      <c r="D238" s="2123"/>
      <c r="E238" s="2123"/>
      <c r="F238" s="2123"/>
      <c r="G238" s="2123"/>
      <c r="H238" s="2123"/>
      <c r="I238" s="2123"/>
      <c r="J238" s="864"/>
      <c r="K238" s="864"/>
    </row>
    <row r="239" spans="1:11">
      <c r="A239" s="2124"/>
      <c r="B239" s="867"/>
      <c r="C239" s="867"/>
      <c r="D239" s="867"/>
      <c r="E239" s="867"/>
      <c r="F239" s="867"/>
      <c r="G239" s="867"/>
      <c r="H239" s="867"/>
      <c r="I239" s="867"/>
      <c r="J239" s="867"/>
      <c r="K239" s="867"/>
    </row>
    <row r="240" spans="1:11">
      <c r="A240" s="2125"/>
      <c r="B240" s="2126"/>
      <c r="C240" s="867"/>
      <c r="D240" s="867"/>
      <c r="E240" s="867" t="s">
        <v>1233</v>
      </c>
      <c r="F240" s="867"/>
      <c r="G240" s="867"/>
      <c r="H240" s="867"/>
      <c r="I240" s="867"/>
      <c r="J240" s="867"/>
      <c r="K240" s="867" t="s">
        <v>288</v>
      </c>
    </row>
    <row r="241" spans="1:11">
      <c r="A241" s="2127" t="s">
        <v>1234</v>
      </c>
      <c r="B241" s="2128"/>
      <c r="C241" s="867"/>
      <c r="D241" s="867"/>
      <c r="E241" s="2120" t="s">
        <v>1235</v>
      </c>
      <c r="F241" s="867"/>
      <c r="G241" s="2120" t="s">
        <v>1236</v>
      </c>
      <c r="H241" s="867"/>
      <c r="I241" s="2129" t="s">
        <v>1237</v>
      </c>
      <c r="J241" s="2130"/>
      <c r="K241" s="2120" t="s">
        <v>554</v>
      </c>
    </row>
    <row r="242" spans="1:11">
      <c r="A242" s="2131"/>
      <c r="B242" s="2121"/>
      <c r="C242" s="2121"/>
      <c r="D242" s="2121"/>
      <c r="E242" s="2121"/>
      <c r="F242" s="2121"/>
      <c r="G242" s="2121"/>
      <c r="H242" s="2121"/>
      <c r="I242" s="2121"/>
      <c r="J242" s="2121"/>
      <c r="K242" s="2121"/>
    </row>
    <row r="243" spans="1:11">
      <c r="A243" s="864" t="s">
        <v>1264</v>
      </c>
      <c r="B243" s="2121"/>
      <c r="C243" s="2133"/>
      <c r="D243" s="2133"/>
      <c r="E243" s="2136"/>
      <c r="F243" s="547"/>
      <c r="G243" s="547"/>
      <c r="H243" s="2142"/>
      <c r="I243" s="547"/>
      <c r="J243" s="547"/>
      <c r="K243" s="547"/>
    </row>
    <row r="244" spans="1:11">
      <c r="A244" s="2143"/>
      <c r="B244" s="864" t="s">
        <v>1265</v>
      </c>
      <c r="C244" s="2133" t="s">
        <v>289</v>
      </c>
      <c r="D244" s="2134"/>
      <c r="E244" s="1340">
        <v>34000</v>
      </c>
      <c r="F244" s="1340"/>
      <c r="G244" s="2136">
        <v>0</v>
      </c>
      <c r="H244" s="1340"/>
      <c r="I244" s="2136">
        <v>0</v>
      </c>
      <c r="J244" s="1340"/>
      <c r="K244" s="1340">
        <f t="shared" ref="K244:K255" si="7">SUM(E244:I244)</f>
        <v>34000</v>
      </c>
    </row>
    <row r="245" spans="1:11">
      <c r="A245" s="2143"/>
      <c r="B245" s="864" t="s">
        <v>2496</v>
      </c>
      <c r="C245" s="2133" t="s">
        <v>289</v>
      </c>
      <c r="D245" s="2133"/>
      <c r="E245" s="622">
        <v>34000</v>
      </c>
      <c r="F245" s="547"/>
      <c r="G245" s="2136">
        <v>0</v>
      </c>
      <c r="H245" s="547"/>
      <c r="I245" s="2136">
        <v>0</v>
      </c>
      <c r="J245" s="547"/>
      <c r="K245" s="547">
        <f t="shared" si="7"/>
        <v>34000</v>
      </c>
    </row>
    <row r="246" spans="1:11">
      <c r="A246" s="2143"/>
      <c r="B246" s="864" t="s">
        <v>1266</v>
      </c>
      <c r="C246" s="2133" t="s">
        <v>289</v>
      </c>
      <c r="D246" s="875"/>
      <c r="E246" s="2136">
        <v>45675</v>
      </c>
      <c r="F246" s="547"/>
      <c r="G246" s="2136">
        <v>0</v>
      </c>
      <c r="H246" s="547"/>
      <c r="I246" s="547">
        <v>1450</v>
      </c>
      <c r="J246" s="547"/>
      <c r="K246" s="547">
        <f t="shared" si="7"/>
        <v>47125</v>
      </c>
    </row>
    <row r="247" spans="1:11">
      <c r="A247" s="2143"/>
      <c r="B247" s="864" t="s">
        <v>1267</v>
      </c>
      <c r="C247" s="2133" t="s">
        <v>289</v>
      </c>
      <c r="D247" s="2133"/>
      <c r="E247" s="2136">
        <v>64000</v>
      </c>
      <c r="F247" s="547"/>
      <c r="G247" s="2136">
        <v>0</v>
      </c>
      <c r="H247" s="547"/>
      <c r="I247" s="2136">
        <v>0</v>
      </c>
      <c r="J247" s="547"/>
      <c r="K247" s="547">
        <f t="shared" si="7"/>
        <v>64000</v>
      </c>
    </row>
    <row r="248" spans="1:11">
      <c r="A248" s="2143"/>
      <c r="B248" s="864" t="s">
        <v>1268</v>
      </c>
      <c r="C248" s="2133" t="s">
        <v>289</v>
      </c>
      <c r="D248" s="2133"/>
      <c r="E248" s="622">
        <v>70000</v>
      </c>
      <c r="F248" s="547"/>
      <c r="G248" s="2136">
        <v>0</v>
      </c>
      <c r="H248" s="547"/>
      <c r="I248" s="2136">
        <v>0</v>
      </c>
      <c r="J248" s="547"/>
      <c r="K248" s="547">
        <f t="shared" si="7"/>
        <v>70000</v>
      </c>
    </row>
    <row r="249" spans="1:11">
      <c r="A249" s="2143"/>
      <c r="B249" s="864" t="s">
        <v>1269</v>
      </c>
      <c r="C249" s="2133" t="s">
        <v>289</v>
      </c>
      <c r="D249" s="2133"/>
      <c r="E249" s="2136">
        <v>108100</v>
      </c>
      <c r="F249" s="547"/>
      <c r="G249" s="547">
        <v>2400</v>
      </c>
      <c r="H249" s="547"/>
      <c r="I249" s="547">
        <v>4500</v>
      </c>
      <c r="J249" s="547"/>
      <c r="K249" s="547">
        <f t="shared" si="7"/>
        <v>115000</v>
      </c>
    </row>
    <row r="250" spans="1:11">
      <c r="A250" s="2143"/>
      <c r="B250" s="864" t="s">
        <v>1270</v>
      </c>
      <c r="C250" s="2133" t="s">
        <v>289</v>
      </c>
      <c r="D250" s="2121"/>
      <c r="E250" s="2136">
        <v>37802</v>
      </c>
      <c r="F250" s="570"/>
      <c r="G250" s="547">
        <v>2500</v>
      </c>
      <c r="H250" s="570"/>
      <c r="I250" s="2136">
        <v>0</v>
      </c>
      <c r="J250" s="570"/>
      <c r="K250" s="547">
        <f t="shared" si="7"/>
        <v>40302</v>
      </c>
    </row>
    <row r="251" spans="1:11">
      <c r="A251" s="2143"/>
      <c r="B251" s="864" t="s">
        <v>1271</v>
      </c>
      <c r="C251" s="2133" t="s">
        <v>289</v>
      </c>
      <c r="D251" s="2133"/>
      <c r="E251" s="2136">
        <v>12000</v>
      </c>
      <c r="F251" s="547"/>
      <c r="G251" s="2136">
        <v>0</v>
      </c>
      <c r="H251" s="547"/>
      <c r="I251" s="2136">
        <v>0</v>
      </c>
      <c r="J251" s="547"/>
      <c r="K251" s="547">
        <f t="shared" si="7"/>
        <v>12000</v>
      </c>
    </row>
    <row r="252" spans="1:11">
      <c r="A252" s="2143"/>
      <c r="B252" s="864" t="s">
        <v>1272</v>
      </c>
      <c r="C252" s="2133" t="s">
        <v>289</v>
      </c>
      <c r="D252" s="2133"/>
      <c r="E252" s="622">
        <v>25000</v>
      </c>
      <c r="F252" s="547"/>
      <c r="G252" s="2136">
        <v>0</v>
      </c>
      <c r="H252" s="547"/>
      <c r="I252" s="2136">
        <v>0</v>
      </c>
      <c r="J252" s="547"/>
      <c r="K252" s="547">
        <f t="shared" si="7"/>
        <v>25000</v>
      </c>
    </row>
    <row r="253" spans="1:11">
      <c r="A253" s="2143"/>
      <c r="B253" s="864" t="s">
        <v>2497</v>
      </c>
      <c r="C253" s="2133" t="s">
        <v>289</v>
      </c>
      <c r="D253" s="2133"/>
      <c r="E253" s="2136">
        <v>38505</v>
      </c>
      <c r="F253" s="547"/>
      <c r="G253" s="2136">
        <v>0</v>
      </c>
      <c r="H253" s="547"/>
      <c r="I253" s="2136">
        <v>0</v>
      </c>
      <c r="J253" s="547"/>
      <c r="K253" s="547">
        <f t="shared" si="7"/>
        <v>38505</v>
      </c>
    </row>
    <row r="254" spans="1:11">
      <c r="A254" s="2143"/>
      <c r="B254" s="864" t="s">
        <v>1273</v>
      </c>
      <c r="C254" s="2133" t="s">
        <v>289</v>
      </c>
      <c r="D254" s="2133"/>
      <c r="E254" s="2136">
        <v>2000</v>
      </c>
      <c r="F254" s="547"/>
      <c r="G254" s="2136">
        <v>0</v>
      </c>
      <c r="H254" s="547"/>
      <c r="I254" s="2136">
        <v>0</v>
      </c>
      <c r="J254" s="547"/>
      <c r="K254" s="547">
        <f t="shared" si="7"/>
        <v>2000</v>
      </c>
    </row>
    <row r="255" spans="1:11">
      <c r="A255" s="2143"/>
      <c r="B255" s="864" t="s">
        <v>1274</v>
      </c>
      <c r="C255" s="2133" t="s">
        <v>289</v>
      </c>
      <c r="D255" s="2133"/>
      <c r="E255" s="622">
        <v>22000</v>
      </c>
      <c r="F255" s="547"/>
      <c r="G255" s="2136">
        <v>0</v>
      </c>
      <c r="H255" s="547"/>
      <c r="I255" s="2136">
        <v>0</v>
      </c>
      <c r="J255" s="547"/>
      <c r="K255" s="547">
        <f t="shared" si="7"/>
        <v>22000</v>
      </c>
    </row>
    <row r="256" spans="1:11">
      <c r="A256" s="2143"/>
      <c r="B256" s="864" t="s">
        <v>1275</v>
      </c>
      <c r="C256" s="2133" t="s">
        <v>289</v>
      </c>
      <c r="D256" s="2134"/>
      <c r="E256" s="2136">
        <v>25000</v>
      </c>
      <c r="F256" s="563"/>
      <c r="G256" s="547">
        <v>1000</v>
      </c>
      <c r="H256" s="563"/>
      <c r="I256" s="2136">
        <v>0</v>
      </c>
      <c r="J256" s="563"/>
      <c r="K256" s="547">
        <f>SUM(E256:I256)</f>
        <v>26000</v>
      </c>
    </row>
    <row r="257" spans="1:11">
      <c r="A257" s="2143"/>
      <c r="B257" s="864" t="s">
        <v>1276</v>
      </c>
      <c r="C257" s="2133" t="s">
        <v>289</v>
      </c>
      <c r="D257" s="2133"/>
      <c r="E257" s="2136">
        <v>67000</v>
      </c>
      <c r="F257" s="547"/>
      <c r="G257" s="2136">
        <v>0</v>
      </c>
      <c r="H257" s="547"/>
      <c r="I257" s="2136">
        <v>0</v>
      </c>
      <c r="J257" s="547"/>
      <c r="K257" s="547">
        <f>SUM(E257:I257)</f>
        <v>67000</v>
      </c>
    </row>
    <row r="258" spans="1:11">
      <c r="A258" s="2143"/>
      <c r="B258" s="864" t="s">
        <v>1277</v>
      </c>
      <c r="C258" s="2133" t="s">
        <v>289</v>
      </c>
      <c r="D258" s="2133"/>
      <c r="E258" s="2136">
        <v>60000</v>
      </c>
      <c r="F258" s="547"/>
      <c r="G258" s="2136">
        <v>0</v>
      </c>
      <c r="H258" s="547"/>
      <c r="I258" s="547">
        <v>50000</v>
      </c>
      <c r="J258" s="547"/>
      <c r="K258" s="547">
        <f>SUM(E258:I258)</f>
        <v>110000</v>
      </c>
    </row>
    <row r="259" spans="1:11">
      <c r="A259" s="2143"/>
      <c r="B259" s="864"/>
      <c r="C259" s="2133" t="s">
        <v>289</v>
      </c>
      <c r="D259" s="2133"/>
      <c r="E259" s="547"/>
      <c r="F259" s="547"/>
      <c r="G259" s="547"/>
      <c r="H259" s="547"/>
      <c r="I259" s="547"/>
      <c r="J259" s="547"/>
      <c r="K259" s="547"/>
    </row>
    <row r="260" spans="1:11">
      <c r="A260" s="864" t="s">
        <v>1278</v>
      </c>
      <c r="B260" s="2121"/>
      <c r="C260" s="2133" t="s">
        <v>289</v>
      </c>
      <c r="D260" s="2133"/>
      <c r="E260" s="2136">
        <v>1500</v>
      </c>
      <c r="F260" s="547"/>
      <c r="G260" s="547">
        <v>1000</v>
      </c>
      <c r="H260" s="547"/>
      <c r="I260" s="2136">
        <v>0</v>
      </c>
      <c r="J260" s="547"/>
      <c r="K260" s="547">
        <f>SUM(E260:I260)</f>
        <v>2500</v>
      </c>
    </row>
    <row r="261" spans="1:11" ht="16.5" customHeight="1">
      <c r="A261" s="864"/>
      <c r="B261" s="2121"/>
      <c r="C261" s="2133" t="s">
        <v>289</v>
      </c>
      <c r="D261" s="2133"/>
      <c r="E261" s="2136"/>
      <c r="F261" s="547"/>
      <c r="G261" s="547"/>
      <c r="H261" s="547"/>
      <c r="I261" s="1338"/>
      <c r="J261" s="547"/>
      <c r="K261" s="547"/>
    </row>
    <row r="262" spans="1:11">
      <c r="A262" s="864" t="s">
        <v>1279</v>
      </c>
      <c r="B262" s="2121"/>
      <c r="C262" s="2133" t="s">
        <v>289</v>
      </c>
      <c r="D262" s="2133"/>
      <c r="E262" s="2136">
        <v>500</v>
      </c>
      <c r="F262" s="547"/>
      <c r="G262" s="2136">
        <v>0</v>
      </c>
      <c r="H262" s="547"/>
      <c r="I262" s="2136">
        <v>0</v>
      </c>
      <c r="J262" s="547"/>
      <c r="K262" s="547">
        <f>SUM(E262:I262)</f>
        <v>500</v>
      </c>
    </row>
    <row r="263" spans="1:11">
      <c r="A263" s="864"/>
      <c r="B263" s="2121"/>
      <c r="C263" s="2133" t="s">
        <v>289</v>
      </c>
      <c r="D263" s="2133"/>
      <c r="E263" s="2136"/>
      <c r="F263" s="547"/>
      <c r="G263" s="2136"/>
      <c r="H263" s="547"/>
      <c r="I263" s="1338"/>
      <c r="J263" s="547"/>
      <c r="K263" s="547"/>
    </row>
    <row r="264" spans="1:11">
      <c r="A264" s="864" t="s">
        <v>2498</v>
      </c>
      <c r="B264" s="2121"/>
      <c r="C264" s="2133" t="s">
        <v>289</v>
      </c>
      <c r="D264" s="2133"/>
      <c r="E264" s="547">
        <v>13400</v>
      </c>
      <c r="F264" s="547"/>
      <c r="G264" s="547">
        <v>15000</v>
      </c>
      <c r="H264" s="547"/>
      <c r="I264" s="2136">
        <v>0</v>
      </c>
      <c r="J264" s="547"/>
      <c r="K264" s="547">
        <f>SUM(E264:I264)</f>
        <v>28400</v>
      </c>
    </row>
    <row r="265" spans="1:11">
      <c r="A265" s="864"/>
      <c r="B265" s="2121"/>
      <c r="C265" s="2133" t="s">
        <v>289</v>
      </c>
      <c r="D265" s="2133"/>
      <c r="E265" s="547"/>
      <c r="F265" s="547"/>
      <c r="G265" s="547"/>
      <c r="H265" s="547"/>
      <c r="I265" s="1338"/>
      <c r="J265" s="547"/>
      <c r="K265" s="547"/>
    </row>
    <row r="266" spans="1:11">
      <c r="A266" s="865" t="s">
        <v>1280</v>
      </c>
      <c r="B266" s="864"/>
      <c r="C266" s="2133" t="s">
        <v>289</v>
      </c>
      <c r="D266" s="2133"/>
      <c r="E266" s="2136"/>
      <c r="F266" s="547"/>
      <c r="G266" s="2136"/>
      <c r="H266" s="547"/>
      <c r="I266" s="1338"/>
      <c r="J266" s="547"/>
      <c r="K266" s="547"/>
    </row>
    <row r="267" spans="1:11">
      <c r="A267" s="2131"/>
      <c r="B267" s="864" t="s">
        <v>1281</v>
      </c>
      <c r="C267" s="2133" t="s">
        <v>289</v>
      </c>
      <c r="D267" s="875"/>
      <c r="E267" s="547">
        <v>17000</v>
      </c>
      <c r="F267" s="622"/>
      <c r="G267" s="2136">
        <v>0</v>
      </c>
      <c r="H267" s="622"/>
      <c r="I267" s="2136">
        <v>0</v>
      </c>
      <c r="J267" s="622"/>
      <c r="K267" s="547">
        <f>SUM(E267:I267)</f>
        <v>17000</v>
      </c>
    </row>
    <row r="268" spans="1:11">
      <c r="A268" s="2131"/>
      <c r="B268" s="864" t="s">
        <v>1282</v>
      </c>
      <c r="C268" s="2133" t="s">
        <v>289</v>
      </c>
      <c r="D268" s="2133"/>
      <c r="E268" s="547">
        <v>1750</v>
      </c>
      <c r="F268" s="547"/>
      <c r="G268" s="2136">
        <v>0</v>
      </c>
      <c r="H268" s="547"/>
      <c r="I268" s="2136">
        <v>0</v>
      </c>
      <c r="J268" s="547"/>
      <c r="K268" s="547">
        <f>SUM(E268:I268)</f>
        <v>1750</v>
      </c>
    </row>
    <row r="269" spans="1:11">
      <c r="A269" s="2131"/>
      <c r="B269" s="864"/>
      <c r="C269" s="2133" t="s">
        <v>289</v>
      </c>
      <c r="D269" s="2133"/>
      <c r="E269" s="547"/>
      <c r="F269" s="547"/>
      <c r="G269" s="2136"/>
      <c r="H269" s="547"/>
      <c r="I269" s="1338"/>
      <c r="J269" s="547"/>
      <c r="K269" s="547"/>
    </row>
    <row r="270" spans="1:11">
      <c r="A270" s="864" t="s">
        <v>1283</v>
      </c>
      <c r="B270" s="2121"/>
      <c r="C270" s="2133" t="s">
        <v>289</v>
      </c>
      <c r="D270" s="2133"/>
      <c r="E270" s="547">
        <f>4500+5100</f>
        <v>9600</v>
      </c>
      <c r="F270" s="547"/>
      <c r="G270" s="547">
        <v>40000</v>
      </c>
      <c r="H270" s="547"/>
      <c r="I270" s="2136">
        <v>0</v>
      </c>
      <c r="J270" s="547"/>
      <c r="K270" s="547">
        <f>SUM(E270:I270)</f>
        <v>49600</v>
      </c>
    </row>
    <row r="271" spans="1:11">
      <c r="A271" s="872"/>
      <c r="B271" s="2149"/>
      <c r="C271" s="2133" t="s">
        <v>289</v>
      </c>
      <c r="D271" s="2133"/>
      <c r="E271" s="547"/>
      <c r="F271" s="547"/>
      <c r="G271" s="547"/>
      <c r="H271" s="547"/>
      <c r="I271" s="1338"/>
      <c r="J271" s="547"/>
      <c r="K271" s="547"/>
    </row>
    <row r="272" spans="1:11">
      <c r="A272" s="864" t="s">
        <v>1284</v>
      </c>
      <c r="B272" s="2149"/>
      <c r="C272" s="2133" t="s">
        <v>289</v>
      </c>
      <c r="D272" s="2133"/>
      <c r="E272" s="547"/>
      <c r="F272" s="547"/>
      <c r="G272" s="547"/>
      <c r="H272" s="547"/>
      <c r="I272" s="1338"/>
      <c r="J272" s="547"/>
      <c r="K272" s="547"/>
    </row>
    <row r="273" spans="1:11">
      <c r="A273" s="2143"/>
      <c r="B273" s="864" t="s">
        <v>1285</v>
      </c>
      <c r="C273" s="2133" t="s">
        <v>289</v>
      </c>
      <c r="D273" s="2133"/>
      <c r="E273" s="547">
        <v>2000</v>
      </c>
      <c r="F273" s="547"/>
      <c r="G273" s="2136">
        <v>0</v>
      </c>
      <c r="H273" s="547"/>
      <c r="I273" s="1338">
        <v>201000</v>
      </c>
      <c r="J273" s="547"/>
      <c r="K273" s="547">
        <f t="shared" ref="K273:K283" si="8">SUM(E273:I273)</f>
        <v>203000</v>
      </c>
    </row>
    <row r="274" spans="1:11">
      <c r="A274" s="2143"/>
      <c r="B274" s="864" t="s">
        <v>1286</v>
      </c>
      <c r="C274" s="2133" t="s">
        <v>289</v>
      </c>
      <c r="D274" s="2133"/>
      <c r="E274" s="547">
        <v>1000</v>
      </c>
      <c r="F274" s="547"/>
      <c r="G274" s="2136">
        <v>0</v>
      </c>
      <c r="H274" s="547"/>
      <c r="I274" s="1338">
        <v>2000</v>
      </c>
      <c r="J274" s="547"/>
      <c r="K274" s="547">
        <f t="shared" si="8"/>
        <v>3000</v>
      </c>
    </row>
    <row r="275" spans="1:11">
      <c r="A275" s="2143"/>
      <c r="B275" s="864" t="s">
        <v>1287</v>
      </c>
      <c r="C275" s="2133" t="s">
        <v>289</v>
      </c>
      <c r="D275" s="2133"/>
      <c r="E275" s="547">
        <v>1000</v>
      </c>
      <c r="F275" s="547"/>
      <c r="G275" s="2136">
        <v>0</v>
      </c>
      <c r="H275" s="547"/>
      <c r="I275" s="1338">
        <v>12000</v>
      </c>
      <c r="J275" s="547"/>
      <c r="K275" s="547">
        <f t="shared" si="8"/>
        <v>13000</v>
      </c>
    </row>
    <row r="276" spans="1:11">
      <c r="A276" s="2143"/>
      <c r="B276" s="864" t="s">
        <v>1288</v>
      </c>
      <c r="C276" s="2133" t="s">
        <v>289</v>
      </c>
      <c r="D276" s="2133"/>
      <c r="E276" s="547">
        <v>1000</v>
      </c>
      <c r="F276" s="547"/>
      <c r="G276" s="2136">
        <v>0</v>
      </c>
      <c r="H276" s="547"/>
      <c r="I276" s="1338">
        <v>2000</v>
      </c>
      <c r="J276" s="547"/>
      <c r="K276" s="547">
        <f t="shared" si="8"/>
        <v>3000</v>
      </c>
    </row>
    <row r="277" spans="1:11">
      <c r="A277" s="2143"/>
      <c r="B277" s="864" t="s">
        <v>1289</v>
      </c>
      <c r="C277" s="2133" t="s">
        <v>289</v>
      </c>
      <c r="D277" s="2133"/>
      <c r="E277" s="547">
        <v>1000</v>
      </c>
      <c r="F277" s="547"/>
      <c r="G277" s="2136">
        <v>0</v>
      </c>
      <c r="H277" s="547"/>
      <c r="I277" s="1338">
        <v>2000</v>
      </c>
      <c r="J277" s="547"/>
      <c r="K277" s="547">
        <f t="shared" si="8"/>
        <v>3000</v>
      </c>
    </row>
    <row r="278" spans="1:11">
      <c r="A278" s="2143"/>
      <c r="B278" s="864" t="s">
        <v>1290</v>
      </c>
      <c r="C278" s="2133" t="s">
        <v>289</v>
      </c>
      <c r="D278" s="2133"/>
      <c r="E278" s="547">
        <v>1000</v>
      </c>
      <c r="F278" s="547"/>
      <c r="G278" s="2136">
        <v>0</v>
      </c>
      <c r="H278" s="547"/>
      <c r="I278" s="1338">
        <v>2000</v>
      </c>
      <c r="J278" s="547"/>
      <c r="K278" s="547">
        <f t="shared" si="8"/>
        <v>3000</v>
      </c>
    </row>
    <row r="279" spans="1:11">
      <c r="A279" s="2143"/>
      <c r="B279" s="864" t="s">
        <v>1291</v>
      </c>
      <c r="C279" s="2133" t="s">
        <v>289</v>
      </c>
      <c r="D279" s="2133"/>
      <c r="E279" s="547">
        <v>1000</v>
      </c>
      <c r="F279" s="547"/>
      <c r="G279" s="2136">
        <v>0</v>
      </c>
      <c r="H279" s="547"/>
      <c r="I279" s="1338">
        <v>2000</v>
      </c>
      <c r="J279" s="547"/>
      <c r="K279" s="547">
        <f t="shared" si="8"/>
        <v>3000</v>
      </c>
    </row>
    <row r="280" spans="1:11">
      <c r="A280" s="2143"/>
      <c r="B280" s="864" t="s">
        <v>1292</v>
      </c>
      <c r="C280" s="2133" t="s">
        <v>289</v>
      </c>
      <c r="D280" s="2133"/>
      <c r="E280" s="547">
        <v>1000</v>
      </c>
      <c r="F280" s="547"/>
      <c r="G280" s="2136">
        <v>0</v>
      </c>
      <c r="H280" s="547"/>
      <c r="I280" s="1338">
        <v>2000</v>
      </c>
      <c r="J280" s="547"/>
      <c r="K280" s="547">
        <f t="shared" si="8"/>
        <v>3000</v>
      </c>
    </row>
    <row r="281" spans="1:11">
      <c r="A281" s="2143"/>
      <c r="B281" s="864" t="s">
        <v>1293</v>
      </c>
      <c r="C281" s="2133" t="s">
        <v>289</v>
      </c>
      <c r="D281" s="2133"/>
      <c r="E281" s="547">
        <v>1000</v>
      </c>
      <c r="F281" s="547"/>
      <c r="G281" s="2136">
        <v>0</v>
      </c>
      <c r="H281" s="547"/>
      <c r="I281" s="1338">
        <v>2000</v>
      </c>
      <c r="J281" s="547"/>
      <c r="K281" s="547">
        <f t="shared" si="8"/>
        <v>3000</v>
      </c>
    </row>
    <row r="282" spans="1:11">
      <c r="A282" s="2143"/>
      <c r="B282" s="864" t="s">
        <v>2499</v>
      </c>
      <c r="C282" s="2133" t="s">
        <v>289</v>
      </c>
      <c r="D282" s="2133"/>
      <c r="E282" s="547">
        <v>1000</v>
      </c>
      <c r="F282" s="547"/>
      <c r="G282" s="2136">
        <v>0</v>
      </c>
      <c r="H282" s="547"/>
      <c r="I282" s="1338">
        <v>8000</v>
      </c>
      <c r="J282" s="547"/>
      <c r="K282" s="547">
        <f t="shared" si="8"/>
        <v>9000</v>
      </c>
    </row>
    <row r="283" spans="1:11">
      <c r="A283" s="2143"/>
      <c r="B283" s="864" t="s">
        <v>1294</v>
      </c>
      <c r="C283" s="2133" t="s">
        <v>289</v>
      </c>
      <c r="D283" s="2133"/>
      <c r="E283" s="2136">
        <v>0</v>
      </c>
      <c r="F283" s="547"/>
      <c r="G283" s="2136">
        <v>0</v>
      </c>
      <c r="H283" s="547"/>
      <c r="I283" s="2136">
        <v>500</v>
      </c>
      <c r="J283" s="547"/>
      <c r="K283" s="547">
        <f t="shared" si="8"/>
        <v>500</v>
      </c>
    </row>
    <row r="284" spans="1:11">
      <c r="A284" s="864"/>
      <c r="B284" s="2121"/>
      <c r="C284" s="2133"/>
      <c r="D284" s="2133"/>
      <c r="E284" s="547"/>
      <c r="F284" s="547"/>
      <c r="G284" s="547"/>
      <c r="H284" s="547"/>
      <c r="I284" s="1341"/>
      <c r="J284" s="547"/>
      <c r="K284" s="547"/>
    </row>
    <row r="285" spans="1:11">
      <c r="A285" s="864"/>
      <c r="B285" s="2121"/>
      <c r="C285" s="2133"/>
      <c r="D285" s="2133"/>
      <c r="E285" s="547"/>
      <c r="F285" s="547"/>
      <c r="G285" s="547"/>
      <c r="H285" s="547"/>
      <c r="I285" s="1341"/>
      <c r="J285" s="547"/>
      <c r="K285" s="547"/>
    </row>
    <row r="286" spans="1:11">
      <c r="A286" s="869" t="s">
        <v>0</v>
      </c>
      <c r="B286" s="2121"/>
      <c r="C286" s="864"/>
      <c r="D286" s="864"/>
      <c r="E286" s="864"/>
      <c r="F286" s="864"/>
      <c r="G286" s="864"/>
      <c r="H286" s="864"/>
      <c r="I286" s="864"/>
      <c r="J286" s="864"/>
      <c r="K286" s="1652" t="str">
        <f>K3</f>
        <v>SCHEDULE 34</v>
      </c>
    </row>
    <row r="287" spans="1:11">
      <c r="A287" s="2122" t="s">
        <v>1231</v>
      </c>
      <c r="B287" s="2121"/>
      <c r="C287" s="900"/>
      <c r="D287" s="900"/>
      <c r="E287" s="900"/>
      <c r="F287" s="900"/>
      <c r="G287" s="900"/>
      <c r="H287" s="900"/>
      <c r="I287" s="900"/>
      <c r="J287" s="864"/>
      <c r="K287" s="1652" t="s">
        <v>135</v>
      </c>
    </row>
    <row r="288" spans="1:11">
      <c r="A288" s="2123" t="str">
        <f>A5</f>
        <v xml:space="preserve">FISCAL YEAR ENDED MARCH 31, 2015       </v>
      </c>
      <c r="B288" s="2121"/>
      <c r="C288" s="2123"/>
      <c r="D288" s="2123"/>
      <c r="E288" s="2123"/>
      <c r="F288" s="2123"/>
      <c r="G288" s="2123"/>
      <c r="H288" s="2123"/>
      <c r="I288" s="2123"/>
      <c r="J288" s="864"/>
      <c r="K288" s="864"/>
    </row>
    <row r="289" spans="1:11">
      <c r="A289" s="864"/>
      <c r="B289" s="2121"/>
      <c r="C289" s="2133"/>
      <c r="D289" s="2133"/>
      <c r="E289" s="547"/>
      <c r="F289" s="547"/>
      <c r="G289" s="547"/>
      <c r="H289" s="2142"/>
      <c r="I289" s="1341"/>
      <c r="J289" s="547"/>
      <c r="K289" s="547"/>
    </row>
    <row r="290" spans="1:11">
      <c r="A290" s="2125"/>
      <c r="B290" s="2126"/>
      <c r="C290" s="867"/>
      <c r="D290" s="867"/>
      <c r="E290" s="867" t="s">
        <v>1233</v>
      </c>
      <c r="F290" s="867"/>
      <c r="G290" s="867"/>
      <c r="H290" s="867"/>
      <c r="I290" s="867"/>
      <c r="J290" s="867"/>
      <c r="K290" s="867" t="s">
        <v>288</v>
      </c>
    </row>
    <row r="291" spans="1:11">
      <c r="A291" s="2127" t="s">
        <v>1234</v>
      </c>
      <c r="B291" s="2128"/>
      <c r="C291" s="867"/>
      <c r="D291" s="867"/>
      <c r="E291" s="2120" t="s">
        <v>1235</v>
      </c>
      <c r="F291" s="867"/>
      <c r="G291" s="2120" t="s">
        <v>1236</v>
      </c>
      <c r="H291" s="867"/>
      <c r="I291" s="2129" t="s">
        <v>1237</v>
      </c>
      <c r="J291" s="2130"/>
      <c r="K291" s="2120" t="s">
        <v>554</v>
      </c>
    </row>
    <row r="292" spans="1:11">
      <c r="A292" s="864"/>
      <c r="B292" s="2121"/>
      <c r="C292" s="2133"/>
      <c r="D292" s="2133"/>
      <c r="E292" s="547"/>
      <c r="F292" s="547"/>
      <c r="G292" s="547"/>
      <c r="H292" s="2142"/>
      <c r="I292" s="1341"/>
      <c r="J292" s="547"/>
      <c r="K292" s="547"/>
    </row>
    <row r="293" spans="1:11">
      <c r="A293" s="864" t="s">
        <v>1295</v>
      </c>
      <c r="B293" s="2121"/>
      <c r="C293" s="2133"/>
      <c r="D293" s="2133"/>
      <c r="E293" s="2136"/>
      <c r="F293" s="875"/>
      <c r="G293" s="547"/>
      <c r="H293" s="875"/>
      <c r="I293" s="1338"/>
      <c r="J293" s="875"/>
      <c r="K293" s="547"/>
    </row>
    <row r="294" spans="1:11">
      <c r="A294" s="2143"/>
      <c r="B294" s="864" t="s">
        <v>1296</v>
      </c>
      <c r="C294" s="2133" t="s">
        <v>289</v>
      </c>
      <c r="D294" s="2134"/>
      <c r="E294" s="1340">
        <v>1100</v>
      </c>
      <c r="F294" s="1340"/>
      <c r="G294" s="1340">
        <v>3900</v>
      </c>
      <c r="H294" s="1340"/>
      <c r="I294" s="1340">
        <v>6700000</v>
      </c>
      <c r="J294" s="1340"/>
      <c r="K294" s="1340">
        <f t="shared" ref="K294:K321" si="9">SUM(E294:I294)</f>
        <v>6705000</v>
      </c>
    </row>
    <row r="295" spans="1:11">
      <c r="A295" s="2143"/>
      <c r="B295" s="864" t="s">
        <v>2500</v>
      </c>
      <c r="C295" s="2133" t="s">
        <v>289</v>
      </c>
      <c r="D295" s="2121"/>
      <c r="E295" s="2136">
        <v>7000</v>
      </c>
      <c r="F295" s="570"/>
      <c r="G295" s="2136">
        <v>0</v>
      </c>
      <c r="H295" s="570"/>
      <c r="I295" s="2136">
        <v>21000</v>
      </c>
      <c r="J295" s="570"/>
      <c r="K295" s="547">
        <f t="shared" si="9"/>
        <v>28000</v>
      </c>
    </row>
    <row r="296" spans="1:11">
      <c r="A296" s="2143"/>
      <c r="B296" s="864" t="s">
        <v>1297</v>
      </c>
      <c r="C296" s="2133" t="s">
        <v>289</v>
      </c>
      <c r="D296" s="2133"/>
      <c r="E296" s="2136">
        <v>15000</v>
      </c>
      <c r="F296" s="547"/>
      <c r="G296" s="2136">
        <v>85000</v>
      </c>
      <c r="H296" s="547"/>
      <c r="I296" s="2136">
        <v>0</v>
      </c>
      <c r="J296" s="547"/>
      <c r="K296" s="547">
        <f t="shared" si="9"/>
        <v>100000</v>
      </c>
    </row>
    <row r="297" spans="1:11">
      <c r="A297" s="2143"/>
      <c r="B297" s="864" t="s">
        <v>1298</v>
      </c>
      <c r="C297" s="2133" t="s">
        <v>289</v>
      </c>
      <c r="D297" s="2133"/>
      <c r="E297" s="2136">
        <v>1350</v>
      </c>
      <c r="F297" s="547"/>
      <c r="G297" s="2136">
        <v>35000</v>
      </c>
      <c r="H297" s="547"/>
      <c r="I297" s="2136">
        <v>0</v>
      </c>
      <c r="J297" s="547"/>
      <c r="K297" s="547">
        <f t="shared" si="9"/>
        <v>36350</v>
      </c>
    </row>
    <row r="298" spans="1:11">
      <c r="A298" s="2143"/>
      <c r="B298" s="864" t="s">
        <v>1299</v>
      </c>
      <c r="C298" s="2133" t="s">
        <v>289</v>
      </c>
      <c r="D298" s="2133"/>
      <c r="E298" s="2136">
        <v>10000</v>
      </c>
      <c r="F298" s="547"/>
      <c r="G298" s="2136">
        <v>0</v>
      </c>
      <c r="H298" s="547"/>
      <c r="I298" s="2136">
        <v>27500</v>
      </c>
      <c r="J298" s="547"/>
      <c r="K298" s="547">
        <f t="shared" si="9"/>
        <v>37500</v>
      </c>
    </row>
    <row r="299" spans="1:11">
      <c r="A299" s="2143"/>
      <c r="B299" s="864" t="s">
        <v>1300</v>
      </c>
      <c r="C299" s="2133" t="s">
        <v>289</v>
      </c>
      <c r="D299" s="2133"/>
      <c r="E299" s="2136">
        <v>9800</v>
      </c>
      <c r="F299" s="547"/>
      <c r="G299" s="2136">
        <v>37200</v>
      </c>
      <c r="H299" s="547"/>
      <c r="I299" s="2136">
        <v>0</v>
      </c>
      <c r="J299" s="547"/>
      <c r="K299" s="547">
        <f t="shared" si="9"/>
        <v>47000</v>
      </c>
    </row>
    <row r="300" spans="1:11">
      <c r="A300" s="2143"/>
      <c r="B300" s="864" t="s">
        <v>1301</v>
      </c>
      <c r="C300" s="2133" t="s">
        <v>289</v>
      </c>
      <c r="D300" s="2133"/>
      <c r="E300" s="2136">
        <v>30000</v>
      </c>
      <c r="F300" s="547"/>
      <c r="G300" s="2136">
        <v>33000</v>
      </c>
      <c r="H300" s="547"/>
      <c r="I300" s="2136">
        <v>3500</v>
      </c>
      <c r="J300" s="547"/>
      <c r="K300" s="547">
        <f t="shared" si="9"/>
        <v>66500</v>
      </c>
    </row>
    <row r="301" spans="1:11">
      <c r="A301" s="2143"/>
      <c r="B301" s="864" t="s">
        <v>1302</v>
      </c>
      <c r="C301" s="2133" t="s">
        <v>289</v>
      </c>
      <c r="D301" s="2121"/>
      <c r="E301" s="2136">
        <v>14000</v>
      </c>
      <c r="F301" s="570"/>
      <c r="G301" s="2136">
        <v>3000</v>
      </c>
      <c r="H301" s="570"/>
      <c r="I301" s="2136">
        <v>0</v>
      </c>
      <c r="J301" s="570"/>
      <c r="K301" s="547">
        <f t="shared" si="9"/>
        <v>17000</v>
      </c>
    </row>
    <row r="302" spans="1:11">
      <c r="A302" s="2143"/>
      <c r="B302" s="864" t="s">
        <v>1303</v>
      </c>
      <c r="C302" s="2133" t="s">
        <v>289</v>
      </c>
      <c r="D302" s="2133"/>
      <c r="E302" s="2136">
        <v>30330</v>
      </c>
      <c r="F302" s="547"/>
      <c r="G302" s="2136">
        <v>11950</v>
      </c>
      <c r="H302" s="547"/>
      <c r="I302" s="2136">
        <v>23000</v>
      </c>
      <c r="J302" s="547"/>
      <c r="K302" s="547">
        <f t="shared" si="9"/>
        <v>65280</v>
      </c>
    </row>
    <row r="303" spans="1:11">
      <c r="A303" s="2143"/>
      <c r="B303" s="864" t="s">
        <v>1304</v>
      </c>
      <c r="C303" s="2133" t="s">
        <v>289</v>
      </c>
      <c r="D303" s="2133"/>
      <c r="E303" s="2136">
        <v>8000</v>
      </c>
      <c r="F303" s="547"/>
      <c r="G303" s="2136">
        <v>40600</v>
      </c>
      <c r="H303" s="547"/>
      <c r="I303" s="2136">
        <v>10000</v>
      </c>
      <c r="J303" s="547"/>
      <c r="K303" s="547">
        <f t="shared" si="9"/>
        <v>58600</v>
      </c>
    </row>
    <row r="304" spans="1:11">
      <c r="A304" s="2143"/>
      <c r="B304" s="864" t="s">
        <v>1305</v>
      </c>
      <c r="C304" s="2133" t="s">
        <v>289</v>
      </c>
      <c r="D304" s="2133"/>
      <c r="E304" s="2136">
        <v>4500</v>
      </c>
      <c r="F304" s="547"/>
      <c r="G304" s="2136">
        <v>6000</v>
      </c>
      <c r="H304" s="547"/>
      <c r="I304" s="2136">
        <v>17000</v>
      </c>
      <c r="J304" s="547"/>
      <c r="K304" s="547">
        <f t="shared" si="9"/>
        <v>27500</v>
      </c>
    </row>
    <row r="305" spans="1:11">
      <c r="A305" s="2143"/>
      <c r="B305" s="864" t="s">
        <v>1306</v>
      </c>
      <c r="C305" s="2133" t="s">
        <v>289</v>
      </c>
      <c r="D305" s="2133"/>
      <c r="E305" s="2136">
        <v>7000</v>
      </c>
      <c r="F305" s="547"/>
      <c r="G305" s="547">
        <v>25000</v>
      </c>
      <c r="H305" s="547"/>
      <c r="I305" s="547">
        <v>16000</v>
      </c>
      <c r="J305" s="547"/>
      <c r="K305" s="547">
        <f t="shared" si="9"/>
        <v>48000</v>
      </c>
    </row>
    <row r="306" spans="1:11">
      <c r="A306" s="2143"/>
      <c r="B306" s="864" t="s">
        <v>1307</v>
      </c>
      <c r="C306" s="2133" t="s">
        <v>289</v>
      </c>
      <c r="D306" s="2133"/>
      <c r="E306" s="2136">
        <v>500</v>
      </c>
      <c r="F306" s="548"/>
      <c r="G306" s="2136">
        <v>500</v>
      </c>
      <c r="H306" s="548"/>
      <c r="I306" s="2136">
        <v>0</v>
      </c>
      <c r="J306" s="548"/>
      <c r="K306" s="547">
        <f t="shared" si="9"/>
        <v>1000</v>
      </c>
    </row>
    <row r="307" spans="1:11">
      <c r="A307" s="2143"/>
      <c r="B307" s="864" t="s">
        <v>1308</v>
      </c>
      <c r="C307" s="2133" t="s">
        <v>289</v>
      </c>
      <c r="D307" s="875"/>
      <c r="E307" s="2136">
        <v>4000</v>
      </c>
      <c r="F307" s="622"/>
      <c r="G307" s="2136">
        <v>20000</v>
      </c>
      <c r="H307" s="622"/>
      <c r="I307" s="2136">
        <v>0</v>
      </c>
      <c r="J307" s="622"/>
      <c r="K307" s="547">
        <f t="shared" si="9"/>
        <v>24000</v>
      </c>
    </row>
    <row r="308" spans="1:11">
      <c r="A308" s="2143"/>
      <c r="B308" s="864" t="s">
        <v>1309</v>
      </c>
      <c r="C308" s="2133" t="s">
        <v>289</v>
      </c>
      <c r="D308" s="2133"/>
      <c r="E308" s="2136">
        <v>8000</v>
      </c>
      <c r="F308" s="547"/>
      <c r="G308" s="2136">
        <v>20000</v>
      </c>
      <c r="H308" s="547"/>
      <c r="I308" s="2136">
        <v>15000</v>
      </c>
      <c r="J308" s="547"/>
      <c r="K308" s="547">
        <f t="shared" si="9"/>
        <v>43000</v>
      </c>
    </row>
    <row r="309" spans="1:11">
      <c r="A309" s="2143"/>
      <c r="B309" s="864" t="s">
        <v>1310</v>
      </c>
      <c r="C309" s="2133" t="s">
        <v>289</v>
      </c>
      <c r="D309" s="2133"/>
      <c r="E309" s="2136">
        <v>10000</v>
      </c>
      <c r="F309" s="547"/>
      <c r="G309" s="2136">
        <v>10000</v>
      </c>
      <c r="H309" s="547"/>
      <c r="I309" s="2136">
        <v>0</v>
      </c>
      <c r="J309" s="547"/>
      <c r="K309" s="547">
        <f t="shared" si="9"/>
        <v>20000</v>
      </c>
    </row>
    <row r="310" spans="1:11">
      <c r="A310" s="2143"/>
      <c r="B310" s="864" t="s">
        <v>1311</v>
      </c>
      <c r="C310" s="2133" t="s">
        <v>289</v>
      </c>
      <c r="D310" s="2133"/>
      <c r="E310" s="2136">
        <v>4000</v>
      </c>
      <c r="F310" s="547"/>
      <c r="G310" s="2136">
        <v>0</v>
      </c>
      <c r="H310" s="547"/>
      <c r="I310" s="2136">
        <v>0</v>
      </c>
      <c r="J310" s="547"/>
      <c r="K310" s="547">
        <f t="shared" si="9"/>
        <v>4000</v>
      </c>
    </row>
    <row r="311" spans="1:11">
      <c r="A311" s="2143"/>
      <c r="B311" s="864" t="s">
        <v>1312</v>
      </c>
      <c r="C311" s="2133" t="s">
        <v>289</v>
      </c>
      <c r="D311" s="2133"/>
      <c r="E311" s="2136">
        <v>3000</v>
      </c>
      <c r="F311" s="547"/>
      <c r="G311" s="2136">
        <v>30000</v>
      </c>
      <c r="H311" s="547"/>
      <c r="I311" s="2136">
        <v>0</v>
      </c>
      <c r="J311" s="547"/>
      <c r="K311" s="547">
        <f t="shared" si="9"/>
        <v>33000</v>
      </c>
    </row>
    <row r="312" spans="1:11">
      <c r="A312" s="2143"/>
      <c r="B312" s="864" t="s">
        <v>1313</v>
      </c>
      <c r="C312" s="2133" t="s">
        <v>289</v>
      </c>
      <c r="D312" s="2133"/>
      <c r="E312" s="2136">
        <v>10000</v>
      </c>
      <c r="F312" s="547"/>
      <c r="G312" s="2136">
        <v>10000</v>
      </c>
      <c r="H312" s="547"/>
      <c r="I312" s="2136">
        <v>10000</v>
      </c>
      <c r="J312" s="547"/>
      <c r="K312" s="547">
        <f t="shared" si="9"/>
        <v>30000</v>
      </c>
    </row>
    <row r="313" spans="1:11">
      <c r="A313" s="2143"/>
      <c r="B313" s="864" t="s">
        <v>1314</v>
      </c>
      <c r="C313" s="2133" t="s">
        <v>289</v>
      </c>
      <c r="D313" s="875"/>
      <c r="E313" s="2136">
        <v>7000</v>
      </c>
      <c r="F313" s="622"/>
      <c r="G313" s="2136">
        <v>15000</v>
      </c>
      <c r="H313" s="622"/>
      <c r="I313" s="2136">
        <v>0</v>
      </c>
      <c r="J313" s="622"/>
      <c r="K313" s="547">
        <f t="shared" si="9"/>
        <v>22000</v>
      </c>
    </row>
    <row r="314" spans="1:11">
      <c r="A314" s="2143"/>
      <c r="B314" s="864" t="s">
        <v>1315</v>
      </c>
      <c r="C314" s="2133" t="s">
        <v>289</v>
      </c>
      <c r="D314" s="2133"/>
      <c r="E314" s="2136">
        <v>19500</v>
      </c>
      <c r="F314" s="547"/>
      <c r="G314" s="2136">
        <v>0</v>
      </c>
      <c r="H314" s="547"/>
      <c r="I314" s="2136">
        <v>7500</v>
      </c>
      <c r="J314" s="547"/>
      <c r="K314" s="547">
        <f t="shared" si="9"/>
        <v>27000</v>
      </c>
    </row>
    <row r="315" spans="1:11">
      <c r="A315" s="2143"/>
      <c r="B315" s="864" t="s">
        <v>1316</v>
      </c>
      <c r="C315" s="2133" t="s">
        <v>289</v>
      </c>
      <c r="D315" s="2121"/>
      <c r="E315" s="2136">
        <v>60000</v>
      </c>
      <c r="F315" s="570"/>
      <c r="G315" s="2136">
        <v>0</v>
      </c>
      <c r="H315" s="570"/>
      <c r="I315" s="2136">
        <v>0</v>
      </c>
      <c r="J315" s="570"/>
      <c r="K315" s="547">
        <f t="shared" si="9"/>
        <v>60000</v>
      </c>
    </row>
    <row r="316" spans="1:11">
      <c r="A316" s="2143"/>
      <c r="B316" s="864" t="s">
        <v>1317</v>
      </c>
      <c r="C316" s="2133" t="s">
        <v>289</v>
      </c>
      <c r="D316" s="2121"/>
      <c r="E316" s="2136">
        <v>3000</v>
      </c>
      <c r="F316" s="570"/>
      <c r="G316" s="2136">
        <v>5000</v>
      </c>
      <c r="H316" s="570"/>
      <c r="I316" s="2136">
        <v>0</v>
      </c>
      <c r="J316" s="570"/>
      <c r="K316" s="547">
        <f t="shared" si="9"/>
        <v>8000</v>
      </c>
    </row>
    <row r="317" spans="1:11">
      <c r="A317" s="2143"/>
      <c r="B317" s="864" t="s">
        <v>1318</v>
      </c>
      <c r="C317" s="2133" t="s">
        <v>289</v>
      </c>
      <c r="D317" s="2133"/>
      <c r="E317" s="2136">
        <v>10500</v>
      </c>
      <c r="F317" s="547"/>
      <c r="G317" s="2136">
        <v>0</v>
      </c>
      <c r="H317" s="547"/>
      <c r="I317" s="1338">
        <v>100000</v>
      </c>
      <c r="J317" s="547"/>
      <c r="K317" s="547">
        <f t="shared" si="9"/>
        <v>110500</v>
      </c>
    </row>
    <row r="318" spans="1:11">
      <c r="A318" s="2143"/>
      <c r="B318" s="864" t="s">
        <v>1319</v>
      </c>
      <c r="C318" s="2133" t="s">
        <v>289</v>
      </c>
      <c r="D318" s="2134"/>
      <c r="E318" s="2136">
        <v>30115</v>
      </c>
      <c r="F318" s="563"/>
      <c r="G318" s="2136">
        <v>0</v>
      </c>
      <c r="H318" s="563"/>
      <c r="I318" s="2136">
        <v>0</v>
      </c>
      <c r="J318" s="563"/>
      <c r="K318" s="547">
        <f t="shared" si="9"/>
        <v>30115</v>
      </c>
    </row>
    <row r="319" spans="1:11">
      <c r="A319" s="2143"/>
      <c r="B319" s="864" t="s">
        <v>1320</v>
      </c>
      <c r="C319" s="2133" t="s">
        <v>289</v>
      </c>
      <c r="D319" s="2133"/>
      <c r="E319" s="2136">
        <v>500</v>
      </c>
      <c r="F319" s="547"/>
      <c r="G319" s="2136">
        <v>65000</v>
      </c>
      <c r="H319" s="547"/>
      <c r="I319" s="2136">
        <v>25000</v>
      </c>
      <c r="J319" s="547"/>
      <c r="K319" s="547">
        <f t="shared" si="9"/>
        <v>90500</v>
      </c>
    </row>
    <row r="320" spans="1:11">
      <c r="A320" s="2143"/>
      <c r="B320" s="864" t="s">
        <v>2501</v>
      </c>
      <c r="C320" s="2133" t="s">
        <v>289</v>
      </c>
      <c r="D320" s="2133"/>
      <c r="E320" s="2136">
        <v>82500</v>
      </c>
      <c r="F320" s="547"/>
      <c r="G320" s="2136">
        <v>5000</v>
      </c>
      <c r="H320" s="547"/>
      <c r="I320" s="2136">
        <v>65000</v>
      </c>
      <c r="J320" s="547"/>
      <c r="K320" s="547">
        <f t="shared" si="9"/>
        <v>152500</v>
      </c>
    </row>
    <row r="321" spans="1:12">
      <c r="A321" s="2143"/>
      <c r="B321" s="864" t="s">
        <v>1321</v>
      </c>
      <c r="C321" s="2133" t="s">
        <v>289</v>
      </c>
      <c r="D321" s="2133"/>
      <c r="E321" s="2136">
        <v>74260</v>
      </c>
      <c r="F321" s="547"/>
      <c r="G321" s="2136">
        <v>4740</v>
      </c>
      <c r="H321" s="547"/>
      <c r="I321" s="2136">
        <v>0</v>
      </c>
      <c r="J321" s="547"/>
      <c r="K321" s="548">
        <f t="shared" si="9"/>
        <v>79000</v>
      </c>
    </row>
    <row r="322" spans="1:12">
      <c r="A322" s="2143"/>
      <c r="B322" s="864"/>
      <c r="C322" s="2133" t="s">
        <v>289</v>
      </c>
      <c r="D322" s="2133"/>
      <c r="E322" s="2136"/>
      <c r="F322" s="547"/>
      <c r="G322" s="2136"/>
      <c r="H322" s="547"/>
      <c r="I322" s="1341"/>
      <c r="J322" s="547"/>
      <c r="K322" s="548"/>
    </row>
    <row r="323" spans="1:12">
      <c r="A323" s="864" t="s">
        <v>2502</v>
      </c>
      <c r="B323" s="2121"/>
      <c r="C323" s="2133" t="s">
        <v>289</v>
      </c>
      <c r="D323" s="875"/>
      <c r="E323" s="2136">
        <v>15000</v>
      </c>
      <c r="F323" s="622"/>
      <c r="G323" s="2136">
        <v>0</v>
      </c>
      <c r="H323" s="622"/>
      <c r="I323" s="547">
        <v>30000</v>
      </c>
      <c r="J323" s="622"/>
      <c r="K323" s="547">
        <f>SUM(E323:I323)</f>
        <v>45000</v>
      </c>
    </row>
    <row r="324" spans="1:12">
      <c r="A324" s="864"/>
      <c r="B324" s="2121"/>
      <c r="C324" s="2133" t="s">
        <v>289</v>
      </c>
      <c r="D324" s="875"/>
      <c r="E324" s="2136"/>
      <c r="F324" s="622"/>
      <c r="G324" s="2136"/>
      <c r="H324" s="622"/>
      <c r="I324" s="547"/>
      <c r="J324" s="622"/>
      <c r="K324" s="547"/>
    </row>
    <row r="325" spans="1:12">
      <c r="A325" s="864" t="s">
        <v>1322</v>
      </c>
      <c r="B325" s="2121"/>
      <c r="C325" s="2133" t="s">
        <v>289</v>
      </c>
      <c r="D325" s="2134"/>
      <c r="E325" s="2136">
        <v>0</v>
      </c>
      <c r="F325" s="563"/>
      <c r="G325" s="547">
        <v>10000</v>
      </c>
      <c r="H325" s="563"/>
      <c r="I325" s="2136">
        <v>0</v>
      </c>
      <c r="J325" s="563"/>
      <c r="K325" s="547">
        <f>SUM(E325:I325)</f>
        <v>10000</v>
      </c>
    </row>
    <row r="326" spans="1:12">
      <c r="A326" s="864"/>
      <c r="B326" s="2121"/>
      <c r="C326" s="2133" t="s">
        <v>289</v>
      </c>
      <c r="D326" s="2134"/>
      <c r="E326" s="2136"/>
      <c r="F326" s="563"/>
      <c r="G326" s="547"/>
      <c r="H326" s="563"/>
      <c r="I326" s="1338"/>
      <c r="J326" s="563"/>
      <c r="K326" s="547"/>
    </row>
    <row r="327" spans="1:12">
      <c r="A327" s="864" t="s">
        <v>1323</v>
      </c>
      <c r="B327" s="2121"/>
      <c r="C327" s="2133" t="s">
        <v>289</v>
      </c>
      <c r="D327" s="2133"/>
      <c r="E327" s="547">
        <v>26000</v>
      </c>
      <c r="F327" s="547"/>
      <c r="G327" s="547">
        <v>369100</v>
      </c>
      <c r="H327" s="547"/>
      <c r="I327" s="2136">
        <v>0</v>
      </c>
      <c r="J327" s="547"/>
      <c r="K327" s="547">
        <f>SUM(E327:I327)</f>
        <v>395100</v>
      </c>
    </row>
    <row r="328" spans="1:12">
      <c r="A328" s="864"/>
      <c r="B328" s="2121"/>
      <c r="C328" s="2133" t="s">
        <v>289</v>
      </c>
      <c r="D328" s="2133"/>
      <c r="E328" s="547"/>
      <c r="F328" s="547"/>
      <c r="G328" s="547"/>
      <c r="H328" s="547"/>
      <c r="I328" s="2136"/>
      <c r="J328" s="547"/>
      <c r="K328" s="547"/>
    </row>
    <row r="329" spans="1:12">
      <c r="A329" s="864" t="s">
        <v>1324</v>
      </c>
      <c r="B329" s="2121"/>
      <c r="C329" s="2133" t="s">
        <v>289</v>
      </c>
      <c r="D329" s="2133"/>
      <c r="E329" s="2136"/>
      <c r="F329" s="547"/>
      <c r="G329" s="547"/>
      <c r="H329" s="547"/>
      <c r="I329" s="1338"/>
      <c r="J329" s="547"/>
      <c r="K329" s="547"/>
    </row>
    <row r="330" spans="1:12">
      <c r="A330" s="2143"/>
      <c r="B330" s="864" t="s">
        <v>1325</v>
      </c>
      <c r="C330" s="2133" t="s">
        <v>289</v>
      </c>
      <c r="D330" s="2133"/>
      <c r="E330" s="547">
        <v>500</v>
      </c>
      <c r="F330" s="547"/>
      <c r="G330" s="2136">
        <v>0</v>
      </c>
      <c r="H330" s="547"/>
      <c r="I330" s="2136">
        <v>0</v>
      </c>
      <c r="J330" s="547"/>
      <c r="K330" s="547">
        <f t="shared" ref="K330:K335" si="10">SUM(E330:I330)</f>
        <v>500</v>
      </c>
    </row>
    <row r="331" spans="1:12">
      <c r="A331" s="2143"/>
      <c r="B331" s="864" t="s">
        <v>1326</v>
      </c>
      <c r="C331" s="2133" t="s">
        <v>289</v>
      </c>
      <c r="D331" s="2133"/>
      <c r="E331" s="547">
        <v>300</v>
      </c>
      <c r="F331" s="547"/>
      <c r="G331" s="2136">
        <v>0</v>
      </c>
      <c r="H331" s="547"/>
      <c r="I331" s="2136">
        <v>0</v>
      </c>
      <c r="J331" s="547"/>
      <c r="K331" s="547">
        <f t="shared" si="10"/>
        <v>300</v>
      </c>
    </row>
    <row r="332" spans="1:12">
      <c r="A332" s="2143"/>
      <c r="B332" s="864" t="s">
        <v>1327</v>
      </c>
      <c r="C332" s="2133" t="s">
        <v>289</v>
      </c>
      <c r="D332" s="875"/>
      <c r="E332" s="547">
        <v>750</v>
      </c>
      <c r="F332" s="622"/>
      <c r="G332" s="2136">
        <v>0</v>
      </c>
      <c r="H332" s="622"/>
      <c r="I332" s="2136">
        <v>0</v>
      </c>
      <c r="J332" s="622"/>
      <c r="K332" s="547">
        <f t="shared" si="10"/>
        <v>750</v>
      </c>
    </row>
    <row r="333" spans="1:12">
      <c r="A333" s="2143"/>
      <c r="B333" s="864" t="s">
        <v>1328</v>
      </c>
      <c r="C333" s="2133" t="s">
        <v>289</v>
      </c>
      <c r="D333" s="2133"/>
      <c r="E333" s="547">
        <v>500</v>
      </c>
      <c r="F333" s="547"/>
      <c r="G333" s="2136">
        <v>0</v>
      </c>
      <c r="H333" s="547"/>
      <c r="I333" s="2136">
        <v>0</v>
      </c>
      <c r="J333" s="547"/>
      <c r="K333" s="547">
        <f t="shared" si="10"/>
        <v>500</v>
      </c>
    </row>
    <row r="334" spans="1:12">
      <c r="A334" s="2143"/>
      <c r="B334" s="864" t="s">
        <v>1329</v>
      </c>
      <c r="C334" s="2133" t="s">
        <v>289</v>
      </c>
      <c r="D334" s="2133"/>
      <c r="E334" s="547">
        <v>750</v>
      </c>
      <c r="F334" s="547"/>
      <c r="G334" s="2136">
        <v>0</v>
      </c>
      <c r="H334" s="547"/>
      <c r="I334" s="2136">
        <v>0</v>
      </c>
      <c r="J334" s="547"/>
      <c r="K334" s="547">
        <f t="shared" si="10"/>
        <v>750</v>
      </c>
      <c r="L334" s="1342"/>
    </row>
    <row r="335" spans="1:12">
      <c r="A335" s="2143"/>
      <c r="B335" s="864" t="s">
        <v>1330</v>
      </c>
      <c r="C335" s="2133" t="s">
        <v>289</v>
      </c>
      <c r="D335" s="2121"/>
      <c r="E335" s="547">
        <v>50</v>
      </c>
      <c r="F335" s="570"/>
      <c r="G335" s="2136">
        <v>0</v>
      </c>
      <c r="H335" s="570"/>
      <c r="I335" s="2136">
        <v>0</v>
      </c>
      <c r="J335" s="570"/>
      <c r="K335" s="547">
        <f t="shared" si="10"/>
        <v>50</v>
      </c>
      <c r="L335" s="1342"/>
    </row>
    <row r="336" spans="1:12">
      <c r="A336" s="869" t="s">
        <v>0</v>
      </c>
      <c r="B336" s="2121"/>
      <c r="C336" s="864"/>
      <c r="D336" s="864"/>
      <c r="E336" s="864"/>
      <c r="F336" s="864"/>
      <c r="G336" s="864"/>
      <c r="H336" s="864"/>
      <c r="I336" s="864"/>
      <c r="J336" s="864"/>
      <c r="K336" s="1652" t="str">
        <f>K3</f>
        <v>SCHEDULE 34</v>
      </c>
    </row>
    <row r="337" spans="1:11">
      <c r="A337" s="2122" t="s">
        <v>1231</v>
      </c>
      <c r="B337" s="2121"/>
      <c r="C337" s="900"/>
      <c r="D337" s="900"/>
      <c r="E337" s="900"/>
      <c r="F337" s="900"/>
      <c r="G337" s="900"/>
      <c r="H337" s="900"/>
      <c r="I337" s="900"/>
      <c r="J337" s="864"/>
      <c r="K337" s="1652" t="s">
        <v>135</v>
      </c>
    </row>
    <row r="338" spans="1:11">
      <c r="A338" s="2123" t="str">
        <f>A5</f>
        <v xml:space="preserve">FISCAL YEAR ENDED MARCH 31, 2015       </v>
      </c>
      <c r="B338" s="2121"/>
      <c r="C338" s="2123"/>
      <c r="D338" s="2123"/>
      <c r="E338" s="2123"/>
      <c r="F338" s="2123"/>
      <c r="G338" s="2123"/>
      <c r="H338" s="2123"/>
      <c r="I338" s="2123"/>
      <c r="J338" s="864"/>
      <c r="K338" s="864"/>
    </row>
    <row r="339" spans="1:11">
      <c r="A339" s="2124"/>
      <c r="B339" s="867"/>
      <c r="C339" s="867"/>
      <c r="D339" s="867"/>
      <c r="E339" s="867"/>
      <c r="F339" s="867"/>
      <c r="G339" s="867"/>
      <c r="H339" s="867"/>
      <c r="I339" s="867"/>
      <c r="J339" s="867"/>
      <c r="K339" s="867"/>
    </row>
    <row r="340" spans="1:11">
      <c r="A340" s="2125"/>
      <c r="B340" s="2126"/>
      <c r="C340" s="867"/>
      <c r="D340" s="867"/>
      <c r="E340" s="867" t="s">
        <v>1233</v>
      </c>
      <c r="F340" s="867"/>
      <c r="G340" s="867"/>
      <c r="H340" s="867"/>
      <c r="I340" s="867"/>
      <c r="J340" s="867"/>
      <c r="K340" s="867" t="s">
        <v>288</v>
      </c>
    </row>
    <row r="341" spans="1:11">
      <c r="A341" s="2127" t="s">
        <v>1234</v>
      </c>
      <c r="B341" s="2128"/>
      <c r="C341" s="867"/>
      <c r="D341" s="867"/>
      <c r="E341" s="2120" t="s">
        <v>1235</v>
      </c>
      <c r="F341" s="867"/>
      <c r="G341" s="2120" t="s">
        <v>1236</v>
      </c>
      <c r="H341" s="867"/>
      <c r="I341" s="2129" t="s">
        <v>1237</v>
      </c>
      <c r="J341" s="2130"/>
      <c r="K341" s="2120" t="s">
        <v>554</v>
      </c>
    </row>
    <row r="342" spans="1:11">
      <c r="A342" s="2143"/>
      <c r="B342" s="864"/>
      <c r="C342" s="2133"/>
      <c r="D342" s="864"/>
      <c r="E342" s="547"/>
      <c r="F342" s="547"/>
      <c r="G342" s="547"/>
      <c r="H342" s="2142"/>
      <c r="I342" s="1338"/>
      <c r="J342" s="547"/>
      <c r="K342" s="694"/>
    </row>
    <row r="343" spans="1:11">
      <c r="A343" s="2143"/>
      <c r="B343" s="864" t="s">
        <v>1331</v>
      </c>
      <c r="C343" s="2133" t="s">
        <v>289</v>
      </c>
      <c r="D343" s="2134"/>
      <c r="E343" s="1340">
        <v>5000</v>
      </c>
      <c r="F343" s="1340"/>
      <c r="G343" s="1340">
        <v>0</v>
      </c>
      <c r="H343" s="1340"/>
      <c r="I343" s="1340">
        <v>0</v>
      </c>
      <c r="J343" s="1340"/>
      <c r="K343" s="1340">
        <f t="shared" ref="K343:K350" si="11">SUM(E343:I343)</f>
        <v>5000</v>
      </c>
    </row>
    <row r="344" spans="1:11">
      <c r="A344" s="2143"/>
      <c r="B344" s="864" t="s">
        <v>1332</v>
      </c>
      <c r="C344" s="2133" t="s">
        <v>289</v>
      </c>
      <c r="D344" s="875"/>
      <c r="E344" s="547">
        <v>879.59</v>
      </c>
      <c r="F344" s="622"/>
      <c r="G344" s="2136">
        <v>0</v>
      </c>
      <c r="H344" s="547"/>
      <c r="I344" s="2136">
        <v>0</v>
      </c>
      <c r="J344" s="547"/>
      <c r="K344" s="547">
        <f t="shared" si="11"/>
        <v>879.59</v>
      </c>
    </row>
    <row r="345" spans="1:11">
      <c r="A345" s="2143"/>
      <c r="B345" s="864" t="s">
        <v>1334</v>
      </c>
      <c r="C345" s="2133" t="s">
        <v>289</v>
      </c>
      <c r="D345" s="2133"/>
      <c r="E345" s="547">
        <v>425</v>
      </c>
      <c r="F345" s="547"/>
      <c r="G345" s="2136">
        <v>0</v>
      </c>
      <c r="H345" s="547"/>
      <c r="I345" s="2136">
        <v>0</v>
      </c>
      <c r="J345" s="547"/>
      <c r="K345" s="547">
        <f t="shared" si="11"/>
        <v>425</v>
      </c>
    </row>
    <row r="346" spans="1:11">
      <c r="A346" s="2143"/>
      <c r="B346" s="864" t="s">
        <v>1335</v>
      </c>
      <c r="C346" s="2133" t="s">
        <v>289</v>
      </c>
      <c r="D346" s="2133"/>
      <c r="E346" s="547">
        <v>605</v>
      </c>
      <c r="F346" s="547"/>
      <c r="G346" s="2136">
        <v>0</v>
      </c>
      <c r="H346" s="547"/>
      <c r="I346" s="2136">
        <v>0</v>
      </c>
      <c r="J346" s="547"/>
      <c r="K346" s="547">
        <f t="shared" si="11"/>
        <v>605</v>
      </c>
    </row>
    <row r="347" spans="1:11">
      <c r="A347" s="2143"/>
      <c r="B347" s="864" t="s">
        <v>1336</v>
      </c>
      <c r="C347" s="2133" t="s">
        <v>289</v>
      </c>
      <c r="D347" s="2133"/>
      <c r="E347" s="547">
        <v>800</v>
      </c>
      <c r="F347" s="547"/>
      <c r="G347" s="2136">
        <v>0</v>
      </c>
      <c r="H347" s="547"/>
      <c r="I347" s="2136">
        <v>0</v>
      </c>
      <c r="J347" s="547"/>
      <c r="K347" s="547">
        <f t="shared" si="11"/>
        <v>800</v>
      </c>
    </row>
    <row r="348" spans="1:11">
      <c r="A348" s="2143"/>
      <c r="B348" s="864" t="s">
        <v>1337</v>
      </c>
      <c r="C348" s="2133" t="s">
        <v>289</v>
      </c>
      <c r="D348" s="2133"/>
      <c r="E348" s="547">
        <v>450</v>
      </c>
      <c r="F348" s="547"/>
      <c r="G348" s="2136">
        <v>0</v>
      </c>
      <c r="H348" s="547"/>
      <c r="I348" s="2136">
        <v>0</v>
      </c>
      <c r="J348" s="547"/>
      <c r="K348" s="547">
        <f t="shared" si="11"/>
        <v>450</v>
      </c>
    </row>
    <row r="349" spans="1:11">
      <c r="A349" s="2143"/>
      <c r="B349" s="864" t="s">
        <v>1338</v>
      </c>
      <c r="C349" s="2133" t="s">
        <v>289</v>
      </c>
      <c r="D349" s="2133"/>
      <c r="E349" s="547">
        <v>1425</v>
      </c>
      <c r="F349" s="547"/>
      <c r="G349" s="2136">
        <v>0</v>
      </c>
      <c r="H349" s="547"/>
      <c r="I349" s="2136">
        <v>0</v>
      </c>
      <c r="J349" s="547"/>
      <c r="K349" s="547">
        <f t="shared" si="11"/>
        <v>1425</v>
      </c>
    </row>
    <row r="350" spans="1:11">
      <c r="A350" s="2143"/>
      <c r="B350" s="864" t="s">
        <v>1339</v>
      </c>
      <c r="C350" s="2133" t="s">
        <v>289</v>
      </c>
      <c r="D350" s="2133"/>
      <c r="E350" s="547">
        <v>850</v>
      </c>
      <c r="F350" s="547"/>
      <c r="G350" s="2136">
        <v>0</v>
      </c>
      <c r="H350" s="547"/>
      <c r="I350" s="2136">
        <v>0</v>
      </c>
      <c r="J350" s="547"/>
      <c r="K350" s="547">
        <f t="shared" si="11"/>
        <v>850</v>
      </c>
    </row>
    <row r="351" spans="1:11">
      <c r="A351" s="2143"/>
      <c r="B351" s="864" t="s">
        <v>2503</v>
      </c>
      <c r="C351" s="2133" t="s">
        <v>289</v>
      </c>
      <c r="D351" s="2133"/>
      <c r="E351" s="547">
        <v>500</v>
      </c>
      <c r="F351" s="547"/>
      <c r="G351" s="2136">
        <v>0</v>
      </c>
      <c r="H351" s="547"/>
      <c r="I351" s="2136">
        <v>0</v>
      </c>
      <c r="J351" s="547"/>
      <c r="K351" s="547">
        <f>SUM(E351:I351)</f>
        <v>500</v>
      </c>
    </row>
    <row r="352" spans="1:11">
      <c r="A352" s="2143"/>
      <c r="B352" s="864" t="s">
        <v>1333</v>
      </c>
      <c r="C352" s="2133" t="s">
        <v>289</v>
      </c>
      <c r="D352" s="2133"/>
      <c r="E352" s="547">
        <v>950</v>
      </c>
      <c r="F352" s="547"/>
      <c r="G352" s="2136">
        <v>0</v>
      </c>
      <c r="H352" s="547"/>
      <c r="I352" s="2136">
        <v>0</v>
      </c>
      <c r="J352" s="547"/>
      <c r="K352" s="547">
        <f>SUM(E352:I352)</f>
        <v>950</v>
      </c>
    </row>
    <row r="353" spans="1:11">
      <c r="A353" s="2121"/>
      <c r="B353" s="864"/>
      <c r="C353" s="2133" t="s">
        <v>289</v>
      </c>
      <c r="D353" s="2133"/>
      <c r="E353" s="547"/>
      <c r="F353" s="547"/>
      <c r="G353" s="547"/>
      <c r="H353" s="547"/>
      <c r="I353" s="1338"/>
      <c r="J353" s="547"/>
      <c r="K353" s="547"/>
    </row>
    <row r="354" spans="1:11">
      <c r="A354" s="864" t="s">
        <v>1340</v>
      </c>
      <c r="B354" s="2121"/>
      <c r="C354" s="2133" t="s">
        <v>289</v>
      </c>
      <c r="D354" s="2133"/>
      <c r="E354" s="547">
        <v>1550</v>
      </c>
      <c r="F354" s="547"/>
      <c r="G354" s="2136">
        <v>0</v>
      </c>
      <c r="H354" s="547"/>
      <c r="I354" s="547">
        <v>184000</v>
      </c>
      <c r="J354" s="547"/>
      <c r="K354" s="547">
        <f>SUM(E354:I354)</f>
        <v>185550</v>
      </c>
    </row>
    <row r="355" spans="1:11">
      <c r="A355" s="864"/>
      <c r="B355" s="2121"/>
      <c r="C355" s="2133" t="s">
        <v>289</v>
      </c>
      <c r="D355" s="2133"/>
      <c r="E355" s="547"/>
      <c r="F355" s="547"/>
      <c r="G355" s="2136"/>
      <c r="H355" s="547"/>
      <c r="I355" s="547"/>
      <c r="J355" s="547"/>
      <c r="K355" s="547"/>
    </row>
    <row r="356" spans="1:11">
      <c r="A356" s="864" t="s">
        <v>1341</v>
      </c>
      <c r="B356" s="2121"/>
      <c r="C356" s="2133" t="s">
        <v>289</v>
      </c>
      <c r="D356" s="2133"/>
      <c r="E356" s="547">
        <v>1000</v>
      </c>
      <c r="F356" s="547"/>
      <c r="G356" s="2136">
        <v>0</v>
      </c>
      <c r="H356" s="547"/>
      <c r="I356" s="2136">
        <v>15000</v>
      </c>
      <c r="J356" s="547"/>
      <c r="K356" s="547">
        <f>SUM(E356:I356)</f>
        <v>16000</v>
      </c>
    </row>
    <row r="357" spans="1:11">
      <c r="A357" s="864"/>
      <c r="B357" s="2121"/>
      <c r="C357" s="2133" t="s">
        <v>289</v>
      </c>
      <c r="D357" s="2133"/>
      <c r="E357" s="547"/>
      <c r="F357" s="547"/>
      <c r="G357" s="2136"/>
      <c r="H357" s="547"/>
      <c r="I357" s="2136"/>
      <c r="J357" s="547"/>
      <c r="K357" s="547"/>
    </row>
    <row r="358" spans="1:11">
      <c r="A358" s="864" t="s">
        <v>2504</v>
      </c>
      <c r="B358" s="2121"/>
      <c r="C358" s="2133" t="s">
        <v>289</v>
      </c>
      <c r="D358" s="2133"/>
      <c r="E358" s="2136">
        <v>3000</v>
      </c>
      <c r="F358" s="547"/>
      <c r="G358" s="2136">
        <v>0</v>
      </c>
      <c r="H358" s="547"/>
      <c r="I358" s="2136">
        <v>0</v>
      </c>
      <c r="J358" s="547"/>
      <c r="K358" s="547">
        <f>SUM(E358:I358)</f>
        <v>3000</v>
      </c>
    </row>
    <row r="359" spans="1:11">
      <c r="A359" s="2131"/>
      <c r="B359" s="864"/>
      <c r="C359" s="2133" t="s">
        <v>289</v>
      </c>
      <c r="D359" s="2133"/>
      <c r="E359" s="2136"/>
      <c r="F359" s="547"/>
      <c r="G359" s="2136"/>
      <c r="H359" s="547"/>
      <c r="I359" s="1338"/>
      <c r="J359" s="547"/>
      <c r="K359" s="547"/>
    </row>
    <row r="360" spans="1:11" ht="16" thickBot="1">
      <c r="A360" s="2122" t="s">
        <v>1342</v>
      </c>
      <c r="B360" s="2149"/>
      <c r="C360" s="2133" t="s">
        <v>289</v>
      </c>
      <c r="D360" s="2150"/>
      <c r="E360" s="2151">
        <f>SUM(E12:E359)</f>
        <v>2630929.59</v>
      </c>
      <c r="F360" s="2152"/>
      <c r="G360" s="2151">
        <f>SUM(G12:G359)</f>
        <v>1226361</v>
      </c>
      <c r="H360" s="2152"/>
      <c r="I360" s="2151">
        <f>SUM(I12:I359)</f>
        <v>29773327</v>
      </c>
      <c r="J360" s="2152"/>
      <c r="K360" s="2151">
        <f>SUM(K12:K359)</f>
        <v>33630617.590000004</v>
      </c>
    </row>
    <row r="361" spans="1:11" ht="16" thickTop="1">
      <c r="A361" s="1344"/>
      <c r="B361" s="1345"/>
      <c r="C361" s="1346"/>
      <c r="D361" s="1346"/>
      <c r="E361" s="1347"/>
      <c r="F361" s="1347"/>
      <c r="G361" s="1347"/>
      <c r="H361" s="1347"/>
      <c r="I361" s="1347"/>
      <c r="J361" s="1347"/>
      <c r="K361" s="1347"/>
    </row>
    <row r="362" spans="1:11">
      <c r="A362" s="1348"/>
      <c r="C362" s="1332"/>
      <c r="E362" s="1339"/>
      <c r="F362" s="1332"/>
      <c r="G362" s="1339"/>
      <c r="H362" s="1332"/>
      <c r="I362" s="1339"/>
      <c r="J362" s="1332"/>
      <c r="K362" s="1339"/>
    </row>
    <row r="363" spans="1:11">
      <c r="A363" s="1332"/>
      <c r="C363" s="1332"/>
      <c r="E363" s="1332"/>
      <c r="F363" s="1349"/>
      <c r="G363" s="1332"/>
      <c r="H363" s="1349"/>
      <c r="I363" s="1332"/>
      <c r="J363" s="1349"/>
      <c r="K363" s="1332"/>
    </row>
    <row r="364" spans="1:11">
      <c r="B364" s="1332"/>
      <c r="C364" s="1332"/>
      <c r="D364" s="1332"/>
      <c r="E364" s="1332"/>
      <c r="F364" s="1332"/>
      <c r="G364" s="1332"/>
      <c r="H364" s="1332"/>
      <c r="I364" s="1332"/>
      <c r="J364" s="1332"/>
      <c r="K364" s="1332"/>
    </row>
    <row r="365" spans="1:11">
      <c r="B365" s="1332"/>
      <c r="C365" s="1332"/>
      <c r="D365" s="1332"/>
      <c r="E365" s="1332"/>
      <c r="F365" s="1332"/>
      <c r="G365" s="1332"/>
      <c r="H365" s="1332"/>
      <c r="I365" s="1332"/>
      <c r="J365" s="1332"/>
      <c r="K365" s="1343"/>
    </row>
    <row r="366" spans="1:11">
      <c r="B366" s="1332"/>
      <c r="C366" s="1332"/>
      <c r="E366" s="1332"/>
      <c r="G366" s="1332"/>
      <c r="I366" s="1332"/>
      <c r="K366" s="1332"/>
    </row>
  </sheetData>
  <mergeCells count="1">
    <mergeCell ref="A7:K7"/>
  </mergeCells>
  <printOptions horizontalCentered="1"/>
  <pageMargins left="0.33" right="0.5" top="0.5" bottom="0.25" header="0.5" footer="0.25"/>
  <pageSetup scale="68" firstPageNumber="124" orientation="landscape" useFirstPageNumber="1"/>
  <headerFooter scaleWithDoc="0">
    <oddFooter>&amp;R&amp;8&amp;P</oddFooter>
  </headerFooter>
  <rowBreaks count="7" manualBreakCount="7">
    <brk id="47" max="10" man="1"/>
    <brk id="94" max="10" man="1"/>
    <brk id="143" max="10" man="1"/>
    <brk id="185" max="10" man="1"/>
    <brk id="235" max="10" man="1"/>
    <brk id="285" max="10" man="1"/>
    <brk id="335" max="10" man="1"/>
  </rowBreaks>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2:F303"/>
  <sheetViews>
    <sheetView showGridLines="0" workbookViewId="0"/>
  </sheetViews>
  <sheetFormatPr baseColWidth="10" defaultColWidth="8.85546875" defaultRowHeight="13" x14ac:dyDescent="0"/>
  <cols>
    <col min="1" max="1" width="9.7109375" style="1728" customWidth="1"/>
    <col min="2" max="2" width="42.85546875" style="1728" customWidth="1"/>
    <col min="3" max="3" width="16.7109375" style="1728" customWidth="1"/>
    <col min="4" max="4" width="13.28515625" style="1728" bestFit="1" customWidth="1"/>
    <col min="5" max="5" width="39.7109375" style="1728" customWidth="1"/>
    <col min="6" max="7" width="9.7109375" style="1728" customWidth="1"/>
    <col min="8" max="8" width="5.7109375" style="1728" customWidth="1"/>
    <col min="9" max="9" width="1.7109375" style="1728" customWidth="1"/>
    <col min="10" max="16384" width="8.85546875" style="1728"/>
  </cols>
  <sheetData>
    <row r="2" spans="1:6">
      <c r="A2" s="1726" t="s">
        <v>0</v>
      </c>
      <c r="B2" s="1727"/>
      <c r="D2" s="1729"/>
      <c r="E2" s="1730" t="s">
        <v>1568</v>
      </c>
      <c r="F2" s="1729"/>
    </row>
    <row r="3" spans="1:6">
      <c r="A3" s="1726" t="s">
        <v>1569</v>
      </c>
      <c r="B3" s="1727"/>
      <c r="D3" s="1729"/>
      <c r="E3" s="1730" t="s">
        <v>135</v>
      </c>
      <c r="F3" s="1729"/>
    </row>
    <row r="4" spans="1:6">
      <c r="A4" s="1726" t="s">
        <v>1999</v>
      </c>
      <c r="B4" s="1727"/>
      <c r="C4" s="1727"/>
      <c r="D4" s="1727"/>
      <c r="E4" s="1729"/>
      <c r="F4" s="1729"/>
    </row>
    <row r="8" spans="1:6">
      <c r="A8" s="1731" t="s">
        <v>709</v>
      </c>
      <c r="B8" s="1727"/>
      <c r="C8" s="1731" t="s">
        <v>709</v>
      </c>
      <c r="D8" s="1731" t="s">
        <v>1570</v>
      </c>
      <c r="E8" s="1729"/>
      <c r="F8" s="1729"/>
    </row>
    <row r="9" spans="1:6">
      <c r="A9" s="1732" t="s">
        <v>1571</v>
      </c>
      <c r="B9" s="1732" t="s">
        <v>1572</v>
      </c>
      <c r="C9" s="1732" t="s">
        <v>1573</v>
      </c>
      <c r="D9" s="1732" t="s">
        <v>1574</v>
      </c>
      <c r="E9" s="1732" t="s">
        <v>1575</v>
      </c>
      <c r="F9" s="1729"/>
    </row>
    <row r="10" spans="1:6" ht="5.25" customHeight="1">
      <c r="A10" s="1733"/>
      <c r="B10" s="1733"/>
      <c r="C10" s="1733"/>
      <c r="D10" s="1733"/>
      <c r="E10" s="1733"/>
      <c r="F10" s="1729"/>
    </row>
    <row r="11" spans="1:6">
      <c r="A11" s="2182" t="s">
        <v>1576</v>
      </c>
      <c r="B11" s="2183" t="s">
        <v>1577</v>
      </c>
      <c r="C11" s="2183" t="s">
        <v>769</v>
      </c>
      <c r="D11" s="2184">
        <v>1981</v>
      </c>
      <c r="E11" s="2185" t="s">
        <v>1578</v>
      </c>
      <c r="F11" s="1729"/>
    </row>
    <row r="12" spans="1:6">
      <c r="A12" s="2182" t="s">
        <v>1579</v>
      </c>
      <c r="B12" s="2183" t="s">
        <v>1580</v>
      </c>
      <c r="C12" s="2183" t="s">
        <v>769</v>
      </c>
      <c r="D12" s="2186">
        <v>1981</v>
      </c>
      <c r="E12" s="2185" t="s">
        <v>1581</v>
      </c>
      <c r="F12" s="1729"/>
    </row>
    <row r="13" spans="1:6">
      <c r="A13" s="2182" t="s">
        <v>1582</v>
      </c>
      <c r="B13" s="2183" t="s">
        <v>1583</v>
      </c>
      <c r="C13" s="2183" t="s">
        <v>769</v>
      </c>
      <c r="D13" s="2186">
        <v>1984</v>
      </c>
      <c r="E13" s="2185" t="s">
        <v>1584</v>
      </c>
      <c r="F13" s="1729"/>
    </row>
    <row r="14" spans="1:6">
      <c r="A14" s="2182" t="s">
        <v>1585</v>
      </c>
      <c r="B14" s="2183" t="s">
        <v>1586</v>
      </c>
      <c r="C14" s="2183" t="s">
        <v>769</v>
      </c>
      <c r="D14" s="2186">
        <v>1993</v>
      </c>
      <c r="E14" s="2185" t="s">
        <v>1587</v>
      </c>
      <c r="F14" s="1729"/>
    </row>
    <row r="15" spans="1:6">
      <c r="A15" s="2182" t="s">
        <v>1588</v>
      </c>
      <c r="B15" s="2183" t="s">
        <v>1589</v>
      </c>
      <c r="C15" s="2183" t="s">
        <v>769</v>
      </c>
      <c r="D15" s="2186">
        <v>2000</v>
      </c>
      <c r="E15" s="2185" t="s">
        <v>1590</v>
      </c>
      <c r="F15" s="1729"/>
    </row>
    <row r="16" spans="1:6">
      <c r="A16" s="2182" t="s">
        <v>1591</v>
      </c>
      <c r="B16" s="2183" t="s">
        <v>1592</v>
      </c>
      <c r="C16" s="2183" t="s">
        <v>769</v>
      </c>
      <c r="D16" s="2186">
        <v>1996</v>
      </c>
      <c r="E16" s="2185" t="s">
        <v>1593</v>
      </c>
      <c r="F16" s="1729"/>
    </row>
    <row r="17" spans="1:6">
      <c r="A17" s="2182" t="s">
        <v>1594</v>
      </c>
      <c r="B17" s="2183" t="s">
        <v>1595</v>
      </c>
      <c r="C17" s="2183" t="s">
        <v>769</v>
      </c>
      <c r="D17" s="2186">
        <v>2007</v>
      </c>
      <c r="E17" s="2185" t="s">
        <v>1596</v>
      </c>
      <c r="F17" s="1729"/>
    </row>
    <row r="18" spans="1:6">
      <c r="A18" s="2182" t="s">
        <v>1597</v>
      </c>
      <c r="B18" s="2183" t="s">
        <v>1598</v>
      </c>
      <c r="C18" s="2183" t="s">
        <v>769</v>
      </c>
      <c r="D18" s="2186">
        <v>1978</v>
      </c>
      <c r="E18" s="2185" t="s">
        <v>1599</v>
      </c>
      <c r="F18" s="1729"/>
    </row>
    <row r="19" spans="1:6">
      <c r="A19" s="2182" t="s">
        <v>1600</v>
      </c>
      <c r="B19" s="2183" t="s">
        <v>1601</v>
      </c>
      <c r="C19" s="2183" t="s">
        <v>769</v>
      </c>
      <c r="D19" s="2186">
        <v>1970</v>
      </c>
      <c r="E19" s="2185" t="s">
        <v>1602</v>
      </c>
      <c r="F19" s="1729"/>
    </row>
    <row r="20" spans="1:6">
      <c r="A20" s="2182" t="s">
        <v>1603</v>
      </c>
      <c r="B20" s="2183" t="s">
        <v>1604</v>
      </c>
      <c r="C20" s="2183" t="s">
        <v>769</v>
      </c>
      <c r="D20" s="2186">
        <v>2003</v>
      </c>
      <c r="E20" s="2185" t="s">
        <v>1605</v>
      </c>
      <c r="F20" s="1729"/>
    </row>
    <row r="21" spans="1:6">
      <c r="A21" s="2182" t="s">
        <v>1606</v>
      </c>
      <c r="B21" s="2183" t="s">
        <v>1607</v>
      </c>
      <c r="C21" s="2183" t="s">
        <v>1608</v>
      </c>
      <c r="D21" s="2186">
        <v>1984</v>
      </c>
      <c r="E21" s="2185" t="s">
        <v>1609</v>
      </c>
      <c r="F21" s="1729"/>
    </row>
    <row r="22" spans="1:6">
      <c r="A22" s="2182" t="s">
        <v>1610</v>
      </c>
      <c r="B22" s="2183" t="s">
        <v>1611</v>
      </c>
      <c r="C22" s="2183" t="s">
        <v>1608</v>
      </c>
      <c r="D22" s="2186">
        <v>1982</v>
      </c>
      <c r="E22" s="2185" t="s">
        <v>1612</v>
      </c>
      <c r="F22" s="1729"/>
    </row>
    <row r="23" spans="1:6">
      <c r="A23" s="2182" t="s">
        <v>1613</v>
      </c>
      <c r="B23" s="2183" t="s">
        <v>1614</v>
      </c>
      <c r="C23" s="2183" t="s">
        <v>1608</v>
      </c>
      <c r="D23" s="2186">
        <v>1983</v>
      </c>
      <c r="E23" s="2185" t="s">
        <v>1615</v>
      </c>
      <c r="F23" s="1729"/>
    </row>
    <row r="24" spans="1:6">
      <c r="A24" s="2182" t="s">
        <v>1616</v>
      </c>
      <c r="B24" s="2183" t="s">
        <v>1617</v>
      </c>
      <c r="C24" s="2183" t="s">
        <v>1608</v>
      </c>
      <c r="D24" s="2186">
        <v>1992</v>
      </c>
      <c r="E24" s="2185" t="s">
        <v>1618</v>
      </c>
      <c r="F24" s="1729"/>
    </row>
    <row r="25" spans="1:6">
      <c r="A25" s="2182" t="s">
        <v>1619</v>
      </c>
      <c r="B25" s="2187" t="s">
        <v>1620</v>
      </c>
      <c r="C25" s="2183" t="s">
        <v>1608</v>
      </c>
      <c r="D25" s="2186">
        <v>2003</v>
      </c>
      <c r="E25" s="2185" t="s">
        <v>1621</v>
      </c>
      <c r="F25" s="1729"/>
    </row>
    <row r="26" spans="1:6">
      <c r="A26" s="2186" t="s">
        <v>1622</v>
      </c>
      <c r="B26" s="2183" t="s">
        <v>1623</v>
      </c>
      <c r="C26" s="2183" t="s">
        <v>1608</v>
      </c>
      <c r="D26" s="2186">
        <v>1990</v>
      </c>
      <c r="E26" s="2185" t="s">
        <v>1624</v>
      </c>
      <c r="F26" s="1729"/>
    </row>
    <row r="27" spans="1:6">
      <c r="A27" s="2186" t="s">
        <v>1625</v>
      </c>
      <c r="B27" s="2187" t="s">
        <v>1626</v>
      </c>
      <c r="C27" s="2183" t="s">
        <v>1608</v>
      </c>
      <c r="D27" s="2186">
        <v>1989</v>
      </c>
      <c r="E27" s="2185" t="s">
        <v>1627</v>
      </c>
      <c r="F27" s="1729"/>
    </row>
    <row r="28" spans="1:6">
      <c r="A28" s="2186" t="s">
        <v>1628</v>
      </c>
      <c r="B28" s="2183" t="s">
        <v>1629</v>
      </c>
      <c r="C28" s="2183" t="s">
        <v>1608</v>
      </c>
      <c r="D28" s="2186">
        <v>1998</v>
      </c>
      <c r="E28" s="2185" t="s">
        <v>1630</v>
      </c>
      <c r="F28" s="1729"/>
    </row>
    <row r="29" spans="1:6">
      <c r="A29" s="2186" t="s">
        <v>1631</v>
      </c>
      <c r="B29" s="2183" t="s">
        <v>1632</v>
      </c>
      <c r="C29" s="2183" t="s">
        <v>1608</v>
      </c>
      <c r="D29" s="2186">
        <v>1999</v>
      </c>
      <c r="E29" s="2185" t="s">
        <v>1633</v>
      </c>
      <c r="F29" s="1729"/>
    </row>
    <row r="30" spans="1:6">
      <c r="A30" s="2186" t="s">
        <v>1634</v>
      </c>
      <c r="B30" s="2183" t="s">
        <v>1635</v>
      </c>
      <c r="C30" s="2183" t="s">
        <v>1608</v>
      </c>
      <c r="D30" s="2186">
        <v>1991</v>
      </c>
      <c r="E30" s="2185" t="s">
        <v>1636</v>
      </c>
      <c r="F30" s="1729"/>
    </row>
    <row r="31" spans="1:6">
      <c r="A31" s="2186" t="s">
        <v>1637</v>
      </c>
      <c r="B31" s="2187" t="s">
        <v>1638</v>
      </c>
      <c r="C31" s="2183" t="s">
        <v>1608</v>
      </c>
      <c r="D31" s="2186">
        <v>2000</v>
      </c>
      <c r="E31" s="2185" t="s">
        <v>1639</v>
      </c>
      <c r="F31" s="1729"/>
    </row>
    <row r="32" spans="1:6">
      <c r="A32" s="2186" t="s">
        <v>1640</v>
      </c>
      <c r="B32" s="2183" t="s">
        <v>1641</v>
      </c>
      <c r="C32" s="2183" t="s">
        <v>1608</v>
      </c>
      <c r="D32" s="2186">
        <v>1991</v>
      </c>
      <c r="E32" s="2185" t="s">
        <v>1642</v>
      </c>
      <c r="F32" s="1729"/>
    </row>
    <row r="33" spans="1:6">
      <c r="A33" s="2182" t="s">
        <v>1643</v>
      </c>
      <c r="B33" s="2183" t="s">
        <v>1644</v>
      </c>
      <c r="C33" s="2183" t="s">
        <v>1608</v>
      </c>
      <c r="D33" s="2186">
        <v>1967</v>
      </c>
      <c r="E33" s="2185" t="s">
        <v>1645</v>
      </c>
      <c r="F33" s="1729"/>
    </row>
    <row r="34" spans="1:6">
      <c r="A34" s="2182" t="s">
        <v>1646</v>
      </c>
      <c r="B34" s="2183" t="s">
        <v>1647</v>
      </c>
      <c r="C34" s="2183" t="s">
        <v>1608</v>
      </c>
      <c r="D34" s="2186">
        <v>1982</v>
      </c>
      <c r="E34" s="2185" t="s">
        <v>1648</v>
      </c>
      <c r="F34" s="1729"/>
    </row>
    <row r="35" spans="1:6">
      <c r="A35" s="2186" t="s">
        <v>1649</v>
      </c>
      <c r="B35" s="2183" t="s">
        <v>1650</v>
      </c>
      <c r="C35" s="2183" t="s">
        <v>1608</v>
      </c>
      <c r="D35" s="2186">
        <v>1989</v>
      </c>
      <c r="E35" s="2185" t="s">
        <v>1651</v>
      </c>
      <c r="F35" s="1729"/>
    </row>
    <row r="36" spans="1:6">
      <c r="A36" s="2186" t="s">
        <v>1652</v>
      </c>
      <c r="B36" s="2183" t="s">
        <v>1653</v>
      </c>
      <c r="C36" s="2183" t="s">
        <v>1608</v>
      </c>
      <c r="D36" s="2186">
        <v>1992</v>
      </c>
      <c r="E36" s="2185" t="s">
        <v>1648</v>
      </c>
      <c r="F36" s="1729"/>
    </row>
    <row r="37" spans="1:6">
      <c r="A37" s="2182" t="s">
        <v>1654</v>
      </c>
      <c r="B37" s="2183" t="s">
        <v>1655</v>
      </c>
      <c r="C37" s="2183" t="s">
        <v>1608</v>
      </c>
      <c r="D37" s="2186">
        <v>1940</v>
      </c>
      <c r="E37" s="2185" t="s">
        <v>1656</v>
      </c>
      <c r="F37" s="1729"/>
    </row>
    <row r="38" spans="1:6">
      <c r="A38" s="2182" t="s">
        <v>1657</v>
      </c>
      <c r="B38" s="2183" t="s">
        <v>1658</v>
      </c>
      <c r="C38" s="2183" t="s">
        <v>1608</v>
      </c>
      <c r="D38" s="2186">
        <v>1978</v>
      </c>
      <c r="E38" s="2185" t="s">
        <v>1659</v>
      </c>
      <c r="F38" s="1729"/>
    </row>
    <row r="39" spans="1:6">
      <c r="A39" s="2182" t="s">
        <v>1660</v>
      </c>
      <c r="B39" s="2187" t="s">
        <v>1661</v>
      </c>
      <c r="C39" s="2183" t="s">
        <v>1608</v>
      </c>
      <c r="D39" s="2186">
        <v>1985</v>
      </c>
      <c r="E39" s="2185" t="s">
        <v>1662</v>
      </c>
      <c r="F39" s="1729"/>
    </row>
    <row r="40" spans="1:6">
      <c r="A40" s="2182" t="s">
        <v>1663</v>
      </c>
      <c r="B40" s="2183" t="s">
        <v>1664</v>
      </c>
      <c r="C40" s="2183" t="s">
        <v>1608</v>
      </c>
      <c r="D40" s="2186">
        <v>1981</v>
      </c>
      <c r="E40" s="2185" t="s">
        <v>1665</v>
      </c>
      <c r="F40" s="1729"/>
    </row>
    <row r="41" spans="1:6">
      <c r="A41" s="2182" t="s">
        <v>1666</v>
      </c>
      <c r="B41" s="2183" t="s">
        <v>1667</v>
      </c>
      <c r="C41" s="2183" t="s">
        <v>1608</v>
      </c>
      <c r="D41" s="2186">
        <v>1985</v>
      </c>
      <c r="E41" s="2185" t="s">
        <v>1668</v>
      </c>
      <c r="F41" s="1729"/>
    </row>
    <row r="42" spans="1:6">
      <c r="A42" s="2182" t="s">
        <v>1669</v>
      </c>
      <c r="B42" s="2183" t="s">
        <v>1670</v>
      </c>
      <c r="C42" s="2183" t="s">
        <v>1608</v>
      </c>
      <c r="D42" s="2186">
        <v>1981</v>
      </c>
      <c r="E42" s="2185" t="s">
        <v>1671</v>
      </c>
      <c r="F42" s="1729"/>
    </row>
    <row r="43" spans="1:6">
      <c r="A43" s="2182" t="s">
        <v>1672</v>
      </c>
      <c r="B43" s="2183" t="s">
        <v>1673</v>
      </c>
      <c r="C43" s="2183" t="s">
        <v>1608</v>
      </c>
      <c r="D43" s="2186">
        <v>1993</v>
      </c>
      <c r="E43" s="2185" t="s">
        <v>1674</v>
      </c>
      <c r="F43" s="1729"/>
    </row>
    <row r="44" spans="1:6">
      <c r="A44" s="2186" t="s">
        <v>1675</v>
      </c>
      <c r="B44" s="2183" t="s">
        <v>1676</v>
      </c>
      <c r="C44" s="2183" t="s">
        <v>1608</v>
      </c>
      <c r="D44" s="2186">
        <v>1987</v>
      </c>
      <c r="E44" s="2185" t="s">
        <v>1677</v>
      </c>
      <c r="F44" s="1729"/>
    </row>
    <row r="45" spans="1:6">
      <c r="A45" s="2182" t="s">
        <v>1678</v>
      </c>
      <c r="B45" s="2183" t="s">
        <v>1679</v>
      </c>
      <c r="C45" s="2183" t="s">
        <v>1608</v>
      </c>
      <c r="D45" s="2186">
        <v>1984</v>
      </c>
      <c r="E45" s="2185" t="s">
        <v>1680</v>
      </c>
      <c r="F45" s="1729"/>
    </row>
    <row r="46" spans="1:6">
      <c r="A46" s="2182" t="s">
        <v>1681</v>
      </c>
      <c r="B46" s="2183" t="s">
        <v>1682</v>
      </c>
      <c r="C46" s="2183" t="s">
        <v>1608</v>
      </c>
      <c r="D46" s="2186">
        <v>1993</v>
      </c>
      <c r="E46" s="2185" t="s">
        <v>1674</v>
      </c>
      <c r="F46" s="1729"/>
    </row>
    <row r="47" spans="1:6">
      <c r="A47" s="2182" t="s">
        <v>1683</v>
      </c>
      <c r="B47" s="2183" t="s">
        <v>1684</v>
      </c>
      <c r="C47" s="2183" t="s">
        <v>1608</v>
      </c>
      <c r="D47" s="2186">
        <v>1982</v>
      </c>
      <c r="E47" s="2185" t="s">
        <v>1648</v>
      </c>
      <c r="F47" s="1729"/>
    </row>
    <row r="48" spans="1:6">
      <c r="A48" s="2182" t="s">
        <v>1685</v>
      </c>
      <c r="B48" s="2183" t="s">
        <v>1686</v>
      </c>
      <c r="C48" s="2183" t="s">
        <v>1608</v>
      </c>
      <c r="D48" s="2186">
        <v>1977</v>
      </c>
      <c r="E48" s="2185" t="s">
        <v>1687</v>
      </c>
      <c r="F48" s="1729"/>
    </row>
    <row r="49" spans="1:6">
      <c r="A49" s="2182" t="s">
        <v>1688</v>
      </c>
      <c r="B49" s="2183" t="s">
        <v>1689</v>
      </c>
      <c r="C49" s="2183" t="s">
        <v>1608</v>
      </c>
      <c r="D49" s="2186">
        <v>1983</v>
      </c>
      <c r="E49" s="2185" t="s">
        <v>1615</v>
      </c>
      <c r="F49" s="1729"/>
    </row>
    <row r="50" spans="1:6">
      <c r="A50" s="2186" t="s">
        <v>1690</v>
      </c>
      <c r="B50" s="2183" t="s">
        <v>1691</v>
      </c>
      <c r="C50" s="2183" t="s">
        <v>1608</v>
      </c>
      <c r="D50" s="2186">
        <v>1987</v>
      </c>
      <c r="E50" s="2185" t="s">
        <v>2015</v>
      </c>
      <c r="F50" s="1729"/>
    </row>
    <row r="51" spans="1:6">
      <c r="A51" s="2182" t="s">
        <v>1692</v>
      </c>
      <c r="B51" s="2183" t="s">
        <v>1693</v>
      </c>
      <c r="C51" s="2183" t="s">
        <v>1608</v>
      </c>
      <c r="D51" s="2186">
        <v>1982</v>
      </c>
      <c r="E51" s="2185" t="s">
        <v>1648</v>
      </c>
      <c r="F51" s="1729"/>
    </row>
    <row r="52" spans="1:6">
      <c r="A52" s="2186" t="s">
        <v>1694</v>
      </c>
      <c r="B52" s="2183" t="s">
        <v>1695</v>
      </c>
      <c r="C52" s="2183" t="s">
        <v>1608</v>
      </c>
      <c r="D52" s="2186">
        <v>1987</v>
      </c>
      <c r="E52" s="2185" t="s">
        <v>1696</v>
      </c>
      <c r="F52" s="1729"/>
    </row>
    <row r="53" spans="1:6">
      <c r="A53" s="2182" t="s">
        <v>1697</v>
      </c>
      <c r="B53" s="2183" t="s">
        <v>1698</v>
      </c>
      <c r="C53" s="2183" t="s">
        <v>1608</v>
      </c>
      <c r="D53" s="2186">
        <v>1983</v>
      </c>
      <c r="E53" s="2185" t="s">
        <v>1648</v>
      </c>
      <c r="F53" s="1729"/>
    </row>
    <row r="54" spans="1:6">
      <c r="A54" s="2182" t="s">
        <v>1699</v>
      </c>
      <c r="B54" s="2183" t="s">
        <v>1700</v>
      </c>
      <c r="C54" s="2183" t="s">
        <v>1608</v>
      </c>
      <c r="D54" s="2186">
        <v>1959</v>
      </c>
      <c r="E54" s="2185" t="s">
        <v>1701</v>
      </c>
      <c r="F54" s="1729"/>
    </row>
    <row r="55" spans="1:6">
      <c r="A55" s="2182" t="s">
        <v>1702</v>
      </c>
      <c r="B55" s="2183" t="s">
        <v>1703</v>
      </c>
      <c r="C55" s="2183" t="s">
        <v>1608</v>
      </c>
      <c r="D55" s="2186">
        <v>1984</v>
      </c>
      <c r="E55" s="2185" t="s">
        <v>1704</v>
      </c>
      <c r="F55" s="1729"/>
    </row>
    <row r="56" spans="1:6">
      <c r="A56" s="2186" t="s">
        <v>1705</v>
      </c>
      <c r="B56" s="2183" t="s">
        <v>1706</v>
      </c>
      <c r="C56" s="2183" t="s">
        <v>1608</v>
      </c>
      <c r="D56" s="2186">
        <v>1987</v>
      </c>
      <c r="E56" s="2185" t="s">
        <v>1707</v>
      </c>
      <c r="F56" s="1729"/>
    </row>
    <row r="57" spans="1:6">
      <c r="A57" s="2182" t="s">
        <v>1708</v>
      </c>
      <c r="B57" s="2187" t="s">
        <v>2534</v>
      </c>
      <c r="C57" s="4"/>
      <c r="D57" s="4"/>
      <c r="E57" s="4"/>
      <c r="F57" s="1729"/>
    </row>
    <row r="58" spans="1:6">
      <c r="A58" s="2182"/>
      <c r="B58" s="2188" t="s">
        <v>2535</v>
      </c>
      <c r="C58" s="2183" t="s">
        <v>1608</v>
      </c>
      <c r="D58" s="2186">
        <v>1992</v>
      </c>
      <c r="E58" s="2185" t="s">
        <v>1709</v>
      </c>
      <c r="F58" s="1729"/>
    </row>
    <row r="59" spans="1:6">
      <c r="A59" s="2186" t="s">
        <v>1710</v>
      </c>
      <c r="B59" s="2183" t="s">
        <v>1711</v>
      </c>
      <c r="C59" s="2183" t="s">
        <v>1608</v>
      </c>
      <c r="D59" s="2186">
        <v>1990</v>
      </c>
      <c r="E59" s="2185" t="s">
        <v>1712</v>
      </c>
      <c r="F59" s="1729"/>
    </row>
    <row r="60" spans="1:6">
      <c r="A60" s="2186" t="s">
        <v>1713</v>
      </c>
      <c r="B60" s="2187" t="s">
        <v>1714</v>
      </c>
      <c r="C60" s="2183" t="s">
        <v>1608</v>
      </c>
      <c r="D60" s="2186">
        <v>1996</v>
      </c>
      <c r="E60" s="2185" t="s">
        <v>1715</v>
      </c>
      <c r="F60" s="1729"/>
    </row>
    <row r="61" spans="1:6">
      <c r="A61" s="2182" t="s">
        <v>1716</v>
      </c>
      <c r="B61" s="2183" t="s">
        <v>1717</v>
      </c>
      <c r="C61" s="2183" t="s">
        <v>1608</v>
      </c>
      <c r="D61" s="2186">
        <v>1968</v>
      </c>
      <c r="E61" s="2185" t="s">
        <v>1718</v>
      </c>
      <c r="F61" s="1729"/>
    </row>
    <row r="62" spans="1:6">
      <c r="A62" s="2186" t="s">
        <v>1719</v>
      </c>
      <c r="B62" s="2187" t="s">
        <v>1720</v>
      </c>
      <c r="C62" s="2183" t="s">
        <v>1608</v>
      </c>
      <c r="D62" s="2186">
        <v>1990</v>
      </c>
      <c r="E62" s="2185" t="s">
        <v>1721</v>
      </c>
      <c r="F62" s="1729"/>
    </row>
    <row r="63" spans="1:6">
      <c r="A63" s="2182" t="s">
        <v>1722</v>
      </c>
      <c r="B63" s="2183" t="s">
        <v>1723</v>
      </c>
      <c r="C63" s="2183" t="s">
        <v>1608</v>
      </c>
      <c r="D63" s="2186">
        <v>1969</v>
      </c>
      <c r="E63" s="2185" t="s">
        <v>2536</v>
      </c>
      <c r="F63" s="1729"/>
    </row>
    <row r="64" spans="1:6">
      <c r="A64" s="2182" t="s">
        <v>1724</v>
      </c>
      <c r="B64" s="2183" t="s">
        <v>1725</v>
      </c>
      <c r="C64" s="2183" t="s">
        <v>1608</v>
      </c>
      <c r="D64" s="2186">
        <v>1997</v>
      </c>
      <c r="E64" s="2185" t="s">
        <v>1726</v>
      </c>
      <c r="F64" s="1729"/>
    </row>
    <row r="65" spans="1:6">
      <c r="A65" s="2182" t="s">
        <v>1727</v>
      </c>
      <c r="B65" s="2183" t="s">
        <v>1728</v>
      </c>
      <c r="C65" s="2183" t="s">
        <v>1608</v>
      </c>
      <c r="D65" s="2186">
        <v>1992</v>
      </c>
      <c r="E65" s="2185" t="s">
        <v>1729</v>
      </c>
      <c r="F65" s="1729"/>
    </row>
    <row r="66" spans="1:6">
      <c r="A66" s="2182" t="s">
        <v>1730</v>
      </c>
      <c r="B66" s="2183" t="s">
        <v>1731</v>
      </c>
      <c r="C66" s="2183" t="s">
        <v>1608</v>
      </c>
      <c r="D66" s="2186">
        <v>1992</v>
      </c>
      <c r="E66" s="2185" t="s">
        <v>1732</v>
      </c>
      <c r="F66" s="1729"/>
    </row>
    <row r="67" spans="1:6">
      <c r="A67" s="2186" t="s">
        <v>1733</v>
      </c>
      <c r="B67" s="2187" t="s">
        <v>1734</v>
      </c>
      <c r="C67" s="2183" t="s">
        <v>1608</v>
      </c>
      <c r="D67" s="2186">
        <v>1995</v>
      </c>
      <c r="E67" s="2185" t="s">
        <v>1648</v>
      </c>
      <c r="F67" s="1729"/>
    </row>
    <row r="68" spans="1:6">
      <c r="A68" s="2182" t="s">
        <v>1735</v>
      </c>
      <c r="B68" s="2183" t="s">
        <v>1736</v>
      </c>
      <c r="C68" s="2183" t="s">
        <v>1608</v>
      </c>
      <c r="D68" s="2186">
        <v>1995</v>
      </c>
      <c r="E68" s="2185" t="s">
        <v>1737</v>
      </c>
      <c r="F68" s="1729"/>
    </row>
    <row r="69" spans="1:6">
      <c r="A69" s="2186" t="s">
        <v>1738</v>
      </c>
      <c r="B69" s="2187" t="s">
        <v>1739</v>
      </c>
      <c r="C69" s="2183" t="s">
        <v>1608</v>
      </c>
      <c r="D69" s="2186">
        <v>2003</v>
      </c>
      <c r="E69" s="2185" t="s">
        <v>2533</v>
      </c>
      <c r="F69" s="1729"/>
    </row>
    <row r="70" spans="1:6">
      <c r="A70" s="2182" t="s">
        <v>1740</v>
      </c>
      <c r="B70" s="2183" t="s">
        <v>1741</v>
      </c>
      <c r="C70" s="2183" t="s">
        <v>1608</v>
      </c>
      <c r="D70" s="2186">
        <v>1952</v>
      </c>
      <c r="E70" s="2185" t="s">
        <v>1742</v>
      </c>
      <c r="F70" s="1729"/>
    </row>
    <row r="71" spans="1:6">
      <c r="A71" s="2182" t="s">
        <v>1743</v>
      </c>
      <c r="B71" s="2183" t="s">
        <v>1744</v>
      </c>
      <c r="C71" s="2183" t="str">
        <f>+C70</f>
        <v>Special Revenue - State</v>
      </c>
      <c r="D71" s="2186">
        <v>2009</v>
      </c>
      <c r="E71" s="2185" t="s">
        <v>1745</v>
      </c>
      <c r="F71" s="1729"/>
    </row>
    <row r="72" spans="1:6">
      <c r="A72" s="2182" t="s">
        <v>1979</v>
      </c>
      <c r="B72" s="2183" t="s">
        <v>2537</v>
      </c>
      <c r="C72" s="2183" t="s">
        <v>1608</v>
      </c>
      <c r="D72" s="2186">
        <v>2013</v>
      </c>
      <c r="E72" s="2185" t="s">
        <v>1746</v>
      </c>
      <c r="F72" s="1729"/>
    </row>
    <row r="73" spans="1:6">
      <c r="A73" s="2182" t="s">
        <v>2016</v>
      </c>
      <c r="B73" s="2183" t="s">
        <v>2526</v>
      </c>
      <c r="C73" s="2183" t="s">
        <v>1608</v>
      </c>
      <c r="D73" s="2186">
        <v>2014</v>
      </c>
      <c r="E73" s="2185" t="s">
        <v>2017</v>
      </c>
      <c r="F73" s="1729"/>
    </row>
    <row r="74" spans="1:6">
      <c r="A74" s="2182" t="s">
        <v>1865</v>
      </c>
      <c r="B74" s="2183" t="s">
        <v>1866</v>
      </c>
      <c r="C74" s="2183" t="s">
        <v>1608</v>
      </c>
      <c r="D74" s="2186">
        <v>1955</v>
      </c>
      <c r="E74" s="2185" t="s">
        <v>1701</v>
      </c>
      <c r="F74" s="1729"/>
    </row>
    <row r="75" spans="1:6">
      <c r="A75" s="2182" t="s">
        <v>1221</v>
      </c>
      <c r="B75" s="2183" t="s">
        <v>1747</v>
      </c>
      <c r="C75" s="2183" t="s">
        <v>1748</v>
      </c>
      <c r="D75" s="2186">
        <v>1988</v>
      </c>
      <c r="E75" s="2185" t="s">
        <v>1648</v>
      </c>
      <c r="F75" s="1729"/>
    </row>
    <row r="76" spans="1:6">
      <c r="A76" s="2182" t="s">
        <v>1222</v>
      </c>
      <c r="B76" s="2183" t="s">
        <v>1749</v>
      </c>
      <c r="C76" s="2183" t="s">
        <v>1748</v>
      </c>
      <c r="D76" s="2186">
        <v>1972</v>
      </c>
      <c r="E76" s="2185" t="s">
        <v>1648</v>
      </c>
      <c r="F76" s="1729"/>
    </row>
    <row r="77" spans="1:6">
      <c r="A77" s="2182" t="s">
        <v>1223</v>
      </c>
      <c r="B77" s="2183" t="s">
        <v>1750</v>
      </c>
      <c r="C77" s="2183" t="s">
        <v>1748</v>
      </c>
      <c r="D77" s="2186">
        <v>1998</v>
      </c>
      <c r="E77" s="2185" t="s">
        <v>1648</v>
      </c>
      <c r="F77" s="1729"/>
    </row>
    <row r="78" spans="1:6">
      <c r="A78" s="2182" t="s">
        <v>1224</v>
      </c>
      <c r="B78" s="2183" t="s">
        <v>1751</v>
      </c>
      <c r="C78" s="2183" t="s">
        <v>1748</v>
      </c>
      <c r="D78" s="2186">
        <v>1981</v>
      </c>
      <c r="E78" s="2185" t="s">
        <v>1648</v>
      </c>
      <c r="F78" s="1729"/>
    </row>
    <row r="79" spans="1:6">
      <c r="A79" s="2182" t="s">
        <v>1225</v>
      </c>
      <c r="B79" s="2183" t="s">
        <v>1752</v>
      </c>
      <c r="C79" s="2183" t="s">
        <v>1748</v>
      </c>
      <c r="D79" s="2186">
        <v>1936</v>
      </c>
      <c r="E79" s="2185" t="s">
        <v>2018</v>
      </c>
      <c r="F79" s="1729"/>
    </row>
    <row r="80" spans="1:6">
      <c r="A80" s="2182" t="s">
        <v>1753</v>
      </c>
      <c r="B80" s="2183" t="s">
        <v>1754</v>
      </c>
      <c r="C80" s="2183" t="s">
        <v>1748</v>
      </c>
      <c r="D80" s="2186">
        <v>1967</v>
      </c>
      <c r="E80" s="2185" t="s">
        <v>1648</v>
      </c>
      <c r="F80" s="1729"/>
    </row>
    <row r="81" spans="1:6">
      <c r="A81" s="2182" t="s">
        <v>1226</v>
      </c>
      <c r="B81" s="2187" t="s">
        <v>1755</v>
      </c>
      <c r="C81" s="2183" t="s">
        <v>1748</v>
      </c>
      <c r="D81" s="2186">
        <v>1983</v>
      </c>
      <c r="E81" s="2185" t="s">
        <v>1648</v>
      </c>
      <c r="F81" s="1729"/>
    </row>
    <row r="82" spans="1:6">
      <c r="A82" s="2182" t="s">
        <v>1756</v>
      </c>
      <c r="B82" s="2183" t="s">
        <v>1757</v>
      </c>
      <c r="C82" s="2183" t="s">
        <v>1758</v>
      </c>
      <c r="D82" s="2186">
        <v>1982</v>
      </c>
      <c r="E82" s="2185" t="s">
        <v>1759</v>
      </c>
      <c r="F82" s="1729"/>
    </row>
    <row r="83" spans="1:6">
      <c r="A83" s="2186" t="s">
        <v>1760</v>
      </c>
      <c r="B83" s="2183" t="s">
        <v>1761</v>
      </c>
      <c r="C83" s="2183" t="s">
        <v>1758</v>
      </c>
      <c r="D83" s="2186">
        <v>1991</v>
      </c>
      <c r="E83" s="2185" t="s">
        <v>1762</v>
      </c>
      <c r="F83" s="1729"/>
    </row>
    <row r="84" spans="1:6">
      <c r="A84" s="2186" t="s">
        <v>1763</v>
      </c>
      <c r="B84" s="2183" t="s">
        <v>1764</v>
      </c>
      <c r="C84" s="2183" t="s">
        <v>1758</v>
      </c>
      <c r="D84" s="2186">
        <v>1991</v>
      </c>
      <c r="E84" s="2185" t="s">
        <v>1648</v>
      </c>
      <c r="F84" s="1729"/>
    </row>
    <row r="85" spans="1:6">
      <c r="A85" s="2186" t="s">
        <v>1765</v>
      </c>
      <c r="B85" s="2183" t="s">
        <v>1766</v>
      </c>
      <c r="C85" s="2183" t="s">
        <v>1758</v>
      </c>
      <c r="D85" s="2186">
        <v>1992</v>
      </c>
      <c r="E85" s="2185" t="s">
        <v>1767</v>
      </c>
      <c r="F85" s="1729"/>
    </row>
    <row r="86" spans="1:6">
      <c r="A86" s="2186" t="s">
        <v>1768</v>
      </c>
      <c r="B86" s="2183" t="s">
        <v>1769</v>
      </c>
      <c r="C86" s="2183" t="s">
        <v>1758</v>
      </c>
      <c r="D86" s="2186">
        <v>1993</v>
      </c>
      <c r="E86" s="2185" t="s">
        <v>1770</v>
      </c>
      <c r="F86" s="1729"/>
    </row>
    <row r="87" spans="1:6">
      <c r="A87" s="2186" t="s">
        <v>1771</v>
      </c>
      <c r="B87" s="2183" t="s">
        <v>1772</v>
      </c>
      <c r="C87" s="2183" t="s">
        <v>1758</v>
      </c>
      <c r="D87" s="2186">
        <v>1993</v>
      </c>
      <c r="E87" s="2185" t="s">
        <v>1773</v>
      </c>
      <c r="F87" s="1729"/>
    </row>
    <row r="88" spans="1:6">
      <c r="A88" s="2186" t="s">
        <v>1774</v>
      </c>
      <c r="B88" s="2183" t="s">
        <v>1775</v>
      </c>
      <c r="C88" s="2183" t="s">
        <v>1758</v>
      </c>
      <c r="D88" s="2186">
        <v>1993</v>
      </c>
      <c r="E88" s="2185" t="s">
        <v>1776</v>
      </c>
      <c r="F88" s="1729"/>
    </row>
    <row r="89" spans="1:6">
      <c r="A89" s="2186" t="s">
        <v>1777</v>
      </c>
      <c r="B89" s="2183" t="s">
        <v>1778</v>
      </c>
      <c r="C89" s="2183" t="s">
        <v>1758</v>
      </c>
      <c r="D89" s="2186">
        <v>1997</v>
      </c>
      <c r="E89" s="2185" t="s">
        <v>1779</v>
      </c>
      <c r="F89" s="1729"/>
    </row>
    <row r="90" spans="1:6">
      <c r="A90" s="2182" t="s">
        <v>1780</v>
      </c>
      <c r="B90" s="2183" t="s">
        <v>1781</v>
      </c>
      <c r="C90" s="2183" t="s">
        <v>1758</v>
      </c>
      <c r="D90" s="2186">
        <v>1980</v>
      </c>
      <c r="E90" s="2185" t="s">
        <v>1782</v>
      </c>
      <c r="F90" s="1729"/>
    </row>
    <row r="91" spans="1:6">
      <c r="A91" s="2182" t="s">
        <v>1783</v>
      </c>
      <c r="B91" s="2183" t="s">
        <v>1784</v>
      </c>
      <c r="C91" s="2183" t="s">
        <v>1758</v>
      </c>
      <c r="D91" s="2186">
        <v>1960</v>
      </c>
      <c r="E91" s="2185" t="s">
        <v>1785</v>
      </c>
      <c r="F91" s="1729"/>
    </row>
    <row r="92" spans="1:6">
      <c r="A92" s="2182" t="s">
        <v>1786</v>
      </c>
      <c r="B92" s="2183" t="s">
        <v>1787</v>
      </c>
      <c r="C92" s="2183" t="s">
        <v>1758</v>
      </c>
      <c r="D92" s="2186">
        <v>1965</v>
      </c>
      <c r="E92" s="2185" t="s">
        <v>1785</v>
      </c>
      <c r="F92" s="1729"/>
    </row>
    <row r="93" spans="1:6">
      <c r="A93" s="2182" t="s">
        <v>1788</v>
      </c>
      <c r="B93" s="2183" t="s">
        <v>1789</v>
      </c>
      <c r="C93" s="2183" t="s">
        <v>1758</v>
      </c>
      <c r="D93" s="2186">
        <v>1967</v>
      </c>
      <c r="E93" s="2185" t="s">
        <v>1785</v>
      </c>
      <c r="F93" s="1729"/>
    </row>
    <row r="94" spans="1:6">
      <c r="A94" s="2182" t="s">
        <v>1790</v>
      </c>
      <c r="B94" s="2183" t="s">
        <v>1791</v>
      </c>
      <c r="C94" s="2183" t="s">
        <v>1758</v>
      </c>
      <c r="D94" s="2186">
        <v>1973</v>
      </c>
      <c r="E94" s="2185" t="s">
        <v>1792</v>
      </c>
      <c r="F94" s="1729"/>
    </row>
    <row r="95" spans="1:6">
      <c r="A95" s="2182" t="s">
        <v>1793</v>
      </c>
      <c r="B95" s="2183" t="s">
        <v>1794</v>
      </c>
      <c r="C95" s="2183" t="s">
        <v>1758</v>
      </c>
      <c r="D95" s="2186">
        <v>2005</v>
      </c>
      <c r="E95" s="2185" t="s">
        <v>1795</v>
      </c>
      <c r="F95" s="1729"/>
    </row>
    <row r="96" spans="1:6">
      <c r="A96" s="2182" t="s">
        <v>1796</v>
      </c>
      <c r="B96" s="2183" t="s">
        <v>1797</v>
      </c>
      <c r="C96" s="2183" t="s">
        <v>1758</v>
      </c>
      <c r="D96" s="2186">
        <v>1983</v>
      </c>
      <c r="E96" s="2185" t="s">
        <v>1798</v>
      </c>
      <c r="F96" s="1729"/>
    </row>
    <row r="97" spans="1:6">
      <c r="A97" s="2186" t="s">
        <v>1799</v>
      </c>
      <c r="B97" s="2183" t="s">
        <v>1800</v>
      </c>
      <c r="C97" s="2183" t="s">
        <v>1758</v>
      </c>
      <c r="D97" s="2186">
        <v>1986</v>
      </c>
      <c r="E97" s="2185" t="s">
        <v>1801</v>
      </c>
      <c r="F97" s="1729"/>
    </row>
    <row r="98" spans="1:6">
      <c r="A98" s="2186" t="s">
        <v>1802</v>
      </c>
      <c r="B98" s="2187" t="s">
        <v>1803</v>
      </c>
      <c r="C98" s="2183" t="s">
        <v>1758</v>
      </c>
      <c r="D98" s="2186">
        <v>1988</v>
      </c>
      <c r="E98" s="2185" t="s">
        <v>1804</v>
      </c>
      <c r="F98" s="1729"/>
    </row>
    <row r="99" spans="1:6">
      <c r="A99" s="2186" t="s">
        <v>1805</v>
      </c>
      <c r="B99" s="2183" t="s">
        <v>1806</v>
      </c>
      <c r="C99" s="2183" t="s">
        <v>1758</v>
      </c>
      <c r="D99" s="2186">
        <v>1996</v>
      </c>
      <c r="E99" s="2185" t="s">
        <v>1807</v>
      </c>
      <c r="F99" s="1729"/>
    </row>
    <row r="100" spans="1:6">
      <c r="A100" s="2182" t="s">
        <v>2019</v>
      </c>
      <c r="B100" s="2183" t="s">
        <v>1808</v>
      </c>
      <c r="C100" s="2183" t="s">
        <v>1758</v>
      </c>
      <c r="D100" s="2186">
        <v>1939</v>
      </c>
      <c r="E100" s="2185" t="s">
        <v>1809</v>
      </c>
      <c r="F100" s="1729"/>
    </row>
    <row r="101" spans="1:6">
      <c r="A101" s="2182" t="s">
        <v>2020</v>
      </c>
      <c r="B101" s="2183" t="s">
        <v>2021</v>
      </c>
      <c r="C101" s="2183" t="s">
        <v>1758</v>
      </c>
      <c r="D101" s="2186">
        <v>2014</v>
      </c>
      <c r="E101" s="2185" t="s">
        <v>2022</v>
      </c>
      <c r="F101" s="1729"/>
    </row>
    <row r="102" spans="1:6">
      <c r="A102" s="2182" t="s">
        <v>1810</v>
      </c>
      <c r="B102" s="2183" t="s">
        <v>1811</v>
      </c>
      <c r="C102" s="2183" t="s">
        <v>1758</v>
      </c>
      <c r="D102" s="2186">
        <v>1965</v>
      </c>
      <c r="E102" s="2185" t="s">
        <v>1785</v>
      </c>
      <c r="F102" s="1729"/>
    </row>
    <row r="103" spans="1:6">
      <c r="A103" s="2182" t="s">
        <v>1812</v>
      </c>
      <c r="B103" s="2183" t="s">
        <v>1813</v>
      </c>
      <c r="C103" s="2183" t="s">
        <v>1758</v>
      </c>
      <c r="D103" s="2186">
        <v>1974</v>
      </c>
      <c r="E103" s="2185" t="s">
        <v>1814</v>
      </c>
      <c r="F103" s="1729"/>
    </row>
    <row r="104" spans="1:6">
      <c r="A104" s="2182" t="s">
        <v>1227</v>
      </c>
      <c r="B104" s="2183" t="s">
        <v>1815</v>
      </c>
      <c r="C104" s="2183" t="s">
        <v>1816</v>
      </c>
      <c r="D104" s="2186">
        <v>1982</v>
      </c>
      <c r="E104" s="2185" t="s">
        <v>1648</v>
      </c>
      <c r="F104" s="1729"/>
    </row>
    <row r="105" spans="1:6">
      <c r="A105" s="2182" t="s">
        <v>1817</v>
      </c>
      <c r="B105" s="2183" t="s">
        <v>1818</v>
      </c>
      <c r="C105" s="2183" t="s">
        <v>1758</v>
      </c>
      <c r="D105" s="2186">
        <v>1958</v>
      </c>
      <c r="E105" s="2185" t="s">
        <v>1819</v>
      </c>
      <c r="F105" s="1729"/>
    </row>
    <row r="106" spans="1:6">
      <c r="A106" s="2182" t="s">
        <v>1820</v>
      </c>
      <c r="B106" s="2183" t="s">
        <v>1821</v>
      </c>
      <c r="C106" s="2183" t="s">
        <v>1758</v>
      </c>
      <c r="D106" s="2186">
        <v>1982</v>
      </c>
      <c r="E106" s="2185" t="s">
        <v>1822</v>
      </c>
      <c r="F106" s="1729"/>
    </row>
    <row r="107" spans="1:6">
      <c r="A107" s="2182" t="s">
        <v>1823</v>
      </c>
      <c r="B107" s="2183" t="s">
        <v>1824</v>
      </c>
      <c r="C107" s="2183" t="s">
        <v>1758</v>
      </c>
      <c r="D107" s="2186">
        <v>1987</v>
      </c>
      <c r="E107" s="2185" t="s">
        <v>1825</v>
      </c>
      <c r="F107" s="1729"/>
    </row>
    <row r="108" spans="1:6">
      <c r="A108" s="2186" t="s">
        <v>1826</v>
      </c>
      <c r="B108" s="2183" t="s">
        <v>1827</v>
      </c>
      <c r="C108" s="2183" t="s">
        <v>1758</v>
      </c>
      <c r="D108" s="2186">
        <v>1990</v>
      </c>
      <c r="E108" s="2183" t="s">
        <v>1828</v>
      </c>
      <c r="F108" s="1729"/>
    </row>
    <row r="109" spans="1:6">
      <c r="A109" s="2186" t="s">
        <v>1829</v>
      </c>
      <c r="B109" s="2183" t="s">
        <v>1830</v>
      </c>
      <c r="C109" s="2183" t="s">
        <v>1758</v>
      </c>
      <c r="D109" s="2186">
        <v>1988</v>
      </c>
      <c r="E109" s="2185" t="s">
        <v>1831</v>
      </c>
      <c r="F109" s="1729"/>
    </row>
    <row r="110" spans="1:6">
      <c r="A110" s="2186" t="s">
        <v>1832</v>
      </c>
      <c r="B110" s="2183" t="s">
        <v>1833</v>
      </c>
      <c r="C110" s="2183" t="s">
        <v>1758</v>
      </c>
      <c r="D110" s="2186">
        <v>1990</v>
      </c>
      <c r="E110" s="2185" t="s">
        <v>1648</v>
      </c>
      <c r="F110" s="1729"/>
    </row>
    <row r="111" spans="1:6">
      <c r="A111" s="2186" t="s">
        <v>1834</v>
      </c>
      <c r="B111" s="2183" t="s">
        <v>1835</v>
      </c>
      <c r="C111" s="2183" t="s">
        <v>1758</v>
      </c>
      <c r="D111" s="2186">
        <v>1994</v>
      </c>
      <c r="E111" s="2185" t="s">
        <v>1836</v>
      </c>
      <c r="F111" s="1729"/>
    </row>
    <row r="112" spans="1:6">
      <c r="A112" s="2186" t="s">
        <v>1837</v>
      </c>
      <c r="B112" s="2183" t="s">
        <v>1838</v>
      </c>
      <c r="C112" s="2183" t="s">
        <v>1758</v>
      </c>
      <c r="D112" s="2186">
        <v>1989</v>
      </c>
      <c r="E112" s="2185" t="s">
        <v>1836</v>
      </c>
      <c r="F112" s="1729"/>
    </row>
    <row r="113" spans="1:6">
      <c r="A113" s="2182" t="s">
        <v>1839</v>
      </c>
      <c r="B113" s="2183" t="s">
        <v>1840</v>
      </c>
      <c r="C113" s="2183" t="s">
        <v>1758</v>
      </c>
      <c r="D113" s="2186">
        <v>1988</v>
      </c>
      <c r="E113" s="2185" t="s">
        <v>1648</v>
      </c>
      <c r="F113" s="1729"/>
    </row>
    <row r="114" spans="1:6">
      <c r="A114" s="2186" t="s">
        <v>1841</v>
      </c>
      <c r="B114" s="2183" t="s">
        <v>1842</v>
      </c>
      <c r="C114" s="2183" t="s">
        <v>1758</v>
      </c>
      <c r="D114" s="2186">
        <v>1987</v>
      </c>
      <c r="E114" s="2185" t="s">
        <v>1843</v>
      </c>
      <c r="F114" s="1729"/>
    </row>
    <row r="115" spans="1:6">
      <c r="A115" s="2186" t="s">
        <v>1844</v>
      </c>
      <c r="B115" s="2183" t="s">
        <v>1845</v>
      </c>
      <c r="C115" s="2183" t="s">
        <v>1758</v>
      </c>
      <c r="D115" s="2186">
        <v>1990</v>
      </c>
      <c r="E115" s="2185" t="s">
        <v>1648</v>
      </c>
      <c r="F115" s="1729"/>
    </row>
    <row r="116" spans="1:6">
      <c r="A116" s="2186" t="s">
        <v>1846</v>
      </c>
      <c r="B116" s="2183" t="s">
        <v>1847</v>
      </c>
      <c r="C116" s="2183" t="s">
        <v>1758</v>
      </c>
      <c r="D116" s="2186">
        <v>1990</v>
      </c>
      <c r="E116" s="2185" t="s">
        <v>1648</v>
      </c>
      <c r="F116" s="1729"/>
    </row>
    <row r="117" spans="1:6">
      <c r="A117" s="2182" t="s">
        <v>1848</v>
      </c>
      <c r="B117" s="2183" t="s">
        <v>1849</v>
      </c>
      <c r="C117" s="2183" t="s">
        <v>1758</v>
      </c>
      <c r="D117" s="2186">
        <v>1977</v>
      </c>
      <c r="E117" s="2185" t="s">
        <v>1648</v>
      </c>
      <c r="F117" s="1729"/>
    </row>
    <row r="118" spans="1:6">
      <c r="A118" s="2182" t="s">
        <v>1850</v>
      </c>
      <c r="B118" s="2183" t="s">
        <v>2527</v>
      </c>
      <c r="C118" s="2183" t="s">
        <v>1758</v>
      </c>
      <c r="D118" s="2186">
        <v>2013</v>
      </c>
      <c r="E118" s="2185" t="s">
        <v>1851</v>
      </c>
      <c r="F118" s="1729"/>
    </row>
    <row r="119" spans="1:6">
      <c r="A119" s="2186" t="s">
        <v>1852</v>
      </c>
      <c r="B119" s="2183" t="s">
        <v>1853</v>
      </c>
      <c r="C119" s="2183" t="s">
        <v>966</v>
      </c>
      <c r="D119" s="2186">
        <v>1998</v>
      </c>
      <c r="E119" s="2185" t="s">
        <v>1630</v>
      </c>
      <c r="F119" s="1729"/>
    </row>
    <row r="120" spans="1:6">
      <c r="A120" s="2186" t="s">
        <v>1854</v>
      </c>
      <c r="B120" s="2183" t="s">
        <v>1855</v>
      </c>
      <c r="C120" s="2183" t="s">
        <v>966</v>
      </c>
      <c r="D120" s="2186">
        <v>1987</v>
      </c>
      <c r="E120" s="2185" t="s">
        <v>1856</v>
      </c>
      <c r="F120" s="1729"/>
    </row>
    <row r="121" spans="1:6">
      <c r="A121" s="2182" t="s">
        <v>1857</v>
      </c>
      <c r="B121" s="2183" t="s">
        <v>1858</v>
      </c>
      <c r="C121" s="2183" t="s">
        <v>966</v>
      </c>
      <c r="D121" s="2186">
        <v>1982</v>
      </c>
      <c r="E121" s="2185" t="s">
        <v>2538</v>
      </c>
      <c r="F121" s="1729"/>
    </row>
    <row r="122" spans="1:6">
      <c r="A122" s="2182" t="s">
        <v>1859</v>
      </c>
      <c r="B122" s="2183" t="s">
        <v>1860</v>
      </c>
      <c r="C122" s="2183" t="s">
        <v>966</v>
      </c>
      <c r="D122" s="2186">
        <v>1940</v>
      </c>
      <c r="E122" s="2185" t="s">
        <v>1861</v>
      </c>
      <c r="F122" s="1729"/>
    </row>
    <row r="123" spans="1:6">
      <c r="A123" s="2182" t="s">
        <v>1862</v>
      </c>
      <c r="B123" s="2183" t="s">
        <v>1863</v>
      </c>
      <c r="C123" s="2183" t="s">
        <v>966</v>
      </c>
      <c r="D123" s="2186">
        <v>1971</v>
      </c>
      <c r="E123" s="2185" t="s">
        <v>1864</v>
      </c>
      <c r="F123" s="1729"/>
    </row>
    <row r="124" spans="1:6">
      <c r="A124" s="2182" t="s">
        <v>1867</v>
      </c>
      <c r="B124" s="2183" t="s">
        <v>1868</v>
      </c>
      <c r="C124" s="2183" t="s">
        <v>966</v>
      </c>
      <c r="D124" s="2186">
        <v>1996</v>
      </c>
      <c r="E124" s="2185" t="s">
        <v>1869</v>
      </c>
      <c r="F124" s="1729"/>
    </row>
    <row r="125" spans="1:6">
      <c r="A125" s="2186" t="s">
        <v>1870</v>
      </c>
      <c r="B125" s="2183" t="s">
        <v>1871</v>
      </c>
      <c r="C125" s="2183" t="s">
        <v>966</v>
      </c>
      <c r="D125" s="2186">
        <v>1990</v>
      </c>
      <c r="E125" s="2185" t="s">
        <v>1872</v>
      </c>
      <c r="F125" s="1729"/>
    </row>
    <row r="126" spans="1:6">
      <c r="A126" s="2182" t="s">
        <v>1873</v>
      </c>
      <c r="B126" s="2183" t="s">
        <v>1874</v>
      </c>
      <c r="C126" s="2183" t="s">
        <v>1875</v>
      </c>
      <c r="D126" s="2186">
        <v>1970</v>
      </c>
      <c r="E126" s="2185" t="s">
        <v>1876</v>
      </c>
      <c r="F126" s="1729"/>
    </row>
    <row r="127" spans="1:6">
      <c r="A127" s="2182" t="s">
        <v>1877</v>
      </c>
      <c r="B127" s="2183" t="s">
        <v>1878</v>
      </c>
      <c r="C127" s="2183" t="s">
        <v>1875</v>
      </c>
      <c r="D127" s="2186">
        <v>1927</v>
      </c>
      <c r="E127" s="2185" t="s">
        <v>2023</v>
      </c>
      <c r="F127" s="1729"/>
    </row>
    <row r="128" spans="1:6">
      <c r="A128" s="2182" t="s">
        <v>1879</v>
      </c>
      <c r="B128" s="2183" t="s">
        <v>1880</v>
      </c>
      <c r="C128" s="2183" t="s">
        <v>1875</v>
      </c>
      <c r="D128" s="2186">
        <v>1948</v>
      </c>
      <c r="E128" s="2185" t="s">
        <v>1881</v>
      </c>
      <c r="F128" s="1729"/>
    </row>
    <row r="129" spans="1:6">
      <c r="A129" s="2182" t="s">
        <v>1882</v>
      </c>
      <c r="B129" s="2187" t="s">
        <v>1883</v>
      </c>
      <c r="C129" s="2183" t="s">
        <v>1875</v>
      </c>
      <c r="D129" s="2186">
        <v>1983</v>
      </c>
      <c r="E129" s="2185" t="s">
        <v>1648</v>
      </c>
      <c r="F129" s="1729"/>
    </row>
    <row r="130" spans="1:6">
      <c r="A130" s="2182" t="s">
        <v>1884</v>
      </c>
      <c r="B130" s="2183" t="s">
        <v>1885</v>
      </c>
      <c r="C130" s="2183" t="s">
        <v>1875</v>
      </c>
      <c r="D130" s="2186">
        <v>1984</v>
      </c>
      <c r="E130" s="2185" t="s">
        <v>1648</v>
      </c>
      <c r="F130" s="1729"/>
    </row>
    <row r="131" spans="1:6">
      <c r="A131" s="2182" t="s">
        <v>1886</v>
      </c>
      <c r="B131" s="2183" t="s">
        <v>1887</v>
      </c>
      <c r="C131" s="2183" t="s">
        <v>1875</v>
      </c>
      <c r="D131" s="2186">
        <v>1984</v>
      </c>
      <c r="E131" s="2185" t="s">
        <v>1648</v>
      </c>
      <c r="F131" s="1729"/>
    </row>
    <row r="132" spans="1:6">
      <c r="A132" s="2182" t="s">
        <v>1888</v>
      </c>
      <c r="B132" s="2183" t="s">
        <v>1889</v>
      </c>
      <c r="C132" s="2183" t="s">
        <v>1875</v>
      </c>
      <c r="D132" s="2186">
        <v>1965</v>
      </c>
      <c r="E132" s="2185" t="s">
        <v>2024</v>
      </c>
      <c r="F132" s="1729"/>
    </row>
    <row r="133" spans="1:6">
      <c r="A133" s="2182" t="s">
        <v>1890</v>
      </c>
      <c r="B133" s="2183" t="s">
        <v>1891</v>
      </c>
      <c r="C133" s="2183" t="s">
        <v>1875</v>
      </c>
      <c r="D133" s="2186">
        <v>1938</v>
      </c>
      <c r="E133" s="2185" t="s">
        <v>1892</v>
      </c>
      <c r="F133" s="1729"/>
    </row>
    <row r="134" spans="1:6">
      <c r="A134" s="2182" t="s">
        <v>1893</v>
      </c>
      <c r="B134" s="2183" t="s">
        <v>1894</v>
      </c>
      <c r="C134" s="2183" t="s">
        <v>1895</v>
      </c>
      <c r="D134" s="2186">
        <v>1964</v>
      </c>
      <c r="E134" s="2185" t="s">
        <v>1896</v>
      </c>
      <c r="F134" s="1729"/>
    </row>
    <row r="135" spans="1:6">
      <c r="A135" s="2182" t="s">
        <v>1897</v>
      </c>
      <c r="B135" s="2187" t="s">
        <v>1898</v>
      </c>
      <c r="C135" s="2183" t="s">
        <v>1895</v>
      </c>
      <c r="D135" s="2186">
        <v>1983</v>
      </c>
      <c r="E135" s="2185" t="s">
        <v>1648</v>
      </c>
      <c r="F135" s="1729"/>
    </row>
    <row r="136" spans="1:6">
      <c r="A136" s="2182" t="s">
        <v>1899</v>
      </c>
      <c r="B136" s="2183" t="s">
        <v>1900</v>
      </c>
      <c r="C136" s="2183" t="s">
        <v>1895</v>
      </c>
      <c r="D136" s="2186">
        <v>1953</v>
      </c>
      <c r="E136" s="2185" t="s">
        <v>1648</v>
      </c>
      <c r="F136" s="1729"/>
    </row>
    <row r="137" spans="1:6">
      <c r="A137" s="2182" t="s">
        <v>1901</v>
      </c>
      <c r="B137" s="2183" t="s">
        <v>1902</v>
      </c>
      <c r="C137" s="2183" t="s">
        <v>1895</v>
      </c>
      <c r="D137" s="2186">
        <v>1983</v>
      </c>
      <c r="E137" s="2185" t="s">
        <v>1903</v>
      </c>
      <c r="F137" s="1729"/>
    </row>
    <row r="138" spans="1:6">
      <c r="A138" s="2182" t="s">
        <v>1904</v>
      </c>
      <c r="B138" s="2183" t="s">
        <v>1905</v>
      </c>
      <c r="C138" s="2183" t="s">
        <v>1895</v>
      </c>
      <c r="D138" s="2186">
        <v>1986</v>
      </c>
      <c r="E138" s="2185" t="s">
        <v>1648</v>
      </c>
      <c r="F138" s="1729"/>
    </row>
    <row r="139" spans="1:6">
      <c r="A139" s="2182" t="s">
        <v>1906</v>
      </c>
      <c r="B139" s="2183" t="s">
        <v>1907</v>
      </c>
      <c r="C139" s="2183" t="s">
        <v>1895</v>
      </c>
      <c r="D139" s="2186">
        <v>1982</v>
      </c>
      <c r="E139" s="2185" t="s">
        <v>1648</v>
      </c>
      <c r="F139" s="1729"/>
    </row>
    <row r="140" spans="1:6">
      <c r="A140" s="2182" t="s">
        <v>1908</v>
      </c>
      <c r="B140" s="2183" t="s">
        <v>1909</v>
      </c>
      <c r="C140" s="2183" t="s">
        <v>1895</v>
      </c>
      <c r="D140" s="2186">
        <v>1982</v>
      </c>
      <c r="E140" s="2185" t="s">
        <v>1648</v>
      </c>
      <c r="F140" s="1729"/>
    </row>
    <row r="141" spans="1:6">
      <c r="A141" s="2182" t="s">
        <v>1910</v>
      </c>
      <c r="B141" s="2183" t="s">
        <v>1911</v>
      </c>
      <c r="C141" s="2183" t="s">
        <v>1895</v>
      </c>
      <c r="D141" s="2186">
        <v>1982</v>
      </c>
      <c r="E141" s="2185" t="s">
        <v>1648</v>
      </c>
      <c r="F141" s="1729"/>
    </row>
    <row r="142" spans="1:6">
      <c r="A142" s="2186" t="s">
        <v>1912</v>
      </c>
      <c r="B142" s="2183" t="s">
        <v>1913</v>
      </c>
      <c r="C142" s="2183" t="s">
        <v>1914</v>
      </c>
      <c r="D142" s="2186">
        <v>1988</v>
      </c>
      <c r="E142" s="2185" t="s">
        <v>1915</v>
      </c>
      <c r="F142" s="1729"/>
    </row>
    <row r="143" spans="1:6">
      <c r="A143" s="2186" t="s">
        <v>1916</v>
      </c>
      <c r="B143" s="2187" t="s">
        <v>1917</v>
      </c>
      <c r="C143" s="2183" t="s">
        <v>1914</v>
      </c>
      <c r="D143" s="2186">
        <v>2004</v>
      </c>
      <c r="E143" s="2185" t="s">
        <v>1918</v>
      </c>
      <c r="F143" s="1729"/>
    </row>
    <row r="144" spans="1:6">
      <c r="A144" s="2182" t="s">
        <v>1919</v>
      </c>
      <c r="B144" s="2183" t="s">
        <v>1920</v>
      </c>
      <c r="C144" s="2183" t="s">
        <v>1914</v>
      </c>
      <c r="D144" s="2186">
        <v>1956</v>
      </c>
      <c r="E144" s="2185" t="s">
        <v>1921</v>
      </c>
      <c r="F144" s="1729"/>
    </row>
    <row r="145" spans="1:6">
      <c r="A145" s="2182" t="s">
        <v>1922</v>
      </c>
      <c r="B145" s="2183" t="s">
        <v>1923</v>
      </c>
      <c r="C145" s="2183" t="s">
        <v>1914</v>
      </c>
      <c r="D145" s="2186">
        <v>1953</v>
      </c>
      <c r="E145" s="2185" t="s">
        <v>2025</v>
      </c>
      <c r="F145" s="1729"/>
    </row>
    <row r="146" spans="1:6">
      <c r="A146" s="2182" t="s">
        <v>1924</v>
      </c>
      <c r="B146" s="2183" t="s">
        <v>1925</v>
      </c>
      <c r="C146" s="2183" t="s">
        <v>1914</v>
      </c>
      <c r="D146" s="2186">
        <v>1982</v>
      </c>
      <c r="E146" s="2185" t="s">
        <v>1648</v>
      </c>
      <c r="F146" s="1729"/>
    </row>
    <row r="147" spans="1:6">
      <c r="A147" s="2182" t="s">
        <v>1926</v>
      </c>
      <c r="B147" s="2183" t="s">
        <v>1927</v>
      </c>
      <c r="C147" s="2183" t="s">
        <v>1914</v>
      </c>
      <c r="D147" s="2186">
        <v>1971</v>
      </c>
      <c r="E147" s="2185" t="s">
        <v>1648</v>
      </c>
      <c r="F147" s="1729"/>
    </row>
    <row r="148" spans="1:6">
      <c r="A148" s="2182" t="s">
        <v>1928</v>
      </c>
      <c r="B148" s="2183" t="s">
        <v>1929</v>
      </c>
      <c r="C148" s="2183" t="s">
        <v>1914</v>
      </c>
      <c r="D148" s="2186">
        <v>1971</v>
      </c>
      <c r="E148" s="2185" t="s">
        <v>1648</v>
      </c>
      <c r="F148" s="1729"/>
    </row>
    <row r="149" spans="1:6">
      <c r="A149" s="2182" t="s">
        <v>1930</v>
      </c>
      <c r="B149" s="2183" t="s">
        <v>1931</v>
      </c>
      <c r="C149" s="2183" t="s">
        <v>1914</v>
      </c>
      <c r="D149" s="2186">
        <v>1967</v>
      </c>
      <c r="E149" s="2185" t="s">
        <v>1932</v>
      </c>
      <c r="F149" s="1729"/>
    </row>
    <row r="150" spans="1:6">
      <c r="A150" s="2182" t="s">
        <v>1933</v>
      </c>
      <c r="B150" s="2183" t="s">
        <v>1934</v>
      </c>
      <c r="C150" s="2183" t="s">
        <v>1914</v>
      </c>
      <c r="D150" s="2186">
        <v>1977</v>
      </c>
      <c r="E150" s="2185" t="s">
        <v>1935</v>
      </c>
      <c r="F150" s="1729"/>
    </row>
    <row r="151" spans="1:6">
      <c r="A151" s="2182" t="s">
        <v>1936</v>
      </c>
      <c r="B151" s="2183" t="s">
        <v>1937</v>
      </c>
      <c r="C151" s="2183" t="s">
        <v>1914</v>
      </c>
      <c r="D151" s="2186">
        <v>1982</v>
      </c>
      <c r="E151" s="2185" t="s">
        <v>1648</v>
      </c>
      <c r="F151" s="1729"/>
    </row>
    <row r="152" spans="1:6">
      <c r="A152" s="2186" t="s">
        <v>1938</v>
      </c>
      <c r="B152" s="2183" t="s">
        <v>1939</v>
      </c>
      <c r="C152" s="2183" t="s">
        <v>1914</v>
      </c>
      <c r="D152" s="2186">
        <v>1987</v>
      </c>
      <c r="E152" s="2185" t="s">
        <v>1648</v>
      </c>
      <c r="F152" s="1729"/>
    </row>
    <row r="153" spans="1:6">
      <c r="A153" s="2182" t="s">
        <v>1940</v>
      </c>
      <c r="B153" s="2183" t="s">
        <v>1941</v>
      </c>
      <c r="C153" s="2183" t="s">
        <v>1914</v>
      </c>
      <c r="D153" s="2186">
        <v>1977</v>
      </c>
      <c r="E153" s="2185" t="s">
        <v>1942</v>
      </c>
      <c r="F153" s="1729"/>
    </row>
    <row r="154" spans="1:6">
      <c r="A154" s="2182" t="s">
        <v>1943</v>
      </c>
      <c r="B154" s="2187" t="s">
        <v>1944</v>
      </c>
      <c r="C154" s="2183" t="s">
        <v>1914</v>
      </c>
      <c r="D154" s="2186">
        <v>1977</v>
      </c>
      <c r="E154" s="2185" t="s">
        <v>1945</v>
      </c>
      <c r="F154" s="1729"/>
    </row>
    <row r="155" spans="1:6">
      <c r="A155" s="2186" t="s">
        <v>1946</v>
      </c>
      <c r="B155" s="2183" t="s">
        <v>1947</v>
      </c>
      <c r="C155" s="2183" t="s">
        <v>1914</v>
      </c>
      <c r="D155" s="2186">
        <v>1985</v>
      </c>
      <c r="E155" s="2185" t="s">
        <v>1948</v>
      </c>
      <c r="F155" s="1729"/>
    </row>
    <row r="156" spans="1:6">
      <c r="A156" s="2182" t="s">
        <v>1949</v>
      </c>
      <c r="B156" s="2187" t="s">
        <v>1950</v>
      </c>
      <c r="C156" s="2183" t="s">
        <v>1914</v>
      </c>
      <c r="D156" s="2186">
        <v>1976</v>
      </c>
      <c r="E156" s="2185" t="s">
        <v>1648</v>
      </c>
      <c r="F156" s="1729"/>
    </row>
    <row r="157" spans="1:6">
      <c r="A157" s="2186" t="s">
        <v>1951</v>
      </c>
      <c r="B157" s="2187" t="s">
        <v>1952</v>
      </c>
      <c r="C157" s="2183" t="s">
        <v>1914</v>
      </c>
      <c r="D157" s="2186">
        <v>1995</v>
      </c>
      <c r="E157" s="2185" t="s">
        <v>1648</v>
      </c>
      <c r="F157" s="1729"/>
    </row>
    <row r="158" spans="1:6">
      <c r="A158" s="2186" t="s">
        <v>1953</v>
      </c>
      <c r="B158" s="2188" t="s">
        <v>1954</v>
      </c>
      <c r="C158" s="2183" t="s">
        <v>1914</v>
      </c>
      <c r="D158" s="2186">
        <v>2014</v>
      </c>
      <c r="E158" s="2185" t="s">
        <v>1648</v>
      </c>
      <c r="F158" s="1729"/>
    </row>
    <row r="159" spans="1:6">
      <c r="A159" s="2182" t="s">
        <v>1955</v>
      </c>
      <c r="B159" s="2187" t="s">
        <v>1956</v>
      </c>
      <c r="C159" s="2183" t="s">
        <v>1957</v>
      </c>
      <c r="D159" s="2186">
        <v>1967</v>
      </c>
      <c r="E159" s="2185" t="s">
        <v>1958</v>
      </c>
      <c r="F159" s="1729"/>
    </row>
    <row r="160" spans="1:6">
      <c r="A160" s="2182" t="s">
        <v>1959</v>
      </c>
      <c r="B160" s="2187" t="s">
        <v>1960</v>
      </c>
      <c r="C160" s="2183" t="s">
        <v>1961</v>
      </c>
      <c r="D160" s="2186">
        <v>1992</v>
      </c>
      <c r="E160" s="2185" t="s">
        <v>1962</v>
      </c>
      <c r="F160" s="1729"/>
    </row>
    <row r="161" spans="1:6">
      <c r="A161" s="2186" t="s">
        <v>1963</v>
      </c>
      <c r="B161" s="2187" t="s">
        <v>1964</v>
      </c>
      <c r="C161" s="2183" t="s">
        <v>1961</v>
      </c>
      <c r="D161" s="2186">
        <v>1987</v>
      </c>
      <c r="E161" s="2185" t="s">
        <v>1965</v>
      </c>
      <c r="F161" s="1729"/>
    </row>
    <row r="162" spans="1:6">
      <c r="A162" s="1734"/>
      <c r="B162" s="1727"/>
      <c r="C162" s="1727"/>
      <c r="D162" s="1727"/>
      <c r="E162" s="1729"/>
      <c r="F162" s="1729"/>
    </row>
    <row r="163" spans="1:6">
      <c r="A163" s="1734"/>
      <c r="B163" s="1727"/>
      <c r="C163" s="1727"/>
      <c r="D163" s="1727"/>
      <c r="E163" s="1729"/>
      <c r="F163" s="1729"/>
    </row>
    <row r="164" spans="1:6">
      <c r="A164" s="1735"/>
      <c r="B164" s="1727"/>
      <c r="C164" s="1727"/>
      <c r="D164" s="1727"/>
      <c r="E164" s="1729"/>
      <c r="F164" s="1729"/>
    </row>
    <row r="165" spans="1:6">
      <c r="A165" s="1735"/>
      <c r="B165" s="1727"/>
      <c r="C165" s="1727"/>
      <c r="D165" s="1727"/>
      <c r="E165" s="1729"/>
      <c r="F165" s="1729"/>
    </row>
    <row r="166" spans="1:6">
      <c r="A166" s="1735"/>
      <c r="B166" s="1727"/>
      <c r="C166" s="1727"/>
      <c r="D166" s="1727"/>
      <c r="E166" s="1729"/>
      <c r="F166" s="1729"/>
    </row>
    <row r="167" spans="1:6">
      <c r="A167" s="1735"/>
      <c r="B167" s="1727"/>
      <c r="C167" s="1727"/>
      <c r="D167" s="1727"/>
      <c r="E167" s="1729"/>
      <c r="F167" s="1729"/>
    </row>
    <row r="168" spans="1:6">
      <c r="A168" s="1735"/>
      <c r="B168" s="1727"/>
      <c r="C168" s="1727"/>
      <c r="D168" s="1727"/>
      <c r="E168" s="1729"/>
      <c r="F168" s="1729"/>
    </row>
    <row r="169" spans="1:6">
      <c r="A169" s="1727"/>
      <c r="B169" s="1727"/>
      <c r="C169" s="1727"/>
      <c r="D169" s="1727"/>
      <c r="E169" s="1729"/>
      <c r="F169" s="1729"/>
    </row>
    <row r="170" spans="1:6">
      <c r="A170" s="1727"/>
      <c r="B170" s="1727"/>
      <c r="C170" s="1727"/>
      <c r="D170" s="1727"/>
      <c r="E170" s="1729"/>
      <c r="F170" s="1729"/>
    </row>
    <row r="171" spans="1:6">
      <c r="A171" s="1727"/>
      <c r="B171" s="1727"/>
      <c r="C171" s="1727"/>
      <c r="D171" s="1727"/>
      <c r="E171" s="1729"/>
      <c r="F171" s="1729"/>
    </row>
    <row r="172" spans="1:6">
      <c r="A172" s="1727"/>
      <c r="B172" s="1727"/>
      <c r="C172" s="1727"/>
      <c r="D172" s="1727"/>
      <c r="E172" s="1729"/>
      <c r="F172" s="1729"/>
    </row>
    <row r="173" spans="1:6">
      <c r="A173" s="1727"/>
      <c r="B173" s="1727"/>
      <c r="C173" s="1727"/>
      <c r="D173" s="1727"/>
      <c r="E173" s="1729"/>
      <c r="F173" s="1729"/>
    </row>
    <row r="174" spans="1:6">
      <c r="A174" s="1727"/>
      <c r="B174" s="1727"/>
      <c r="C174" s="1727"/>
      <c r="D174" s="1727"/>
      <c r="E174" s="1729"/>
      <c r="F174" s="1729"/>
    </row>
    <row r="175" spans="1:6">
      <c r="A175" s="1727"/>
      <c r="B175" s="1727"/>
      <c r="C175" s="1727"/>
      <c r="D175" s="1727"/>
      <c r="E175" s="1729"/>
      <c r="F175" s="1729"/>
    </row>
    <row r="176" spans="1:6">
      <c r="A176" s="1727"/>
      <c r="B176" s="1727"/>
      <c r="C176" s="1727"/>
      <c r="D176" s="1727"/>
      <c r="E176" s="1729"/>
      <c r="F176" s="1729"/>
    </row>
    <row r="177" spans="1:6">
      <c r="A177" s="1727"/>
      <c r="B177" s="1727"/>
      <c r="C177" s="1727"/>
      <c r="D177" s="1727"/>
      <c r="E177" s="1729"/>
      <c r="F177" s="1729"/>
    </row>
    <row r="178" spans="1:6">
      <c r="A178" s="1727"/>
      <c r="B178" s="1727"/>
      <c r="C178" s="1727"/>
      <c r="D178" s="1727"/>
      <c r="E178" s="1729"/>
      <c r="F178" s="1729"/>
    </row>
    <row r="179" spans="1:6">
      <c r="A179" s="1727"/>
      <c r="B179" s="1727"/>
      <c r="C179" s="1727"/>
      <c r="D179" s="1727"/>
      <c r="E179" s="1729"/>
      <c r="F179" s="1729"/>
    </row>
    <row r="180" spans="1:6">
      <c r="A180" s="1727"/>
      <c r="B180" s="1727"/>
      <c r="C180" s="1727"/>
      <c r="D180" s="1727"/>
      <c r="E180" s="1729"/>
      <c r="F180" s="1729"/>
    </row>
    <row r="181" spans="1:6">
      <c r="A181" s="1727"/>
      <c r="B181" s="1727"/>
      <c r="C181" s="1727"/>
      <c r="D181" s="1727"/>
      <c r="E181" s="1729"/>
      <c r="F181" s="1729"/>
    </row>
    <row r="182" spans="1:6">
      <c r="A182" s="1727"/>
      <c r="B182" s="1727"/>
      <c r="C182" s="1727"/>
      <c r="D182" s="1727"/>
      <c r="E182" s="1729"/>
      <c r="F182" s="1729"/>
    </row>
    <row r="183" spans="1:6">
      <c r="A183" s="1727"/>
      <c r="B183" s="1727"/>
      <c r="C183" s="1727"/>
      <c r="D183" s="1727"/>
      <c r="E183" s="1729"/>
      <c r="F183" s="1729"/>
    </row>
    <row r="184" spans="1:6">
      <c r="A184" s="1727"/>
      <c r="B184" s="1727"/>
      <c r="C184" s="1727"/>
      <c r="D184" s="1727"/>
      <c r="E184" s="1729"/>
      <c r="F184" s="1729"/>
    </row>
    <row r="185" spans="1:6">
      <c r="A185" s="1727"/>
      <c r="B185" s="1727"/>
      <c r="C185" s="1727"/>
      <c r="D185" s="1727"/>
      <c r="E185" s="1729"/>
      <c r="F185" s="1729"/>
    </row>
    <row r="186" spans="1:6">
      <c r="A186" s="1727"/>
      <c r="B186" s="1727"/>
      <c r="C186" s="1727"/>
      <c r="D186" s="1727"/>
      <c r="E186" s="1729"/>
      <c r="F186" s="1729"/>
    </row>
    <row r="187" spans="1:6">
      <c r="A187" s="1727"/>
      <c r="B187" s="1727"/>
      <c r="C187" s="1727"/>
      <c r="D187" s="1727"/>
      <c r="E187" s="1729"/>
      <c r="F187" s="1729"/>
    </row>
    <row r="188" spans="1:6">
      <c r="A188" s="1727"/>
      <c r="B188" s="1727"/>
      <c r="C188" s="1727"/>
      <c r="D188" s="1727"/>
      <c r="E188" s="1729"/>
      <c r="F188" s="1729"/>
    </row>
    <row r="189" spans="1:6">
      <c r="A189" s="1727"/>
      <c r="B189" s="1727"/>
      <c r="C189" s="1727"/>
      <c r="D189" s="1727"/>
      <c r="E189" s="1729"/>
      <c r="F189" s="1729"/>
    </row>
    <row r="190" spans="1:6">
      <c r="A190" s="1727"/>
      <c r="B190" s="1727"/>
      <c r="C190" s="1727"/>
      <c r="D190" s="1727"/>
      <c r="E190" s="1729"/>
      <c r="F190" s="1729"/>
    </row>
    <row r="191" spans="1:6">
      <c r="A191" s="1727"/>
      <c r="B191" s="1727"/>
      <c r="C191" s="1727"/>
      <c r="D191" s="1727"/>
      <c r="E191" s="1729"/>
      <c r="F191" s="1729"/>
    </row>
    <row r="192" spans="1:6">
      <c r="A192" s="1727"/>
      <c r="B192" s="1727"/>
      <c r="C192" s="1727"/>
      <c r="D192" s="1727"/>
      <c r="E192" s="1729"/>
      <c r="F192" s="1729"/>
    </row>
    <row r="193" spans="1:6">
      <c r="A193" s="1727"/>
      <c r="B193" s="1727"/>
      <c r="C193" s="1727"/>
      <c r="D193" s="1727"/>
      <c r="E193" s="1729"/>
      <c r="F193" s="1729"/>
    </row>
    <row r="194" spans="1:6">
      <c r="A194" s="1727"/>
      <c r="B194" s="1727"/>
      <c r="C194" s="1727"/>
      <c r="D194" s="1727"/>
      <c r="E194" s="1729"/>
      <c r="F194" s="1729"/>
    </row>
    <row r="195" spans="1:6">
      <c r="A195" s="1727"/>
      <c r="B195" s="1727"/>
      <c r="C195" s="1727"/>
      <c r="D195" s="1727"/>
      <c r="E195" s="1729"/>
      <c r="F195" s="1729"/>
    </row>
    <row r="196" spans="1:6">
      <c r="A196" s="1727"/>
      <c r="B196" s="1727"/>
      <c r="C196" s="1727"/>
      <c r="D196" s="1727"/>
      <c r="E196" s="1729"/>
      <c r="F196" s="1729"/>
    </row>
    <row r="197" spans="1:6">
      <c r="A197" s="1727"/>
      <c r="B197" s="1727"/>
      <c r="C197" s="1727"/>
      <c r="D197" s="1727"/>
      <c r="E197" s="1729"/>
      <c r="F197" s="1729"/>
    </row>
    <row r="198" spans="1:6">
      <c r="A198" s="1727"/>
      <c r="B198" s="1727"/>
      <c r="C198" s="1727"/>
      <c r="D198" s="1727"/>
      <c r="E198" s="1729"/>
      <c r="F198" s="1729"/>
    </row>
    <row r="199" spans="1:6">
      <c r="A199" s="1727"/>
      <c r="B199" s="1727"/>
      <c r="C199" s="1727"/>
      <c r="D199" s="1727"/>
      <c r="E199" s="1729"/>
      <c r="F199" s="1729"/>
    </row>
    <row r="200" spans="1:6">
      <c r="A200" s="1727"/>
      <c r="B200" s="1727"/>
      <c r="C200" s="1727"/>
      <c r="D200" s="1727"/>
      <c r="E200" s="1729"/>
      <c r="F200" s="1729"/>
    </row>
    <row r="201" spans="1:6">
      <c r="A201" s="1727"/>
      <c r="B201" s="1727"/>
      <c r="C201" s="1727"/>
      <c r="D201" s="1727"/>
      <c r="E201" s="1729"/>
      <c r="F201" s="1729"/>
    </row>
    <row r="202" spans="1:6">
      <c r="A202" s="1727"/>
      <c r="B202" s="1727"/>
      <c r="C202" s="1727"/>
      <c r="D202" s="1727"/>
      <c r="E202" s="1729"/>
      <c r="F202" s="1729"/>
    </row>
    <row r="203" spans="1:6">
      <c r="A203" s="1727"/>
      <c r="B203" s="1727"/>
      <c r="C203" s="1727"/>
      <c r="D203" s="1727"/>
      <c r="E203" s="1729"/>
      <c r="F203" s="1729"/>
    </row>
    <row r="204" spans="1:6">
      <c r="A204" s="1727"/>
      <c r="B204" s="1727"/>
      <c r="C204" s="1727"/>
      <c r="D204" s="1727"/>
      <c r="E204" s="1729"/>
      <c r="F204" s="1729"/>
    </row>
    <row r="205" spans="1:6">
      <c r="A205" s="1727"/>
      <c r="B205" s="1727"/>
      <c r="C205" s="1727"/>
      <c r="D205" s="1727"/>
      <c r="E205" s="1729"/>
      <c r="F205" s="1729"/>
    </row>
    <row r="206" spans="1:6">
      <c r="A206" s="1727"/>
      <c r="B206" s="1727"/>
      <c r="C206" s="1727"/>
      <c r="D206" s="1727"/>
      <c r="E206" s="1729"/>
      <c r="F206" s="1729"/>
    </row>
    <row r="207" spans="1:6">
      <c r="A207" s="1727"/>
      <c r="B207" s="1727"/>
      <c r="C207" s="1727"/>
      <c r="D207" s="1727"/>
      <c r="E207" s="1729"/>
      <c r="F207" s="1729"/>
    </row>
    <row r="208" spans="1:6">
      <c r="A208" s="1727"/>
      <c r="B208" s="1727"/>
      <c r="C208" s="1727"/>
      <c r="D208" s="1727"/>
      <c r="E208" s="1729"/>
      <c r="F208" s="1729"/>
    </row>
    <row r="209" spans="1:6">
      <c r="A209" s="1727"/>
      <c r="B209" s="1727"/>
      <c r="C209" s="1727"/>
      <c r="D209" s="1727"/>
      <c r="E209" s="1729"/>
      <c r="F209" s="1729"/>
    </row>
    <row r="210" spans="1:6">
      <c r="A210" s="1727"/>
      <c r="B210" s="1727"/>
      <c r="C210" s="1727"/>
      <c r="D210" s="1727"/>
      <c r="E210" s="1729"/>
      <c r="F210" s="1729"/>
    </row>
    <row r="211" spans="1:6">
      <c r="A211" s="1727"/>
      <c r="B211" s="1727"/>
      <c r="C211" s="1727"/>
      <c r="D211" s="1727"/>
      <c r="E211" s="1729"/>
      <c r="F211" s="1729"/>
    </row>
    <row r="212" spans="1:6">
      <c r="A212" s="1727"/>
      <c r="B212" s="1727"/>
      <c r="C212" s="1727"/>
      <c r="D212" s="1727"/>
      <c r="E212" s="1729"/>
      <c r="F212" s="1729"/>
    </row>
    <row r="213" spans="1:6">
      <c r="A213" s="1727"/>
      <c r="B213" s="1727"/>
      <c r="C213" s="1727"/>
      <c r="D213" s="1727"/>
      <c r="E213" s="1729"/>
      <c r="F213" s="1729"/>
    </row>
    <row r="214" spans="1:6">
      <c r="A214" s="1727"/>
      <c r="B214" s="1727"/>
      <c r="C214" s="1727"/>
      <c r="D214" s="1727"/>
      <c r="E214" s="1729"/>
      <c r="F214" s="1729"/>
    </row>
    <row r="215" spans="1:6">
      <c r="A215" s="1736"/>
      <c r="B215" s="1736"/>
      <c r="C215" s="1736"/>
      <c r="D215" s="1736"/>
      <c r="F215" s="1729"/>
    </row>
    <row r="216" spans="1:6">
      <c r="A216" s="1736"/>
      <c r="B216" s="1736"/>
      <c r="C216" s="1736"/>
      <c r="D216" s="1736"/>
      <c r="F216" s="1729"/>
    </row>
    <row r="217" spans="1:6">
      <c r="A217" s="1736"/>
      <c r="B217" s="1736"/>
      <c r="C217" s="1736"/>
      <c r="D217" s="1736"/>
      <c r="F217" s="1729"/>
    </row>
    <row r="218" spans="1:6">
      <c r="A218" s="1736"/>
      <c r="B218" s="1736"/>
      <c r="C218" s="1736"/>
      <c r="D218" s="1736"/>
      <c r="F218" s="1729"/>
    </row>
    <row r="219" spans="1:6">
      <c r="A219" s="1736"/>
      <c r="B219" s="1736"/>
      <c r="C219" s="1736"/>
      <c r="D219" s="1736"/>
      <c r="F219" s="1729"/>
    </row>
    <row r="220" spans="1:6">
      <c r="A220" s="1736"/>
      <c r="B220" s="1736"/>
      <c r="C220" s="1736"/>
      <c r="D220" s="1736"/>
      <c r="F220" s="1729"/>
    </row>
    <row r="221" spans="1:6">
      <c r="A221" s="1736"/>
      <c r="B221" s="1736"/>
      <c r="C221" s="1736"/>
      <c r="D221" s="1736"/>
      <c r="F221" s="1729"/>
    </row>
    <row r="222" spans="1:6">
      <c r="A222" s="1736"/>
      <c r="B222" s="1736"/>
      <c r="C222" s="1736"/>
      <c r="D222" s="1736"/>
      <c r="F222" s="1729"/>
    </row>
    <row r="223" spans="1:6">
      <c r="A223" s="1736"/>
      <c r="B223" s="1736"/>
      <c r="C223" s="1736"/>
      <c r="D223" s="1736"/>
      <c r="F223" s="1729"/>
    </row>
    <row r="224" spans="1:6">
      <c r="A224" s="1736"/>
      <c r="B224" s="1736"/>
      <c r="C224" s="1736"/>
      <c r="D224" s="1736"/>
      <c r="F224" s="1729"/>
    </row>
    <row r="225" spans="1:6">
      <c r="A225" s="1736"/>
      <c r="B225" s="1736"/>
      <c r="C225" s="1736"/>
      <c r="D225" s="1736"/>
      <c r="F225" s="1729"/>
    </row>
    <row r="226" spans="1:6">
      <c r="A226" s="1736"/>
      <c r="B226" s="1736"/>
      <c r="C226" s="1736"/>
      <c r="D226" s="1736"/>
      <c r="F226" s="1729"/>
    </row>
    <row r="227" spans="1:6">
      <c r="A227" s="1736"/>
      <c r="B227" s="1736"/>
      <c r="C227" s="1736"/>
      <c r="D227" s="1736"/>
      <c r="F227" s="1729"/>
    </row>
    <row r="228" spans="1:6">
      <c r="A228" s="1736"/>
      <c r="B228" s="1736"/>
      <c r="C228" s="1736"/>
      <c r="D228" s="1736"/>
      <c r="F228" s="1729"/>
    </row>
    <row r="229" spans="1:6">
      <c r="A229" s="1736"/>
      <c r="B229" s="1736"/>
      <c r="C229" s="1736"/>
      <c r="D229" s="1736"/>
      <c r="F229" s="1729"/>
    </row>
    <row r="230" spans="1:6">
      <c r="A230" s="1736"/>
      <c r="B230" s="1736"/>
      <c r="C230" s="1736"/>
      <c r="D230" s="1736"/>
      <c r="F230" s="1729"/>
    </row>
    <row r="231" spans="1:6">
      <c r="A231" s="1736"/>
      <c r="B231" s="1736"/>
      <c r="C231" s="1736"/>
      <c r="D231" s="1736"/>
      <c r="F231" s="1729"/>
    </row>
    <row r="232" spans="1:6">
      <c r="A232" s="1736"/>
      <c r="B232" s="1736"/>
      <c r="C232" s="1736"/>
      <c r="D232" s="1736"/>
      <c r="F232" s="1729"/>
    </row>
    <row r="233" spans="1:6">
      <c r="A233" s="1736"/>
      <c r="B233" s="1736"/>
      <c r="C233" s="1736"/>
      <c r="D233" s="1736"/>
      <c r="F233" s="1729"/>
    </row>
    <row r="234" spans="1:6">
      <c r="A234" s="1736"/>
      <c r="B234" s="1736"/>
      <c r="C234" s="1736"/>
      <c r="D234" s="1736"/>
      <c r="F234" s="1729"/>
    </row>
    <row r="235" spans="1:6">
      <c r="A235" s="1736"/>
      <c r="B235" s="1736"/>
      <c r="C235" s="1736"/>
      <c r="D235" s="1736"/>
      <c r="F235" s="1729"/>
    </row>
    <row r="236" spans="1:6">
      <c r="A236" s="1736"/>
      <c r="B236" s="1736"/>
      <c r="C236" s="1736"/>
      <c r="D236" s="1736"/>
      <c r="F236" s="1729"/>
    </row>
    <row r="237" spans="1:6">
      <c r="A237" s="1736"/>
      <c r="B237" s="1736"/>
      <c r="C237" s="1736"/>
      <c r="D237" s="1736"/>
      <c r="F237" s="1729"/>
    </row>
    <row r="238" spans="1:6">
      <c r="A238" s="1736"/>
      <c r="B238" s="1736"/>
      <c r="C238" s="1736"/>
      <c r="D238" s="1736"/>
      <c r="F238" s="1729"/>
    </row>
    <row r="239" spans="1:6">
      <c r="A239" s="1736"/>
      <c r="B239" s="1736"/>
      <c r="C239" s="1736"/>
      <c r="D239" s="1736"/>
      <c r="F239" s="1729"/>
    </row>
    <row r="240" spans="1:6">
      <c r="A240" s="1736"/>
      <c r="B240" s="1736"/>
      <c r="C240" s="1736"/>
      <c r="D240" s="1736"/>
      <c r="F240" s="1729"/>
    </row>
    <row r="241" spans="1:6">
      <c r="A241" s="1736"/>
      <c r="B241" s="1736"/>
      <c r="C241" s="1736"/>
      <c r="D241" s="1736"/>
      <c r="F241" s="1729"/>
    </row>
    <row r="242" spans="1:6">
      <c r="A242" s="1736"/>
      <c r="B242" s="1736"/>
      <c r="C242" s="1736"/>
      <c r="D242" s="1736"/>
      <c r="F242" s="1729"/>
    </row>
    <row r="243" spans="1:6">
      <c r="A243" s="1736"/>
      <c r="B243" s="1736"/>
      <c r="C243" s="1736"/>
      <c r="D243" s="1736"/>
      <c r="F243" s="1729"/>
    </row>
    <row r="244" spans="1:6">
      <c r="A244" s="1736"/>
      <c r="B244" s="1736"/>
      <c r="C244" s="1736"/>
      <c r="D244" s="1736"/>
      <c r="F244" s="1729"/>
    </row>
    <row r="245" spans="1:6">
      <c r="A245" s="1736"/>
      <c r="B245" s="1736"/>
      <c r="C245" s="1736"/>
      <c r="D245" s="1736"/>
      <c r="F245" s="1729"/>
    </row>
    <row r="246" spans="1:6">
      <c r="A246" s="1736"/>
      <c r="B246" s="1736"/>
      <c r="C246" s="1736"/>
      <c r="D246" s="1736"/>
      <c r="F246" s="1729"/>
    </row>
    <row r="247" spans="1:6">
      <c r="A247" s="1736"/>
      <c r="B247" s="1736"/>
      <c r="C247" s="1736"/>
      <c r="D247" s="1736"/>
      <c r="F247" s="1729"/>
    </row>
    <row r="248" spans="1:6">
      <c r="A248" s="1736"/>
      <c r="B248" s="1736"/>
      <c r="C248" s="1736"/>
      <c r="D248" s="1736"/>
      <c r="F248" s="1729"/>
    </row>
    <row r="249" spans="1:6">
      <c r="A249" s="1736"/>
      <c r="B249" s="1736"/>
      <c r="C249" s="1736"/>
      <c r="D249" s="1736"/>
      <c r="F249" s="1729"/>
    </row>
    <row r="250" spans="1:6">
      <c r="A250" s="1736"/>
      <c r="B250" s="1736"/>
      <c r="C250" s="1736"/>
      <c r="D250" s="1736"/>
      <c r="F250" s="1729"/>
    </row>
    <row r="251" spans="1:6">
      <c r="A251" s="1736"/>
      <c r="B251" s="1736"/>
      <c r="C251" s="1736"/>
      <c r="D251" s="1736"/>
      <c r="F251" s="1729"/>
    </row>
    <row r="252" spans="1:6">
      <c r="A252" s="1736"/>
      <c r="B252" s="1736"/>
      <c r="C252" s="1736"/>
      <c r="D252" s="1736"/>
      <c r="F252" s="1729"/>
    </row>
    <row r="253" spans="1:6">
      <c r="A253" s="1736"/>
      <c r="B253" s="1736"/>
      <c r="C253" s="1736"/>
      <c r="D253" s="1736"/>
      <c r="F253" s="1729"/>
    </row>
    <row r="254" spans="1:6">
      <c r="A254" s="1736"/>
      <c r="B254" s="1736"/>
      <c r="C254" s="1736"/>
      <c r="D254" s="1736"/>
      <c r="F254" s="1729"/>
    </row>
    <row r="255" spans="1:6">
      <c r="A255" s="1736"/>
      <c r="B255" s="1736"/>
      <c r="C255" s="1736"/>
      <c r="D255" s="1736"/>
      <c r="F255" s="1729"/>
    </row>
    <row r="256" spans="1:6">
      <c r="A256" s="1736"/>
      <c r="B256" s="1736"/>
      <c r="C256" s="1736"/>
      <c r="D256" s="1736"/>
      <c r="F256" s="1729"/>
    </row>
    <row r="257" spans="1:6">
      <c r="A257" s="1736"/>
      <c r="B257" s="1736"/>
      <c r="C257" s="1736"/>
      <c r="D257" s="1736"/>
      <c r="F257" s="1729"/>
    </row>
    <row r="258" spans="1:6">
      <c r="A258" s="1736"/>
      <c r="B258" s="1736"/>
      <c r="C258" s="1736"/>
      <c r="D258" s="1736"/>
      <c r="F258" s="1729"/>
    </row>
    <row r="259" spans="1:6">
      <c r="A259" s="1736"/>
      <c r="B259" s="1736"/>
      <c r="C259" s="1736"/>
      <c r="D259" s="1736"/>
      <c r="F259" s="1729"/>
    </row>
    <row r="260" spans="1:6">
      <c r="A260" s="1736"/>
      <c r="B260" s="1736"/>
      <c r="C260" s="1736"/>
      <c r="D260" s="1736"/>
      <c r="F260" s="1729"/>
    </row>
    <row r="261" spans="1:6">
      <c r="A261" s="1736"/>
      <c r="B261" s="1736"/>
      <c r="C261" s="1736"/>
      <c r="D261" s="1736"/>
      <c r="F261" s="1729"/>
    </row>
    <row r="262" spans="1:6">
      <c r="A262" s="1736"/>
      <c r="B262" s="1736"/>
      <c r="C262" s="1736"/>
      <c r="D262" s="1736"/>
      <c r="F262" s="1729"/>
    </row>
    <row r="263" spans="1:6">
      <c r="A263" s="1736"/>
      <c r="B263" s="1736"/>
      <c r="C263" s="1736"/>
      <c r="D263" s="1736"/>
      <c r="F263" s="1729"/>
    </row>
    <row r="264" spans="1:6">
      <c r="A264" s="1736"/>
      <c r="B264" s="1736"/>
      <c r="C264" s="1736"/>
      <c r="D264" s="1736"/>
      <c r="F264" s="1729"/>
    </row>
    <row r="265" spans="1:6">
      <c r="A265" s="1736"/>
      <c r="B265" s="1736"/>
      <c r="C265" s="1736"/>
      <c r="D265" s="1736"/>
      <c r="F265" s="1729"/>
    </row>
    <row r="266" spans="1:6">
      <c r="A266" s="1736"/>
      <c r="B266" s="1736"/>
      <c r="C266" s="1736"/>
      <c r="D266" s="1736"/>
      <c r="F266" s="1729"/>
    </row>
    <row r="267" spans="1:6">
      <c r="A267" s="1736"/>
      <c r="B267" s="1736"/>
      <c r="C267" s="1736"/>
      <c r="D267" s="1736"/>
      <c r="F267" s="1729"/>
    </row>
    <row r="268" spans="1:6">
      <c r="A268" s="1736"/>
      <c r="B268" s="1736"/>
      <c r="C268" s="1736"/>
      <c r="D268" s="1736"/>
      <c r="F268" s="1729"/>
    </row>
    <row r="269" spans="1:6">
      <c r="A269" s="1736"/>
      <c r="B269" s="1736"/>
      <c r="C269" s="1736"/>
      <c r="D269" s="1736"/>
      <c r="F269" s="1729"/>
    </row>
    <row r="270" spans="1:6">
      <c r="A270" s="1736"/>
      <c r="B270" s="1736"/>
      <c r="C270" s="1736"/>
      <c r="D270" s="1736"/>
      <c r="F270" s="1729"/>
    </row>
    <row r="271" spans="1:6">
      <c r="A271" s="1736"/>
      <c r="B271" s="1736"/>
      <c r="C271" s="1736"/>
      <c r="D271" s="1736"/>
      <c r="F271" s="1729"/>
    </row>
    <row r="272" spans="1:6">
      <c r="A272" s="1736"/>
      <c r="B272" s="1736"/>
      <c r="C272" s="1736"/>
      <c r="D272" s="1736"/>
      <c r="F272" s="1729"/>
    </row>
    <row r="273" spans="1:6">
      <c r="A273" s="1736"/>
      <c r="B273" s="1736"/>
      <c r="C273" s="1736"/>
      <c r="D273" s="1736"/>
      <c r="F273" s="1729"/>
    </row>
    <row r="274" spans="1:6">
      <c r="A274" s="1736"/>
      <c r="B274" s="1736"/>
      <c r="C274" s="1736"/>
      <c r="D274" s="1736"/>
      <c r="F274" s="1729"/>
    </row>
    <row r="275" spans="1:6">
      <c r="A275" s="1736"/>
      <c r="B275" s="1736"/>
      <c r="C275" s="1736"/>
      <c r="D275" s="1736"/>
      <c r="F275" s="1729"/>
    </row>
    <row r="276" spans="1:6">
      <c r="A276" s="1736"/>
      <c r="B276" s="1736"/>
      <c r="C276" s="1736"/>
      <c r="D276" s="1736"/>
      <c r="F276" s="1729"/>
    </row>
    <row r="277" spans="1:6">
      <c r="A277" s="1736"/>
      <c r="B277" s="1736"/>
      <c r="C277" s="1736"/>
      <c r="D277" s="1736"/>
      <c r="F277" s="1729"/>
    </row>
    <row r="278" spans="1:6">
      <c r="A278" s="1736"/>
      <c r="B278" s="1736"/>
      <c r="C278" s="1736"/>
      <c r="D278" s="1736"/>
      <c r="F278" s="1729"/>
    </row>
    <row r="279" spans="1:6">
      <c r="A279" s="1736"/>
      <c r="B279" s="1736"/>
      <c r="C279" s="1736"/>
      <c r="D279" s="1736"/>
      <c r="F279" s="1729"/>
    </row>
    <row r="280" spans="1:6">
      <c r="A280" s="1736"/>
      <c r="B280" s="1736"/>
      <c r="C280" s="1736"/>
      <c r="D280" s="1736"/>
      <c r="F280" s="1729"/>
    </row>
    <row r="281" spans="1:6">
      <c r="A281" s="1736"/>
      <c r="B281" s="1736"/>
      <c r="C281" s="1736"/>
      <c r="D281" s="1736"/>
      <c r="F281" s="1729"/>
    </row>
    <row r="282" spans="1:6">
      <c r="A282" s="1736"/>
      <c r="B282" s="1736"/>
      <c r="C282" s="1736"/>
      <c r="D282" s="1736"/>
      <c r="F282" s="1729"/>
    </row>
    <row r="283" spans="1:6">
      <c r="A283" s="1736"/>
      <c r="B283" s="1736"/>
      <c r="C283" s="1736"/>
      <c r="D283" s="1736"/>
      <c r="F283" s="1729"/>
    </row>
    <row r="284" spans="1:6">
      <c r="A284" s="1736"/>
      <c r="B284" s="1736"/>
      <c r="C284" s="1736"/>
      <c r="D284" s="1736"/>
      <c r="F284" s="1729"/>
    </row>
    <row r="285" spans="1:6">
      <c r="A285" s="1736"/>
      <c r="B285" s="1736"/>
      <c r="C285" s="1736"/>
      <c r="D285" s="1736"/>
      <c r="F285" s="1729"/>
    </row>
    <row r="286" spans="1:6">
      <c r="A286" s="1736"/>
      <c r="B286" s="1736"/>
      <c r="C286" s="1736"/>
      <c r="D286" s="1736"/>
      <c r="F286" s="1729"/>
    </row>
    <row r="287" spans="1:6">
      <c r="A287" s="1736"/>
      <c r="B287" s="1736"/>
      <c r="C287" s="1736"/>
      <c r="D287" s="1736"/>
      <c r="F287" s="1729"/>
    </row>
    <row r="288" spans="1:6">
      <c r="A288" s="1736"/>
      <c r="B288" s="1736"/>
      <c r="C288" s="1736"/>
      <c r="D288" s="1736"/>
      <c r="F288" s="1729"/>
    </row>
    <row r="289" spans="1:6">
      <c r="A289" s="1736"/>
      <c r="B289" s="1736"/>
      <c r="C289" s="1736"/>
      <c r="D289" s="1736"/>
      <c r="F289" s="1729"/>
    </row>
    <row r="290" spans="1:6">
      <c r="A290" s="1736"/>
      <c r="B290" s="1736"/>
      <c r="C290" s="1736"/>
      <c r="D290" s="1736"/>
      <c r="F290" s="1729"/>
    </row>
    <row r="291" spans="1:6">
      <c r="A291" s="1736"/>
      <c r="B291" s="1736"/>
      <c r="C291" s="1736"/>
      <c r="D291" s="1736"/>
      <c r="F291" s="1729"/>
    </row>
    <row r="292" spans="1:6">
      <c r="F292" s="1729"/>
    </row>
    <row r="293" spans="1:6">
      <c r="F293" s="1729"/>
    </row>
    <row r="294" spans="1:6">
      <c r="F294" s="1729"/>
    </row>
    <row r="295" spans="1:6">
      <c r="F295" s="1729"/>
    </row>
    <row r="296" spans="1:6">
      <c r="F296" s="1729"/>
    </row>
    <row r="297" spans="1:6">
      <c r="F297" s="1729"/>
    </row>
    <row r="298" spans="1:6">
      <c r="F298" s="1729"/>
    </row>
    <row r="299" spans="1:6">
      <c r="F299" s="1729"/>
    </row>
    <row r="300" spans="1:6">
      <c r="F300" s="1729"/>
    </row>
    <row r="301" spans="1:6">
      <c r="F301" s="1729"/>
    </row>
    <row r="302" spans="1:6">
      <c r="F302" s="1729"/>
    </row>
    <row r="303" spans="1:6">
      <c r="F303" s="1729"/>
    </row>
  </sheetData>
  <pageMargins left="0.7" right="0.7" top="0.75" bottom="0.75" header="0.3" footer="0.3"/>
  <pageSetup scale="83" firstPageNumber="133" fitToHeight="4" orientation="landscape" useFirstPageNumber="1"/>
  <headerFooter>
    <oddFooter>&amp;R&amp;8&amp;P</oddFooter>
  </headerFooter>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ntry="1" enableFormatConditionsCalculation="0"/>
  <dimension ref="A1:V75"/>
  <sheetViews>
    <sheetView showGridLines="0" showOutlineSymbols="0" zoomScale="90" zoomScaleNormal="90" zoomScalePageLayoutView="90" workbookViewId="0"/>
  </sheetViews>
  <sheetFormatPr baseColWidth="10" defaultColWidth="9.7109375" defaultRowHeight="13" x14ac:dyDescent="0"/>
  <cols>
    <col min="1" max="1" width="32.7109375" style="69" customWidth="1"/>
    <col min="2" max="2" width="1.7109375" style="69" customWidth="1"/>
    <col min="3" max="3" width="10.7109375" style="69" bestFit="1" customWidth="1"/>
    <col min="4" max="4" width="1.7109375" style="69" customWidth="1"/>
    <col min="5" max="5" width="10.7109375" style="69" bestFit="1" customWidth="1"/>
    <col min="6" max="6" width="1.7109375" style="69" customWidth="1"/>
    <col min="7" max="7" width="10.7109375" style="69" bestFit="1" customWidth="1"/>
    <col min="8" max="8" width="1.7109375" style="69" customWidth="1"/>
    <col min="9" max="9" width="10.7109375" style="69" customWidth="1"/>
    <col min="10" max="10" width="1.7109375" style="69" customWidth="1"/>
    <col min="11" max="11" width="10.7109375" style="69" bestFit="1" customWidth="1"/>
    <col min="12" max="12" width="1.7109375" style="69" customWidth="1"/>
    <col min="13" max="13" width="10.7109375" style="69" bestFit="1" customWidth="1"/>
    <col min="14" max="14" width="1.7109375" style="69" customWidth="1"/>
    <col min="15" max="15" width="10.7109375" style="69" bestFit="1" customWidth="1"/>
    <col min="16" max="16" width="1.7109375" style="69" customWidth="1"/>
    <col min="17" max="17" width="10.7109375" style="69" customWidth="1"/>
    <col min="18" max="18" width="1.7109375" style="69" customWidth="1"/>
    <col min="19" max="19" width="10.7109375" style="69" customWidth="1"/>
    <col min="20" max="20" width="1.7109375" style="69" customWidth="1"/>
    <col min="21" max="21" width="10.7109375" style="69" customWidth="1"/>
    <col min="22" max="16384" width="9.7109375" style="69"/>
  </cols>
  <sheetData>
    <row r="1" spans="1:21" ht="15">
      <c r="A1" s="1667" t="s">
        <v>1491</v>
      </c>
    </row>
    <row r="3" spans="1:21" ht="23.25" customHeight="1">
      <c r="A3" s="72" t="s">
        <v>0</v>
      </c>
      <c r="B3" s="73"/>
      <c r="C3" s="73"/>
      <c r="D3" s="129"/>
      <c r="E3" s="73"/>
      <c r="F3" s="73"/>
      <c r="G3" s="73"/>
      <c r="H3" s="129"/>
      <c r="I3" s="129"/>
      <c r="J3" s="129"/>
      <c r="K3" s="129"/>
      <c r="L3" s="129"/>
      <c r="M3" s="129"/>
      <c r="N3" s="129"/>
      <c r="O3" s="129"/>
      <c r="P3" s="129"/>
      <c r="Q3" s="129"/>
      <c r="R3" s="130"/>
      <c r="T3" s="130"/>
    </row>
    <row r="4" spans="1:21" ht="22.5" customHeight="1">
      <c r="A4" s="72" t="s">
        <v>1</v>
      </c>
      <c r="B4" s="73"/>
      <c r="C4" s="73"/>
      <c r="D4" s="129"/>
      <c r="E4" s="73"/>
      <c r="F4" s="73"/>
      <c r="G4" s="73"/>
      <c r="H4" s="129"/>
      <c r="I4" s="129"/>
      <c r="J4" s="129"/>
      <c r="K4" s="129"/>
      <c r="L4" s="129"/>
      <c r="M4" s="129"/>
      <c r="N4" s="129"/>
      <c r="O4" s="129"/>
      <c r="P4" s="129"/>
      <c r="Q4" s="129"/>
      <c r="R4" s="130"/>
      <c r="T4" s="130"/>
    </row>
    <row r="5" spans="1:21" ht="21" customHeight="1">
      <c r="A5" s="131" t="s">
        <v>91</v>
      </c>
      <c r="B5" s="73"/>
      <c r="C5" s="73"/>
      <c r="D5" s="129"/>
      <c r="E5" s="73"/>
      <c r="F5" s="73"/>
      <c r="G5" s="73"/>
      <c r="H5" s="129"/>
      <c r="I5" s="129"/>
      <c r="J5" s="129"/>
      <c r="K5" s="129"/>
      <c r="L5" s="129"/>
      <c r="M5" s="129"/>
      <c r="N5" s="129"/>
      <c r="P5" s="132"/>
      <c r="R5" s="130"/>
      <c r="T5" s="130"/>
      <c r="U5" s="133" t="s">
        <v>92</v>
      </c>
    </row>
    <row r="6" spans="1:21" ht="20.25" customHeight="1">
      <c r="A6" s="131" t="s">
        <v>2013</v>
      </c>
      <c r="B6" s="73"/>
      <c r="C6" s="73"/>
      <c r="D6" s="129"/>
      <c r="E6" s="73"/>
      <c r="F6" s="73"/>
      <c r="G6" s="73"/>
      <c r="H6" s="129"/>
      <c r="I6" s="129"/>
      <c r="J6" s="129"/>
      <c r="K6" s="129"/>
      <c r="L6" s="129"/>
      <c r="M6" s="129"/>
      <c r="N6" s="129"/>
      <c r="O6" s="129"/>
      <c r="P6" s="129"/>
      <c r="Q6" s="129"/>
      <c r="R6" s="130"/>
      <c r="T6" s="130"/>
    </row>
    <row r="7" spans="1:21" ht="16" customHeight="1">
      <c r="A7" s="7" t="s">
        <v>4</v>
      </c>
      <c r="B7" s="73"/>
      <c r="C7" s="73"/>
      <c r="D7" s="129"/>
      <c r="E7" s="73"/>
      <c r="F7" s="73"/>
      <c r="G7" s="73"/>
      <c r="H7" s="129"/>
      <c r="I7" s="129"/>
      <c r="J7" s="129"/>
      <c r="K7" s="129"/>
      <c r="L7" s="129"/>
      <c r="M7" s="129"/>
      <c r="N7" s="129"/>
      <c r="O7" s="129"/>
      <c r="P7" s="129"/>
      <c r="Q7" s="129"/>
      <c r="R7" s="130"/>
      <c r="T7" s="130"/>
    </row>
    <row r="8" spans="1:21">
      <c r="A8" s="129"/>
      <c r="B8" s="129"/>
      <c r="C8" s="129"/>
      <c r="D8" s="129"/>
      <c r="E8" s="129"/>
      <c r="F8" s="129"/>
      <c r="G8" s="129"/>
      <c r="H8" s="129"/>
      <c r="I8" s="129"/>
      <c r="J8" s="129"/>
      <c r="K8" s="129"/>
      <c r="L8" s="129"/>
      <c r="M8" s="129"/>
      <c r="N8" s="129"/>
      <c r="O8" s="129"/>
      <c r="P8" s="130"/>
      <c r="R8" s="130"/>
    </row>
    <row r="9" spans="1:21" ht="3" customHeight="1">
      <c r="A9" s="129"/>
      <c r="B9" s="129"/>
      <c r="C9" s="129"/>
      <c r="D9" s="129"/>
      <c r="E9" s="129"/>
      <c r="F9" s="129"/>
      <c r="G9" s="129"/>
      <c r="H9" s="129"/>
      <c r="I9" s="129"/>
      <c r="J9" s="129"/>
      <c r="K9" s="129"/>
      <c r="L9" s="129"/>
      <c r="M9" s="129"/>
      <c r="N9" s="129"/>
      <c r="O9" s="129"/>
      <c r="P9" s="130"/>
      <c r="R9" s="130"/>
    </row>
    <row r="10" spans="1:21" ht="14" customHeight="1">
      <c r="A10" s="73"/>
      <c r="B10" s="134"/>
      <c r="C10" s="135" t="s">
        <v>93</v>
      </c>
      <c r="D10" s="130"/>
      <c r="E10" s="136" t="s">
        <v>94</v>
      </c>
      <c r="F10" s="130"/>
      <c r="G10" s="136" t="s">
        <v>95</v>
      </c>
      <c r="H10" s="130"/>
      <c r="I10" s="136" t="s">
        <v>96</v>
      </c>
      <c r="J10" s="130"/>
      <c r="K10" s="136" t="s">
        <v>97</v>
      </c>
      <c r="L10" s="130"/>
      <c r="M10" s="136" t="s">
        <v>98</v>
      </c>
      <c r="N10" s="130"/>
      <c r="O10" s="136" t="s">
        <v>99</v>
      </c>
      <c r="P10" s="130"/>
      <c r="Q10" s="136" t="s">
        <v>10</v>
      </c>
      <c r="S10" s="136" t="s">
        <v>9</v>
      </c>
      <c r="U10" s="136" t="s">
        <v>1977</v>
      </c>
    </row>
    <row r="11" spans="1:21" ht="14.25" customHeight="1">
      <c r="A11" s="75" t="s">
        <v>2014</v>
      </c>
      <c r="B11" s="73"/>
      <c r="C11" s="137"/>
      <c r="D11" s="130"/>
      <c r="F11" s="130"/>
      <c r="H11" s="130"/>
      <c r="J11" s="130"/>
      <c r="L11" s="130"/>
      <c r="N11" s="130"/>
      <c r="P11" s="130"/>
    </row>
    <row r="12" spans="1:21" s="25" customFormat="1" ht="14" customHeight="1">
      <c r="A12" s="138" t="s">
        <v>100</v>
      </c>
      <c r="B12" s="139" t="s">
        <v>6</v>
      </c>
      <c r="C12" s="140">
        <v>24760644</v>
      </c>
      <c r="D12" s="141"/>
      <c r="E12" s="140">
        <v>26802004</v>
      </c>
      <c r="F12" s="141"/>
      <c r="G12" s="140">
        <v>28440136</v>
      </c>
      <c r="H12" s="141"/>
      <c r="I12" s="140">
        <v>27686159</v>
      </c>
      <c r="J12" s="141"/>
      <c r="K12" s="140">
        <v>29443180</v>
      </c>
      <c r="L12" s="141"/>
      <c r="M12" s="140">
        <v>31240169</v>
      </c>
      <c r="N12" s="141"/>
      <c r="O12" s="140">
        <v>31198971</v>
      </c>
      <c r="P12" s="141"/>
      <c r="Q12" s="140">
        <v>31957653</v>
      </c>
      <c r="S12" s="1399">
        <v>33367555</v>
      </c>
      <c r="U12" s="1399">
        <f>'SCH 2'!T16</f>
        <v>34906793</v>
      </c>
    </row>
    <row r="13" spans="1:21" ht="14" customHeight="1">
      <c r="A13" s="142" t="s">
        <v>101</v>
      </c>
      <c r="B13" s="143" t="s">
        <v>6</v>
      </c>
      <c r="C13" s="1935">
        <v>9158107</v>
      </c>
      <c r="D13" s="1936"/>
      <c r="E13" s="1935">
        <v>10354960</v>
      </c>
      <c r="F13" s="1936"/>
      <c r="G13" s="1935">
        <v>11640484</v>
      </c>
      <c r="H13" s="1936"/>
      <c r="I13" s="1935">
        <v>12689974</v>
      </c>
      <c r="J13" s="1936"/>
      <c r="K13" s="1935">
        <v>9028060</v>
      </c>
      <c r="L13" s="1936"/>
      <c r="M13" s="1935">
        <v>9735271</v>
      </c>
      <c r="N13" s="1936"/>
      <c r="O13" s="1935">
        <v>11628433</v>
      </c>
      <c r="P13" s="1936"/>
      <c r="Q13" s="1935">
        <v>12192942</v>
      </c>
      <c r="R13" s="1937"/>
      <c r="S13" s="1401">
        <v>14637177</v>
      </c>
      <c r="T13" s="1937"/>
      <c r="U13" s="1401">
        <f>'SCH 2'!T17</f>
        <v>13743147</v>
      </c>
    </row>
    <row r="14" spans="1:21" ht="14" customHeight="1">
      <c r="A14" s="142" t="s">
        <v>2627</v>
      </c>
      <c r="B14" s="143" t="s">
        <v>6</v>
      </c>
      <c r="C14" s="1935">
        <v>1853179</v>
      </c>
      <c r="D14" s="1936"/>
      <c r="E14" s="1935">
        <v>2123011</v>
      </c>
      <c r="F14" s="1936"/>
      <c r="G14" s="1935">
        <v>2222407</v>
      </c>
      <c r="H14" s="1936"/>
      <c r="I14" s="1935">
        <v>2718295</v>
      </c>
      <c r="J14" s="1936"/>
      <c r="K14" s="1935">
        <v>1877109</v>
      </c>
      <c r="L14" s="1936"/>
      <c r="M14" s="1935">
        <v>2022248</v>
      </c>
      <c r="N14" s="1936"/>
      <c r="O14" s="1935">
        <v>2174476</v>
      </c>
      <c r="P14" s="1936"/>
      <c r="Q14" s="1935">
        <v>2192787</v>
      </c>
      <c r="R14" s="1937"/>
      <c r="S14" s="1401">
        <v>2415648</v>
      </c>
      <c r="T14" s="1937"/>
      <c r="U14" s="1401">
        <f>'SCH 2'!T18</f>
        <v>2260045</v>
      </c>
    </row>
    <row r="15" spans="1:21" ht="14" customHeight="1">
      <c r="A15" s="142" t="s">
        <v>102</v>
      </c>
      <c r="B15" s="143" t="s">
        <v>6</v>
      </c>
      <c r="C15" s="1935">
        <v>-465998</v>
      </c>
      <c r="D15" s="1936"/>
      <c r="E15" s="1935">
        <v>-521965</v>
      </c>
      <c r="F15" s="1936"/>
      <c r="G15" s="1935">
        <v>-479235</v>
      </c>
      <c r="H15" s="1936"/>
      <c r="I15" s="1935">
        <v>-474835</v>
      </c>
      <c r="J15" s="1936"/>
      <c r="K15" s="1935">
        <v>61952</v>
      </c>
      <c r="L15" s="1936"/>
      <c r="M15" s="1935">
        <v>-100179</v>
      </c>
      <c r="N15" s="1936"/>
      <c r="O15" s="1935">
        <v>-365944</v>
      </c>
      <c r="P15" s="1936"/>
      <c r="Q15" s="1935">
        <v>-309012</v>
      </c>
      <c r="R15" s="1937"/>
      <c r="S15" s="1401">
        <v>-615003</v>
      </c>
      <c r="T15" s="1937"/>
      <c r="U15" s="1401">
        <f>'SCH 2'!T19</f>
        <v>-590752</v>
      </c>
    </row>
    <row r="16" spans="1:21" ht="14.25" customHeight="1">
      <c r="A16" s="142" t="s">
        <v>103</v>
      </c>
      <c r="B16" s="143" t="s">
        <v>6</v>
      </c>
      <c r="C16" s="1935">
        <v>772147</v>
      </c>
      <c r="D16" s="1936"/>
      <c r="E16" s="1935">
        <v>810275</v>
      </c>
      <c r="F16" s="1936"/>
      <c r="G16" s="1935">
        <v>867528</v>
      </c>
      <c r="H16" s="1936"/>
      <c r="I16" s="1935">
        <v>916677</v>
      </c>
      <c r="J16" s="1936"/>
      <c r="K16" s="1935">
        <v>1045288</v>
      </c>
      <c r="L16" s="1936"/>
      <c r="M16" s="1935">
        <v>1004746</v>
      </c>
      <c r="N16" s="1936"/>
      <c r="O16" s="1935">
        <v>1028586</v>
      </c>
      <c r="P16" s="1936"/>
      <c r="Q16" s="1935">
        <v>1099268</v>
      </c>
      <c r="R16" s="1937"/>
      <c r="S16" s="1401">
        <v>1154668</v>
      </c>
      <c r="T16" s="1937"/>
      <c r="U16" s="1401">
        <f>'SCH 2'!T20</f>
        <v>1338284</v>
      </c>
    </row>
    <row r="17" spans="1:21" ht="16" customHeight="1">
      <c r="A17" s="142" t="s">
        <v>104</v>
      </c>
      <c r="B17" s="143" t="s">
        <v>6</v>
      </c>
      <c r="C17" s="1126">
        <v>36078079</v>
      </c>
      <c r="D17" s="1936"/>
      <c r="E17" s="1126">
        <v>39568285</v>
      </c>
      <c r="F17" s="1936"/>
      <c r="G17" s="1126">
        <v>42691320</v>
      </c>
      <c r="H17" s="1936"/>
      <c r="I17" s="1126">
        <v>43536270</v>
      </c>
      <c r="J17" s="1936"/>
      <c r="K17" s="1126">
        <v>41455589</v>
      </c>
      <c r="L17" s="1936"/>
      <c r="M17" s="1126">
        <f>SUM(M11:M16)</f>
        <v>43902255</v>
      </c>
      <c r="N17" s="1936"/>
      <c r="O17" s="1126">
        <f>SUM(O11:O16)</f>
        <v>45664522</v>
      </c>
      <c r="P17" s="1936"/>
      <c r="Q17" s="1126">
        <f>SUM(Q11:Q16)</f>
        <v>47133638</v>
      </c>
      <c r="R17" s="1937"/>
      <c r="S17" s="1938">
        <f>ROUND(SUM(S11:S16),0)</f>
        <v>50960045</v>
      </c>
      <c r="T17" s="1937"/>
      <c r="U17" s="1938">
        <f>ROUND(SUM(U11:U16),0)</f>
        <v>51657517</v>
      </c>
    </row>
    <row r="18" spans="1:21" ht="14" customHeight="1">
      <c r="A18" s="142" t="s">
        <v>105</v>
      </c>
      <c r="B18" s="143" t="s">
        <v>6</v>
      </c>
      <c r="C18" s="1935">
        <v>-5265154</v>
      </c>
      <c r="D18" s="1936"/>
      <c r="E18" s="1935">
        <v>-4988294</v>
      </c>
      <c r="F18" s="1936"/>
      <c r="G18" s="1935">
        <v>-6127371</v>
      </c>
      <c r="H18" s="1936"/>
      <c r="I18" s="1935">
        <v>-6696250</v>
      </c>
      <c r="J18" s="1936"/>
      <c r="K18" s="1935">
        <v>-6704208</v>
      </c>
      <c r="L18" s="1936"/>
      <c r="M18" s="1935">
        <v>-7693040</v>
      </c>
      <c r="N18" s="1936"/>
      <c r="O18" s="1935">
        <v>-6896695</v>
      </c>
      <c r="P18" s="1936"/>
      <c r="Q18" s="1935">
        <v>-6906923</v>
      </c>
      <c r="R18" s="1937"/>
      <c r="S18" s="1401">
        <v>-7999270</v>
      </c>
      <c r="T18" s="1937"/>
      <c r="U18" s="1401">
        <f>'SCH 2'!T24</f>
        <v>-7947684</v>
      </c>
    </row>
    <row r="19" spans="1:21" ht="18" customHeight="1">
      <c r="A19" s="67" t="s">
        <v>106</v>
      </c>
      <c r="B19" s="143" t="s">
        <v>6</v>
      </c>
      <c r="C19" s="1939">
        <v>30812925</v>
      </c>
      <c r="D19" s="1936"/>
      <c r="E19" s="1939">
        <v>34579991</v>
      </c>
      <c r="F19" s="1936"/>
      <c r="G19" s="1939">
        <v>36563949</v>
      </c>
      <c r="H19" s="1936"/>
      <c r="I19" s="1939">
        <v>36840020</v>
      </c>
      <c r="J19" s="1936"/>
      <c r="K19" s="1939">
        <v>34751381</v>
      </c>
      <c r="L19" s="1936"/>
      <c r="M19" s="1939">
        <f>M17+M18</f>
        <v>36209215</v>
      </c>
      <c r="N19" s="1936"/>
      <c r="O19" s="1939">
        <f>O17+O18</f>
        <v>38767827</v>
      </c>
      <c r="P19" s="1936"/>
      <c r="Q19" s="1939">
        <f>Q17+Q18</f>
        <v>40226715</v>
      </c>
      <c r="R19" s="1937"/>
      <c r="S19" s="1940">
        <f>ROUND(SUM(S17+S18),0)</f>
        <v>42960775</v>
      </c>
      <c r="T19" s="1937"/>
      <c r="U19" s="1940">
        <f>ROUND(SUM(U17+U18),0)</f>
        <v>43709833</v>
      </c>
    </row>
    <row r="20" spans="1:21" ht="11.25" customHeight="1">
      <c r="A20" s="73"/>
      <c r="B20" s="143"/>
      <c r="C20" s="1126"/>
      <c r="D20" s="1936"/>
      <c r="E20" s="1126"/>
      <c r="F20" s="1936"/>
      <c r="G20" s="1126"/>
      <c r="H20" s="1936"/>
      <c r="I20" s="1126"/>
      <c r="J20" s="1936"/>
      <c r="K20" s="1126"/>
      <c r="L20" s="1936"/>
      <c r="M20" s="1126"/>
      <c r="N20" s="1936"/>
      <c r="O20" s="1126"/>
      <c r="P20" s="1936"/>
      <c r="Q20" s="1126"/>
      <c r="R20" s="1937"/>
      <c r="S20" s="1938"/>
      <c r="T20" s="1937"/>
      <c r="U20" s="1938"/>
    </row>
    <row r="21" spans="1:21" ht="14.25" customHeight="1">
      <c r="A21" s="75" t="s">
        <v>13</v>
      </c>
      <c r="B21" s="143"/>
      <c r="C21" s="240"/>
      <c r="D21" s="1936"/>
      <c r="E21" s="240"/>
      <c r="F21" s="1936"/>
      <c r="G21" s="240"/>
      <c r="H21" s="1936"/>
      <c r="I21" s="240"/>
      <c r="J21" s="1936"/>
      <c r="K21" s="240"/>
      <c r="L21" s="1936"/>
      <c r="M21" s="240"/>
      <c r="N21" s="1936"/>
      <c r="O21" s="240"/>
      <c r="P21" s="1936"/>
      <c r="Q21" s="240"/>
      <c r="R21" s="1937"/>
      <c r="S21" s="1401"/>
      <c r="T21" s="1937"/>
      <c r="U21" s="1401"/>
    </row>
    <row r="22" spans="1:21" ht="14" customHeight="1">
      <c r="A22" s="73" t="s">
        <v>107</v>
      </c>
      <c r="B22" s="144" t="s">
        <v>6</v>
      </c>
      <c r="C22" s="1935">
        <v>11195422</v>
      </c>
      <c r="D22" s="1936"/>
      <c r="E22" s="1935">
        <v>10738453</v>
      </c>
      <c r="F22" s="1936"/>
      <c r="G22" s="1935">
        <v>11295888</v>
      </c>
      <c r="H22" s="1936"/>
      <c r="I22" s="1935">
        <v>10985324</v>
      </c>
      <c r="J22" s="1936"/>
      <c r="K22" s="1935">
        <v>10527492</v>
      </c>
      <c r="L22" s="1936"/>
      <c r="M22" s="1935">
        <v>11537852</v>
      </c>
      <c r="N22" s="1936"/>
      <c r="O22" s="1935">
        <v>11874582</v>
      </c>
      <c r="P22" s="1936"/>
      <c r="Q22" s="1935">
        <v>11989290</v>
      </c>
      <c r="R22" s="1937"/>
      <c r="S22" s="1401">
        <v>12587660</v>
      </c>
      <c r="T22" s="1937"/>
      <c r="U22" s="1401">
        <f>'SCH 2'!T28</f>
        <v>12991656</v>
      </c>
    </row>
    <row r="23" spans="1:21" ht="14" customHeight="1">
      <c r="A23" s="73" t="s">
        <v>108</v>
      </c>
      <c r="B23" s="144" t="s">
        <v>6</v>
      </c>
      <c r="C23" s="1935">
        <v>42303</v>
      </c>
      <c r="D23" s="1936"/>
      <c r="E23" s="1935">
        <v>45495</v>
      </c>
      <c r="F23" s="1936"/>
      <c r="G23" s="1935">
        <v>46973</v>
      </c>
      <c r="H23" s="1936"/>
      <c r="I23" s="1935">
        <v>60702</v>
      </c>
      <c r="J23" s="1936"/>
      <c r="K23" s="1935">
        <v>76109</v>
      </c>
      <c r="L23" s="1936"/>
      <c r="M23" s="1935">
        <v>95027</v>
      </c>
      <c r="N23" s="1936"/>
      <c r="O23" s="1935">
        <v>104017</v>
      </c>
      <c r="P23" s="1936"/>
      <c r="Q23" s="1935">
        <v>109050</v>
      </c>
      <c r="R23" s="1937"/>
      <c r="S23" s="1401">
        <v>113979</v>
      </c>
      <c r="T23" s="1937"/>
      <c r="U23" s="1401">
        <f>'SCH 2'!T29</f>
        <v>119093</v>
      </c>
    </row>
    <row r="24" spans="1:21" ht="14" customHeight="1">
      <c r="A24" s="73" t="s">
        <v>109</v>
      </c>
      <c r="B24" s="144" t="s">
        <v>6</v>
      </c>
      <c r="C24" s="1935">
        <v>6</v>
      </c>
      <c r="D24" s="1936"/>
      <c r="E24" s="1935">
        <v>68</v>
      </c>
      <c r="F24" s="1936"/>
      <c r="G24" s="146">
        <v>0</v>
      </c>
      <c r="H24" s="1936"/>
      <c r="I24" s="146">
        <v>0</v>
      </c>
      <c r="J24" s="1936"/>
      <c r="K24" s="146">
        <v>0</v>
      </c>
      <c r="L24" s="1936"/>
      <c r="M24" s="1935">
        <v>12</v>
      </c>
      <c r="N24" s="1936"/>
      <c r="O24" s="147">
        <v>0</v>
      </c>
      <c r="P24" s="1936"/>
      <c r="Q24" s="147">
        <v>0</v>
      </c>
      <c r="R24" s="1937"/>
      <c r="S24" s="1400">
        <v>0</v>
      </c>
      <c r="T24" s="1937"/>
      <c r="U24" s="1400">
        <v>0</v>
      </c>
    </row>
    <row r="25" spans="1:21" ht="14" customHeight="1">
      <c r="A25" s="73" t="s">
        <v>110</v>
      </c>
      <c r="B25" s="144" t="s">
        <v>6</v>
      </c>
      <c r="C25" s="1935">
        <v>974157</v>
      </c>
      <c r="D25" s="1936"/>
      <c r="E25" s="1935">
        <v>984665</v>
      </c>
      <c r="F25" s="1936"/>
      <c r="G25" s="1935">
        <v>976208</v>
      </c>
      <c r="H25" s="1936"/>
      <c r="I25" s="1935">
        <v>1340389</v>
      </c>
      <c r="J25" s="1936"/>
      <c r="K25" s="1935">
        <v>1365934</v>
      </c>
      <c r="L25" s="1936"/>
      <c r="M25" s="1935">
        <v>1615691</v>
      </c>
      <c r="N25" s="1936"/>
      <c r="O25" s="1935">
        <v>1633524</v>
      </c>
      <c r="P25" s="1936"/>
      <c r="Q25" s="1935">
        <v>1550599</v>
      </c>
      <c r="R25" s="1937"/>
      <c r="S25" s="1401">
        <v>1453351</v>
      </c>
      <c r="T25" s="1937"/>
      <c r="U25" s="1401">
        <f>'SCH 2'!T30</f>
        <v>1313758</v>
      </c>
    </row>
    <row r="26" spans="1:21" ht="14" customHeight="1">
      <c r="A26" s="142" t="s">
        <v>111</v>
      </c>
      <c r="B26" s="144" t="s">
        <v>6</v>
      </c>
      <c r="C26" s="1935">
        <v>530696</v>
      </c>
      <c r="D26" s="1936"/>
      <c r="E26" s="1935">
        <v>513389</v>
      </c>
      <c r="F26" s="1936"/>
      <c r="G26" s="1935">
        <v>524934</v>
      </c>
      <c r="H26" s="1936"/>
      <c r="I26" s="1935">
        <v>503937</v>
      </c>
      <c r="J26" s="1936"/>
      <c r="K26" s="1935">
        <v>506910</v>
      </c>
      <c r="L26" s="1936"/>
      <c r="M26" s="1935">
        <v>516145</v>
      </c>
      <c r="N26" s="1936"/>
      <c r="O26" s="1935">
        <v>501610</v>
      </c>
      <c r="P26" s="1936"/>
      <c r="Q26" s="1935">
        <v>492464</v>
      </c>
      <c r="R26" s="1937"/>
      <c r="S26" s="1401">
        <v>473156</v>
      </c>
      <c r="T26" s="1937"/>
      <c r="U26" s="1401">
        <f>'SCH 2'!T31</f>
        <v>486955</v>
      </c>
    </row>
    <row r="27" spans="1:21" ht="14" customHeight="1">
      <c r="A27" s="73" t="s">
        <v>112</v>
      </c>
      <c r="B27" s="144" t="s">
        <v>6</v>
      </c>
      <c r="C27" s="1935">
        <v>191674</v>
      </c>
      <c r="D27" s="1936"/>
      <c r="E27" s="1935">
        <v>194287</v>
      </c>
      <c r="F27" s="1936"/>
      <c r="G27" s="1935">
        <v>204820</v>
      </c>
      <c r="H27" s="1936"/>
      <c r="I27" s="1935">
        <v>205900</v>
      </c>
      <c r="J27" s="1936"/>
      <c r="K27" s="1935">
        <v>225560</v>
      </c>
      <c r="L27" s="1936"/>
      <c r="M27" s="1941">
        <v>229698</v>
      </c>
      <c r="N27" s="1936"/>
      <c r="O27" s="1941">
        <v>238263</v>
      </c>
      <c r="P27" s="1936"/>
      <c r="Q27" s="1941">
        <v>246217</v>
      </c>
      <c r="R27" s="1937"/>
      <c r="S27" s="1401">
        <v>250306</v>
      </c>
      <c r="T27" s="1937"/>
      <c r="U27" s="1401">
        <f>'SCH 2'!T32</f>
        <v>250859</v>
      </c>
    </row>
    <row r="28" spans="1:21" ht="14" customHeight="1">
      <c r="A28" s="73" t="s">
        <v>113</v>
      </c>
      <c r="B28" s="144" t="s">
        <v>6</v>
      </c>
      <c r="C28" s="1935">
        <v>2</v>
      </c>
      <c r="D28" s="1936"/>
      <c r="E28" s="1935">
        <v>16</v>
      </c>
      <c r="F28" s="1936"/>
      <c r="G28" s="1935">
        <v>32</v>
      </c>
      <c r="H28" s="1936"/>
      <c r="I28" s="146">
        <v>0</v>
      </c>
      <c r="J28" s="1936"/>
      <c r="K28" s="146">
        <v>0</v>
      </c>
      <c r="L28" s="1936"/>
      <c r="M28" s="147">
        <v>0</v>
      </c>
      <c r="N28" s="1936"/>
      <c r="O28" s="147">
        <v>0</v>
      </c>
      <c r="P28" s="1936"/>
      <c r="Q28" s="147">
        <v>0</v>
      </c>
      <c r="R28" s="1937"/>
      <c r="S28" s="1401">
        <v>0</v>
      </c>
      <c r="T28" s="1937"/>
      <c r="U28" s="1401">
        <v>0</v>
      </c>
    </row>
    <row r="29" spans="1:21" ht="14" customHeight="1">
      <c r="A29" s="73" t="s">
        <v>114</v>
      </c>
      <c r="B29" s="144" t="s">
        <v>6</v>
      </c>
      <c r="C29" s="1935">
        <v>160164</v>
      </c>
      <c r="D29" s="1936"/>
      <c r="E29" s="1935">
        <v>152670</v>
      </c>
      <c r="F29" s="1936"/>
      <c r="G29" s="1935">
        <v>147956</v>
      </c>
      <c r="H29" s="1936"/>
      <c r="I29" s="1935">
        <v>140907</v>
      </c>
      <c r="J29" s="1936"/>
      <c r="K29" s="1935">
        <v>137247</v>
      </c>
      <c r="L29" s="1936"/>
      <c r="M29" s="1941">
        <v>129162</v>
      </c>
      <c r="N29" s="1936"/>
      <c r="O29" s="1941">
        <v>132129</v>
      </c>
      <c r="P29" s="1936"/>
      <c r="Q29" s="1941">
        <v>145008</v>
      </c>
      <c r="R29" s="1937"/>
      <c r="S29" s="1401">
        <v>136223</v>
      </c>
      <c r="T29" s="1937"/>
      <c r="U29" s="1401">
        <f>'SCH 2'!T33</f>
        <v>140400</v>
      </c>
    </row>
    <row r="30" spans="1:21" ht="14" customHeight="1">
      <c r="A30" s="73" t="s">
        <v>115</v>
      </c>
      <c r="B30" s="144" t="s">
        <v>6</v>
      </c>
      <c r="C30" s="148">
        <v>0</v>
      </c>
      <c r="D30" s="1936"/>
      <c r="E30" s="148">
        <v>0</v>
      </c>
      <c r="F30" s="1936"/>
      <c r="G30" s="148">
        <v>0</v>
      </c>
      <c r="H30" s="1936"/>
      <c r="I30" s="148">
        <v>0</v>
      </c>
      <c r="J30" s="1936"/>
      <c r="K30" s="1935">
        <v>12835</v>
      </c>
      <c r="L30" s="1936"/>
      <c r="M30" s="1941">
        <v>81142</v>
      </c>
      <c r="N30" s="1936"/>
      <c r="O30" s="1941">
        <v>86849</v>
      </c>
      <c r="P30" s="1936"/>
      <c r="Q30" s="1941">
        <v>82945</v>
      </c>
      <c r="R30" s="1937"/>
      <c r="S30" s="1401">
        <v>85190</v>
      </c>
      <c r="T30" s="1937"/>
      <c r="U30" s="1401">
        <f>'SCH 2'!T34</f>
        <v>82263</v>
      </c>
    </row>
    <row r="31" spans="1:21" ht="18" customHeight="1">
      <c r="A31" s="67" t="s">
        <v>116</v>
      </c>
      <c r="B31" s="143" t="s">
        <v>6</v>
      </c>
      <c r="C31" s="1939">
        <v>13094424</v>
      </c>
      <c r="D31" s="1936"/>
      <c r="E31" s="1939">
        <v>12629043</v>
      </c>
      <c r="F31" s="1936"/>
      <c r="G31" s="1939">
        <v>13196811</v>
      </c>
      <c r="H31" s="1936"/>
      <c r="I31" s="1939">
        <v>13237159</v>
      </c>
      <c r="J31" s="1936"/>
      <c r="K31" s="1939">
        <v>12852087</v>
      </c>
      <c r="L31" s="1936"/>
      <c r="M31" s="1939">
        <f>SUM(M22:M30)</f>
        <v>14204729</v>
      </c>
      <c r="N31" s="1936"/>
      <c r="O31" s="1939">
        <f>SUM(O22:O30)</f>
        <v>14570974</v>
      </c>
      <c r="P31" s="1936"/>
      <c r="Q31" s="1939">
        <f>SUM(Q22:Q30)</f>
        <v>14615573</v>
      </c>
      <c r="R31" s="1937"/>
      <c r="S31" s="1940">
        <f>ROUND(SUM(S22:S30),0)</f>
        <v>15099865</v>
      </c>
      <c r="T31" s="1937"/>
      <c r="U31" s="1940">
        <f>ROUND(SUM(U22:U30),0)</f>
        <v>15384984</v>
      </c>
    </row>
    <row r="32" spans="1:21" ht="11.25" customHeight="1">
      <c r="A32" s="73"/>
      <c r="B32" s="143"/>
      <c r="C32" s="1126"/>
      <c r="D32" s="1936"/>
      <c r="E32" s="1126"/>
      <c r="F32" s="1936"/>
      <c r="G32" s="1126"/>
      <c r="H32" s="1936"/>
      <c r="I32" s="1126"/>
      <c r="J32" s="1936"/>
      <c r="K32" s="1126"/>
      <c r="L32" s="1936"/>
      <c r="M32" s="1126"/>
      <c r="N32" s="1936"/>
      <c r="O32" s="1126"/>
      <c r="P32" s="1936"/>
      <c r="Q32" s="1126"/>
      <c r="R32" s="1937"/>
      <c r="S32" s="1938"/>
      <c r="T32" s="1937"/>
      <c r="U32" s="1938"/>
    </row>
    <row r="33" spans="1:22" ht="14.25" customHeight="1">
      <c r="A33" s="75" t="s">
        <v>22</v>
      </c>
      <c r="B33" s="143"/>
      <c r="C33" s="240"/>
      <c r="D33" s="1936"/>
      <c r="E33" s="240"/>
      <c r="F33" s="1936"/>
      <c r="G33" s="240"/>
      <c r="H33" s="1936"/>
      <c r="I33" s="240"/>
      <c r="J33" s="1936"/>
      <c r="K33" s="240"/>
      <c r="L33" s="1936"/>
      <c r="M33" s="240"/>
      <c r="N33" s="1936"/>
      <c r="O33" s="240"/>
      <c r="P33" s="1936"/>
      <c r="Q33" s="240"/>
      <c r="R33" s="1937"/>
      <c r="S33" s="1401"/>
      <c r="T33" s="1937"/>
      <c r="U33" s="1401"/>
    </row>
    <row r="34" spans="1:22" ht="14" customHeight="1">
      <c r="A34" s="73" t="s">
        <v>117</v>
      </c>
      <c r="B34" s="144" t="s">
        <v>6</v>
      </c>
      <c r="C34" s="1935">
        <v>3053014</v>
      </c>
      <c r="D34" s="1936"/>
      <c r="E34" s="1935">
        <v>4227564</v>
      </c>
      <c r="F34" s="1936"/>
      <c r="G34" s="1935">
        <v>3997344</v>
      </c>
      <c r="H34" s="1936"/>
      <c r="I34" s="1935">
        <v>3220248</v>
      </c>
      <c r="J34" s="1936"/>
      <c r="K34" s="1935">
        <v>2510832</v>
      </c>
      <c r="L34" s="1936"/>
      <c r="M34" s="1935">
        <v>2845857</v>
      </c>
      <c r="N34" s="1936"/>
      <c r="O34" s="1935">
        <v>3176226</v>
      </c>
      <c r="P34" s="1936"/>
      <c r="Q34" s="1935">
        <v>3008746</v>
      </c>
      <c r="R34" s="1937"/>
      <c r="S34" s="1401">
        <v>3811628</v>
      </c>
      <c r="T34" s="1937"/>
      <c r="U34" s="1401">
        <f>'SCH 2'!T38</f>
        <v>3547992</v>
      </c>
    </row>
    <row r="35" spans="1:22" ht="13.5" customHeight="1">
      <c r="A35" s="73" t="s">
        <v>118</v>
      </c>
      <c r="B35" s="144" t="s">
        <v>6</v>
      </c>
      <c r="C35" s="1935">
        <v>832437</v>
      </c>
      <c r="D35" s="1936"/>
      <c r="E35" s="1935">
        <v>820263</v>
      </c>
      <c r="F35" s="1936"/>
      <c r="G35" s="1935">
        <v>801406</v>
      </c>
      <c r="H35" s="1936"/>
      <c r="I35" s="1935">
        <v>863351</v>
      </c>
      <c r="J35" s="1936"/>
      <c r="K35" s="1935">
        <v>953670</v>
      </c>
      <c r="L35" s="1936"/>
      <c r="M35" s="1935">
        <v>813646</v>
      </c>
      <c r="N35" s="1936"/>
      <c r="O35" s="1935">
        <v>796540</v>
      </c>
      <c r="P35" s="1936"/>
      <c r="Q35" s="1935">
        <v>894491</v>
      </c>
      <c r="R35" s="1937"/>
      <c r="S35" s="1401">
        <v>797293</v>
      </c>
      <c r="T35" s="1937"/>
      <c r="U35" s="1401">
        <f>'SCH 2'!T39</f>
        <v>727294</v>
      </c>
      <c r="V35" s="144"/>
    </row>
    <row r="36" spans="1:22" ht="14" customHeight="1">
      <c r="A36" s="73" t="s">
        <v>119</v>
      </c>
      <c r="B36" s="144" t="s">
        <v>6</v>
      </c>
      <c r="C36" s="1935">
        <v>1082734</v>
      </c>
      <c r="D36" s="1936"/>
      <c r="E36" s="1935">
        <v>1257778</v>
      </c>
      <c r="F36" s="1936"/>
      <c r="G36" s="1935">
        <v>1219088</v>
      </c>
      <c r="H36" s="1936"/>
      <c r="I36" s="1935">
        <v>1181067</v>
      </c>
      <c r="J36" s="1936"/>
      <c r="K36" s="1935">
        <v>1490767</v>
      </c>
      <c r="L36" s="1936"/>
      <c r="M36" s="1935">
        <v>1350932</v>
      </c>
      <c r="N36" s="1936"/>
      <c r="O36" s="1935">
        <v>1413093</v>
      </c>
      <c r="P36" s="1936"/>
      <c r="Q36" s="1935">
        <v>1508600</v>
      </c>
      <c r="R36" s="1937"/>
      <c r="S36" s="1401">
        <v>1444398</v>
      </c>
      <c r="T36" s="1937"/>
      <c r="U36" s="1401">
        <f>'SCH 2'!T40</f>
        <v>1532832</v>
      </c>
    </row>
    <row r="37" spans="1:22" ht="14" customHeight="1">
      <c r="A37" s="73" t="s">
        <v>120</v>
      </c>
      <c r="B37" s="144" t="s">
        <v>6</v>
      </c>
      <c r="C37" s="1935">
        <v>974255</v>
      </c>
      <c r="D37" s="1936"/>
      <c r="E37" s="1935">
        <v>1209823</v>
      </c>
      <c r="F37" s="1936"/>
      <c r="G37" s="1935">
        <v>1057538</v>
      </c>
      <c r="H37" s="1936"/>
      <c r="I37" s="1935">
        <v>1233215</v>
      </c>
      <c r="J37" s="1936"/>
      <c r="K37" s="1935">
        <v>1399278</v>
      </c>
      <c r="L37" s="1936"/>
      <c r="M37" s="1935">
        <v>1178239</v>
      </c>
      <c r="N37" s="1936"/>
      <c r="O37" s="1935">
        <v>1391665</v>
      </c>
      <c r="P37" s="1936"/>
      <c r="Q37" s="1935">
        <v>1911860</v>
      </c>
      <c r="R37" s="1937"/>
      <c r="S37" s="1401">
        <v>1050058</v>
      </c>
      <c r="T37" s="1937"/>
      <c r="U37" s="1401">
        <f>'SCH 2'!T41</f>
        <v>1536194</v>
      </c>
    </row>
    <row r="38" spans="1:22" ht="14" customHeight="1">
      <c r="A38" s="73" t="s">
        <v>121</v>
      </c>
      <c r="B38" s="144" t="s">
        <v>6</v>
      </c>
      <c r="C38" s="1935">
        <v>1145697</v>
      </c>
      <c r="D38" s="1936"/>
      <c r="E38" s="1935">
        <v>1090305</v>
      </c>
      <c r="F38" s="1936"/>
      <c r="G38" s="1935">
        <v>1155330</v>
      </c>
      <c r="H38" s="1936"/>
      <c r="I38" s="1935">
        <v>1106561</v>
      </c>
      <c r="J38" s="1936"/>
      <c r="K38" s="1935">
        <v>1103542</v>
      </c>
      <c r="L38" s="1936"/>
      <c r="M38" s="1935">
        <v>1090439</v>
      </c>
      <c r="N38" s="1936"/>
      <c r="O38" s="1935">
        <v>1100354</v>
      </c>
      <c r="P38" s="1936"/>
      <c r="Q38" s="1935">
        <v>1139721</v>
      </c>
      <c r="R38" s="1937"/>
      <c r="S38" s="1401">
        <v>1154510</v>
      </c>
      <c r="T38" s="1937"/>
      <c r="U38" s="1401">
        <f>'SCH 2'!T42</f>
        <v>1158332</v>
      </c>
    </row>
    <row r="39" spans="1:22" ht="14" customHeight="1">
      <c r="A39" s="73" t="s">
        <v>122</v>
      </c>
      <c r="B39" s="144" t="s">
        <v>6</v>
      </c>
      <c r="C39" s="1935">
        <v>-2</v>
      </c>
      <c r="D39" s="1936"/>
      <c r="E39" s="1935">
        <v>2</v>
      </c>
      <c r="F39" s="1936"/>
      <c r="G39" s="1935">
        <v>1</v>
      </c>
      <c r="H39" s="1936"/>
      <c r="I39" s="1935">
        <v>1</v>
      </c>
      <c r="J39" s="1936"/>
      <c r="K39" s="1935">
        <v>3</v>
      </c>
      <c r="L39" s="1936"/>
      <c r="M39" s="1935">
        <v>2</v>
      </c>
      <c r="N39" s="1936"/>
      <c r="O39" s="147">
        <v>0</v>
      </c>
      <c r="P39" s="1936"/>
      <c r="Q39" s="1935">
        <v>2</v>
      </c>
      <c r="R39" s="1937"/>
      <c r="S39" s="1401">
        <v>1</v>
      </c>
      <c r="T39" s="1937"/>
      <c r="U39" s="1401">
        <f>'SCH 2'!T43</f>
        <v>1</v>
      </c>
    </row>
    <row r="40" spans="1:22" ht="18" customHeight="1">
      <c r="A40" s="67" t="s">
        <v>123</v>
      </c>
      <c r="B40" s="143" t="s">
        <v>6</v>
      </c>
      <c r="C40" s="1939">
        <v>7088135</v>
      </c>
      <c r="D40" s="1936"/>
      <c r="E40" s="1939">
        <v>8605735</v>
      </c>
      <c r="F40" s="1936"/>
      <c r="G40" s="1939">
        <v>8230707</v>
      </c>
      <c r="H40" s="1936"/>
      <c r="I40" s="1939">
        <v>7604443</v>
      </c>
      <c r="J40" s="1936"/>
      <c r="K40" s="1939">
        <v>7458092</v>
      </c>
      <c r="L40" s="1936"/>
      <c r="M40" s="1939">
        <f>SUM(M34:M39)</f>
        <v>7279115</v>
      </c>
      <c r="N40" s="1936"/>
      <c r="O40" s="1939">
        <f>SUM(O34:O39)</f>
        <v>7877878</v>
      </c>
      <c r="P40" s="1936"/>
      <c r="Q40" s="1939">
        <f>SUM(Q34:Q39)</f>
        <v>8463420</v>
      </c>
      <c r="R40" s="1937"/>
      <c r="S40" s="1940">
        <f>ROUND(SUM(S34:S39),0)</f>
        <v>8257888</v>
      </c>
      <c r="T40" s="1937"/>
      <c r="U40" s="1940">
        <f>ROUND(SUM(U34:U39),0)</f>
        <v>8502645</v>
      </c>
    </row>
    <row r="41" spans="1:22" ht="11.25" customHeight="1">
      <c r="A41" s="67"/>
      <c r="B41" s="143"/>
      <c r="C41" s="1126"/>
      <c r="D41" s="1936"/>
      <c r="E41" s="1126"/>
      <c r="F41" s="1936"/>
      <c r="G41" s="1126"/>
      <c r="H41" s="1936"/>
      <c r="I41" s="1126"/>
      <c r="J41" s="1936"/>
      <c r="K41" s="1126"/>
      <c r="L41" s="1936"/>
      <c r="M41" s="1126"/>
      <c r="N41" s="1936"/>
      <c r="O41" s="1126"/>
      <c r="P41" s="1936"/>
      <c r="Q41" s="1126"/>
      <c r="R41" s="1937"/>
      <c r="S41" s="1938"/>
      <c r="T41" s="1937"/>
      <c r="U41" s="1938"/>
    </row>
    <row r="42" spans="1:22" ht="14.25" customHeight="1">
      <c r="A42" s="75" t="s">
        <v>30</v>
      </c>
      <c r="B42" s="143"/>
      <c r="C42" s="240"/>
      <c r="D42" s="1936"/>
      <c r="E42" s="240"/>
      <c r="F42" s="1936"/>
      <c r="G42" s="240"/>
      <c r="H42" s="1936"/>
      <c r="I42" s="240"/>
      <c r="J42" s="1936"/>
      <c r="K42" s="240"/>
      <c r="L42" s="1936"/>
      <c r="M42" s="240"/>
      <c r="N42" s="1936"/>
      <c r="O42" s="240"/>
      <c r="P42" s="1936"/>
      <c r="Q42" s="240"/>
      <c r="R42" s="1937"/>
      <c r="S42" s="1401"/>
      <c r="T42" s="1937"/>
      <c r="U42" s="1401"/>
    </row>
    <row r="43" spans="1:22" ht="14" customHeight="1">
      <c r="A43" s="73" t="s">
        <v>124</v>
      </c>
      <c r="B43" s="144" t="s">
        <v>6</v>
      </c>
      <c r="C43" s="1935">
        <v>935</v>
      </c>
      <c r="D43" s="1936"/>
      <c r="E43" s="1935">
        <v>447</v>
      </c>
      <c r="F43" s="1936"/>
      <c r="G43" s="1935">
        <v>567</v>
      </c>
      <c r="H43" s="1936"/>
      <c r="I43" s="1935">
        <v>86</v>
      </c>
      <c r="J43" s="1936"/>
      <c r="K43" s="1935">
        <v>-513</v>
      </c>
      <c r="L43" s="1936"/>
      <c r="M43" s="1935">
        <v>-3</v>
      </c>
      <c r="N43" s="1936"/>
      <c r="O43" s="147">
        <v>0</v>
      </c>
      <c r="P43" s="1936"/>
      <c r="Q43" s="1935">
        <v>209</v>
      </c>
      <c r="R43" s="1937"/>
      <c r="S43" s="1401">
        <v>-159</v>
      </c>
      <c r="T43" s="1937"/>
      <c r="U43" s="1401">
        <f>'SCH 2'!T47</f>
        <v>39</v>
      </c>
    </row>
    <row r="44" spans="1:22" ht="14" customHeight="1">
      <c r="A44" s="73" t="s">
        <v>125</v>
      </c>
      <c r="B44" s="144" t="s">
        <v>6</v>
      </c>
      <c r="C44" s="1935">
        <v>856834</v>
      </c>
      <c r="D44" s="1936"/>
      <c r="E44" s="1935">
        <v>1053384</v>
      </c>
      <c r="F44" s="1936"/>
      <c r="G44" s="1935">
        <v>1037532</v>
      </c>
      <c r="H44" s="1936"/>
      <c r="I44" s="1935">
        <v>1165247</v>
      </c>
      <c r="J44" s="1936"/>
      <c r="K44" s="1935">
        <v>866377</v>
      </c>
      <c r="L44" s="1936"/>
      <c r="M44" s="1935">
        <v>1219248</v>
      </c>
      <c r="N44" s="1936"/>
      <c r="O44" s="1935">
        <v>1078531</v>
      </c>
      <c r="P44" s="1936"/>
      <c r="Q44" s="1935">
        <v>1014863</v>
      </c>
      <c r="R44" s="1937"/>
      <c r="S44" s="1401">
        <v>1238321</v>
      </c>
      <c r="T44" s="1937"/>
      <c r="U44" s="1401">
        <f>'SCH 2'!T48</f>
        <v>1108530</v>
      </c>
    </row>
    <row r="45" spans="1:22" ht="14" customHeight="1">
      <c r="A45" s="73" t="s">
        <v>126</v>
      </c>
      <c r="B45" s="144" t="s">
        <v>6</v>
      </c>
      <c r="C45" s="1935">
        <v>22667</v>
      </c>
      <c r="D45" s="1936"/>
      <c r="E45" s="1935">
        <v>20810</v>
      </c>
      <c r="F45" s="1936"/>
      <c r="G45" s="1935">
        <v>23580</v>
      </c>
      <c r="H45" s="1936"/>
      <c r="I45" s="1935">
        <v>22301</v>
      </c>
      <c r="J45" s="1936"/>
      <c r="K45" s="1935">
        <v>18818</v>
      </c>
      <c r="L45" s="1936"/>
      <c r="M45" s="1935">
        <v>17039</v>
      </c>
      <c r="N45" s="1936"/>
      <c r="O45" s="1935">
        <v>17197</v>
      </c>
      <c r="P45" s="1936"/>
      <c r="Q45" s="1935">
        <v>17416</v>
      </c>
      <c r="R45" s="1937"/>
      <c r="S45" s="1401">
        <v>16821</v>
      </c>
      <c r="T45" s="1937"/>
      <c r="U45" s="1401">
        <f>'SCH 2'!T49</f>
        <v>18038</v>
      </c>
    </row>
    <row r="46" spans="1:22" ht="14" customHeight="1">
      <c r="A46" s="73" t="s">
        <v>127</v>
      </c>
      <c r="B46" s="144" t="s">
        <v>6</v>
      </c>
      <c r="C46" s="1935">
        <v>938143</v>
      </c>
      <c r="D46" s="1936"/>
      <c r="E46" s="1935">
        <v>1022094</v>
      </c>
      <c r="F46" s="1936"/>
      <c r="G46" s="1935">
        <v>1020669</v>
      </c>
      <c r="H46" s="1936"/>
      <c r="I46" s="1935">
        <v>701164</v>
      </c>
      <c r="J46" s="1936"/>
      <c r="K46" s="1935">
        <v>493050</v>
      </c>
      <c r="L46" s="1936"/>
      <c r="M46" s="1935">
        <v>580101</v>
      </c>
      <c r="N46" s="1936"/>
      <c r="O46" s="1935">
        <v>610048</v>
      </c>
      <c r="P46" s="1936"/>
      <c r="Q46" s="1935">
        <v>756355</v>
      </c>
      <c r="R46" s="1937"/>
      <c r="S46" s="1401">
        <v>911352</v>
      </c>
      <c r="T46" s="1937"/>
      <c r="U46" s="1401">
        <f>'SCH 2'!T50</f>
        <v>1037880</v>
      </c>
    </row>
    <row r="47" spans="1:22" ht="14" customHeight="1">
      <c r="A47" s="73" t="s">
        <v>2628</v>
      </c>
      <c r="B47" s="144" t="s">
        <v>6</v>
      </c>
      <c r="C47" s="1935">
        <v>1030</v>
      </c>
      <c r="D47" s="1936"/>
      <c r="E47" s="1935">
        <v>671</v>
      </c>
      <c r="F47" s="1936"/>
      <c r="G47" s="1935">
        <v>951</v>
      </c>
      <c r="H47" s="1936"/>
      <c r="I47" s="1935">
        <v>773</v>
      </c>
      <c r="J47" s="1936"/>
      <c r="K47" s="1935">
        <v>691</v>
      </c>
      <c r="L47" s="1936"/>
      <c r="M47" s="1935">
        <v>713</v>
      </c>
      <c r="N47" s="1936"/>
      <c r="O47" s="1935">
        <v>768</v>
      </c>
      <c r="P47" s="1936"/>
      <c r="Q47" s="1935">
        <v>1029</v>
      </c>
      <c r="R47" s="1937"/>
      <c r="S47" s="1401">
        <v>995</v>
      </c>
      <c r="T47" s="1937"/>
      <c r="U47" s="1401">
        <f>'SCH 2'!T51</f>
        <v>1128</v>
      </c>
    </row>
    <row r="48" spans="1:22" ht="14" customHeight="1">
      <c r="A48" s="73" t="s">
        <v>128</v>
      </c>
      <c r="B48" s="144" t="s">
        <v>6</v>
      </c>
      <c r="C48" s="148">
        <v>0</v>
      </c>
      <c r="D48" s="1936"/>
      <c r="E48" s="148">
        <v>0</v>
      </c>
      <c r="F48" s="1936"/>
      <c r="G48" s="148">
        <v>0</v>
      </c>
      <c r="H48" s="1936"/>
      <c r="I48" s="148">
        <v>0</v>
      </c>
      <c r="J48" s="1936"/>
      <c r="K48" s="1935">
        <v>1227721</v>
      </c>
      <c r="L48" s="1936"/>
      <c r="M48" s="1935">
        <v>1359465</v>
      </c>
      <c r="N48" s="1936"/>
      <c r="O48" s="1935">
        <v>1375651</v>
      </c>
      <c r="P48" s="1936"/>
      <c r="Q48" s="1935">
        <v>1204572</v>
      </c>
      <c r="R48" s="1937"/>
      <c r="S48" s="1401">
        <v>1204147</v>
      </c>
      <c r="T48" s="1937"/>
      <c r="U48" s="1401">
        <f>'SCH 2'!T52</f>
        <v>1271303</v>
      </c>
    </row>
    <row r="49" spans="1:21" ht="18" customHeight="1">
      <c r="A49" s="67" t="s">
        <v>129</v>
      </c>
      <c r="B49" s="143" t="s">
        <v>6</v>
      </c>
      <c r="C49" s="1939">
        <v>1819609</v>
      </c>
      <c r="D49" s="1936"/>
      <c r="E49" s="1939">
        <v>2097406</v>
      </c>
      <c r="F49" s="1936"/>
      <c r="G49" s="1939">
        <v>2083299</v>
      </c>
      <c r="H49" s="1936"/>
      <c r="I49" s="1939">
        <v>1889571</v>
      </c>
      <c r="J49" s="1936"/>
      <c r="K49" s="1939">
        <v>2606144</v>
      </c>
      <c r="L49" s="1936"/>
      <c r="M49" s="1939">
        <f>SUM(M43:M48)</f>
        <v>3176563</v>
      </c>
      <c r="N49" s="1936"/>
      <c r="O49" s="1939">
        <f>SUM(O43:O48)</f>
        <v>3082195</v>
      </c>
      <c r="P49" s="1936"/>
      <c r="Q49" s="1939">
        <f>SUM(Q43:Q48)</f>
        <v>2994444</v>
      </c>
      <c r="R49" s="1937"/>
      <c r="S49" s="1940">
        <f>ROUND(SUM(S43:S48),0)</f>
        <v>3371477</v>
      </c>
      <c r="T49" s="1937"/>
      <c r="U49" s="1940">
        <f>ROUND(SUM(U43:U48),0)</f>
        <v>3436918</v>
      </c>
    </row>
    <row r="50" spans="1:21" ht="11.25" customHeight="1">
      <c r="A50" s="67"/>
      <c r="B50" s="143"/>
      <c r="C50" s="145"/>
      <c r="D50" s="130"/>
      <c r="E50" s="145"/>
      <c r="F50" s="130"/>
      <c r="G50" s="145"/>
      <c r="H50" s="130"/>
      <c r="I50" s="145"/>
      <c r="J50" s="130"/>
      <c r="K50" s="145"/>
      <c r="L50" s="130"/>
      <c r="M50" s="145"/>
      <c r="N50" s="130"/>
      <c r="O50" s="145"/>
      <c r="P50" s="130"/>
      <c r="Q50" s="145"/>
      <c r="S50" s="145"/>
      <c r="U50" s="145"/>
    </row>
    <row r="51" spans="1:21" s="25" customFormat="1" ht="22" customHeight="1" thickBot="1">
      <c r="A51" s="149" t="s">
        <v>130</v>
      </c>
      <c r="B51" s="150" t="s">
        <v>6</v>
      </c>
      <c r="C51" s="151">
        <v>52815093</v>
      </c>
      <c r="D51" s="150"/>
      <c r="E51" s="151">
        <v>57912175</v>
      </c>
      <c r="F51" s="150"/>
      <c r="G51" s="152">
        <v>60074766</v>
      </c>
      <c r="H51" s="150"/>
      <c r="I51" s="152">
        <v>59571193</v>
      </c>
      <c r="J51" s="150"/>
      <c r="K51" s="152">
        <v>57667704</v>
      </c>
      <c r="L51" s="150"/>
      <c r="M51" s="152">
        <f>M49+M40+M31+M19</f>
        <v>60869622</v>
      </c>
      <c r="N51" s="150"/>
      <c r="O51" s="152">
        <f>O49+O40+O31+O19</f>
        <v>64298874</v>
      </c>
      <c r="P51" s="150"/>
      <c r="Q51" s="152">
        <f>Q49+Q40+Q31+Q19</f>
        <v>66300152</v>
      </c>
      <c r="S51" s="152">
        <f>ROUND(SUM(S49+S40+S31+S19),0)</f>
        <v>69690005</v>
      </c>
      <c r="U51" s="152">
        <f>ROUND(SUM(U49+U40+U31+U19),0)</f>
        <v>71034380</v>
      </c>
    </row>
    <row r="52" spans="1:21" ht="11.25" customHeight="1" thickTop="1">
      <c r="A52" s="73"/>
      <c r="B52" s="143"/>
      <c r="C52" s="153"/>
      <c r="D52" s="34"/>
      <c r="E52" s="153"/>
      <c r="F52" s="34"/>
      <c r="G52" s="153"/>
      <c r="H52" s="34"/>
      <c r="I52" s="153"/>
      <c r="J52" s="130"/>
      <c r="L52" s="130"/>
      <c r="N52" s="130"/>
      <c r="P52" s="130"/>
      <c r="R52" s="130"/>
    </row>
    <row r="53" spans="1:21">
      <c r="A53" s="1942" t="s">
        <v>6</v>
      </c>
      <c r="B53" s="64"/>
      <c r="E53" s="64"/>
      <c r="G53" s="64"/>
      <c r="I53" s="64"/>
      <c r="K53" s="64"/>
      <c r="N53" s="154"/>
      <c r="O53" s="144"/>
      <c r="P53" s="154"/>
      <c r="Q53" s="144"/>
      <c r="R53" s="154"/>
      <c r="S53" s="144"/>
      <c r="U53" s="144"/>
    </row>
    <row r="54" spans="1:21" ht="12" customHeight="1">
      <c r="A54" s="155" t="s">
        <v>6</v>
      </c>
      <c r="B54" s="64"/>
      <c r="E54" s="64"/>
      <c r="G54" s="64"/>
      <c r="I54" s="64"/>
      <c r="K54" s="64"/>
      <c r="N54" s="64"/>
      <c r="O54" s="144"/>
      <c r="P54" s="64"/>
      <c r="Q54" s="144"/>
      <c r="R54" s="64"/>
      <c r="S54" s="144"/>
      <c r="U54" s="144"/>
    </row>
    <row r="55" spans="1:21" ht="12" customHeight="1">
      <c r="A55" s="155"/>
      <c r="B55" s="64"/>
      <c r="E55" s="64"/>
      <c r="G55" s="64"/>
      <c r="I55" s="64"/>
      <c r="K55" s="64"/>
      <c r="N55" s="154"/>
      <c r="O55" s="156"/>
      <c r="P55" s="154"/>
      <c r="Q55" s="144"/>
      <c r="R55" s="154"/>
      <c r="S55" s="144"/>
      <c r="U55" s="144"/>
    </row>
    <row r="56" spans="1:21" ht="3" customHeight="1">
      <c r="A56" s="142"/>
      <c r="B56" s="157"/>
      <c r="C56" s="156" t="s">
        <v>6</v>
      </c>
      <c r="D56" s="157"/>
      <c r="E56" s="156"/>
      <c r="F56" s="157"/>
      <c r="G56" s="156"/>
      <c r="H56" s="157"/>
      <c r="I56" s="156"/>
      <c r="J56" s="154"/>
      <c r="K56" s="156"/>
      <c r="L56" s="154"/>
      <c r="M56" s="156"/>
      <c r="N56" s="154"/>
      <c r="O56" s="156"/>
      <c r="P56" s="154"/>
      <c r="Q56" s="156"/>
      <c r="R56" s="154"/>
      <c r="S56" s="156"/>
      <c r="U56" s="156"/>
    </row>
    <row r="57" spans="1:21" ht="17.25" customHeight="1">
      <c r="A57" s="158"/>
      <c r="B57" s="64"/>
      <c r="E57" s="64"/>
      <c r="G57" s="64"/>
      <c r="I57" s="64"/>
      <c r="K57" s="64"/>
    </row>
    <row r="58" spans="1:21" ht="12" customHeight="1">
      <c r="A58" s="155"/>
      <c r="B58" s="64"/>
      <c r="C58" s="64"/>
      <c r="D58" s="64"/>
      <c r="E58" s="64"/>
      <c r="F58" s="64"/>
      <c r="G58" s="64"/>
      <c r="I58" s="64"/>
      <c r="M58" s="64"/>
      <c r="O58" s="64"/>
      <c r="Q58" s="64"/>
    </row>
    <row r="59" spans="1:21">
      <c r="A59" s="159" t="s">
        <v>6</v>
      </c>
      <c r="B59" s="64"/>
      <c r="C59" s="64"/>
      <c r="D59" s="64"/>
      <c r="E59" s="64"/>
      <c r="G59" s="64"/>
      <c r="K59" s="64"/>
      <c r="M59" s="64"/>
      <c r="O59" s="64"/>
      <c r="Q59" s="64"/>
    </row>
    <row r="60" spans="1:21">
      <c r="A60" s="73" t="s">
        <v>6</v>
      </c>
      <c r="B60" s="64"/>
      <c r="C60" s="64"/>
      <c r="D60" s="64"/>
      <c r="E60" s="64"/>
      <c r="G60" s="64"/>
      <c r="K60" s="64"/>
      <c r="M60" s="64"/>
      <c r="O60" s="64"/>
      <c r="Q60" s="64"/>
    </row>
    <row r="61" spans="1:21">
      <c r="A61" s="73" t="s">
        <v>6</v>
      </c>
      <c r="B61" s="64"/>
      <c r="C61" s="64"/>
      <c r="D61" s="64"/>
      <c r="E61" s="64"/>
      <c r="G61" s="64"/>
      <c r="K61" s="64"/>
      <c r="M61" s="64"/>
      <c r="O61" s="64"/>
      <c r="Q61" s="64"/>
    </row>
    <row r="62" spans="1:21">
      <c r="A62" s="159" t="s">
        <v>6</v>
      </c>
      <c r="B62" s="64"/>
      <c r="C62" s="64"/>
      <c r="D62" s="64"/>
      <c r="E62" s="64"/>
      <c r="G62" s="64"/>
      <c r="K62" s="64"/>
      <c r="M62" s="64"/>
      <c r="O62" s="64"/>
      <c r="Q62" s="64"/>
    </row>
    <row r="63" spans="1:21">
      <c r="I63" s="64"/>
      <c r="M63" s="64"/>
      <c r="O63" s="64"/>
      <c r="Q63" s="64"/>
    </row>
    <row r="64" spans="1:21">
      <c r="I64" s="64"/>
      <c r="M64" s="64"/>
      <c r="O64" s="64"/>
      <c r="Q64" s="64"/>
    </row>
    <row r="65" spans="9:17">
      <c r="I65" s="64"/>
      <c r="M65" s="64"/>
      <c r="O65" s="64"/>
      <c r="Q65" s="64"/>
    </row>
    <row r="66" spans="9:17">
      <c r="I66" s="64"/>
      <c r="M66" s="64"/>
      <c r="O66" s="64"/>
      <c r="Q66" s="64"/>
    </row>
    <row r="67" spans="9:17">
      <c r="I67" s="64"/>
    </row>
    <row r="68" spans="9:17">
      <c r="I68" s="64"/>
    </row>
    <row r="69" spans="9:17">
      <c r="I69" s="64"/>
    </row>
    <row r="70" spans="9:17">
      <c r="I70" s="64"/>
    </row>
    <row r="71" spans="9:17">
      <c r="I71" s="64"/>
    </row>
    <row r="72" spans="9:17">
      <c r="I72" s="64"/>
    </row>
    <row r="73" spans="9:17">
      <c r="I73" s="64"/>
    </row>
    <row r="74" spans="9:17">
      <c r="I74" s="64"/>
    </row>
    <row r="75" spans="9:17">
      <c r="I75" s="64"/>
    </row>
  </sheetData>
  <pageMargins left="0.6" right="0.5" top="0.71" bottom="0.25" header="0" footer="0.25"/>
  <pageSetup scale="65" orientation="landscape"/>
  <headerFooter scaleWithDoc="0">
    <oddFooter>&amp;R&amp;8 68</oddFooter>
  </headerFooter>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97"/>
  <sheetViews>
    <sheetView showGridLines="0" showOutlineSymbols="0" zoomScale="70" zoomScaleNormal="70" zoomScalePageLayoutView="70" workbookViewId="0"/>
  </sheetViews>
  <sheetFormatPr baseColWidth="10" defaultColWidth="8.7109375" defaultRowHeight="13" x14ac:dyDescent="0"/>
  <cols>
    <col min="1" max="1" width="50.7109375" style="69" customWidth="1"/>
    <col min="2" max="2" width="2.28515625" style="69" bestFit="1" customWidth="1"/>
    <col min="3" max="3" width="14.7109375" style="69" bestFit="1" customWidth="1"/>
    <col min="4" max="4" width="1.7109375" style="69" customWidth="1"/>
    <col min="5" max="5" width="2.28515625" style="69" bestFit="1" customWidth="1"/>
    <col min="6" max="6" width="18.42578125" style="69" customWidth="1"/>
    <col min="7" max="7" width="1.7109375" style="69" customWidth="1"/>
    <col min="8" max="8" width="16.28515625" style="69" customWidth="1"/>
    <col min="9" max="9" width="1.7109375" style="69" customWidth="1"/>
    <col min="10" max="10" width="18.140625" style="69" bestFit="1" customWidth="1"/>
    <col min="11" max="11" width="1.7109375" style="69" customWidth="1"/>
    <col min="12" max="12" width="15.85546875" style="69" bestFit="1" customWidth="1"/>
    <col min="13" max="13" width="1.7109375" style="69" customWidth="1"/>
    <col min="14" max="14" width="15.28515625" style="69" customWidth="1"/>
    <col min="15" max="15" width="1.7109375" style="69" customWidth="1"/>
    <col min="16" max="16" width="0.140625" style="69" customWidth="1"/>
    <col min="17" max="17" width="2.28515625" style="69" bestFit="1" customWidth="1"/>
    <col min="18" max="18" width="15.42578125" style="69" bestFit="1" customWidth="1"/>
    <col min="19" max="19" width="2.28515625" style="69" bestFit="1" customWidth="1"/>
    <col min="20" max="20" width="14.7109375" style="69" bestFit="1" customWidth="1"/>
    <col min="21" max="21" width="2.28515625" style="69" bestFit="1" customWidth="1"/>
    <col min="22" max="22" width="14.28515625" style="69" bestFit="1" customWidth="1"/>
    <col min="23" max="23" width="2.28515625" style="69" customWidth="1"/>
    <col min="24" max="24" width="2.28515625" style="69" bestFit="1" customWidth="1"/>
    <col min="25" max="25" width="14.28515625" style="69" bestFit="1" customWidth="1"/>
    <col min="26" max="26" width="2.28515625" style="69" bestFit="1" customWidth="1"/>
    <col min="27" max="27" width="17.5703125" style="69" bestFit="1" customWidth="1"/>
    <col min="28" max="28" width="2.140625" style="69" customWidth="1"/>
    <col min="29" max="29" width="2.28515625" style="69" bestFit="1" customWidth="1"/>
    <col min="30" max="30" width="16.28515625" style="69" customWidth="1"/>
    <col min="31" max="31" width="2.28515625" style="69" bestFit="1" customWidth="1"/>
    <col min="32" max="32" width="17.85546875" style="69" bestFit="1" customWidth="1"/>
    <col min="33" max="33" width="15.7109375" style="69" customWidth="1"/>
    <col min="34" max="34" width="1.7109375" style="69" customWidth="1"/>
    <col min="35" max="35" width="15.7109375" style="69" customWidth="1"/>
    <col min="36" max="36" width="25.7109375" style="69" customWidth="1"/>
    <col min="37" max="16384" width="8.7109375" style="69"/>
  </cols>
  <sheetData>
    <row r="1" spans="1:33" ht="15" customHeight="1">
      <c r="A1" s="1667" t="s">
        <v>1491</v>
      </c>
    </row>
    <row r="3" spans="1:33" s="4" customFormat="1" ht="18">
      <c r="A3" s="72" t="s">
        <v>131</v>
      </c>
      <c r="B3" s="67"/>
      <c r="C3" s="67"/>
      <c r="D3" s="67"/>
      <c r="E3" s="67"/>
      <c r="F3" s="67"/>
      <c r="G3" s="67"/>
      <c r="H3" s="67"/>
      <c r="I3" s="67"/>
      <c r="J3" s="67"/>
      <c r="K3" s="67"/>
      <c r="L3" s="67"/>
      <c r="M3" s="67"/>
      <c r="N3" s="67"/>
      <c r="O3" s="67"/>
      <c r="P3" s="67"/>
      <c r="Q3" s="67"/>
      <c r="R3" s="67"/>
      <c r="S3" s="67"/>
      <c r="T3" s="67"/>
      <c r="U3" s="67"/>
      <c r="V3" s="67"/>
      <c r="W3" s="67"/>
      <c r="X3" s="67"/>
      <c r="Y3" s="68"/>
      <c r="Z3" s="68"/>
      <c r="AA3" s="68"/>
      <c r="AB3" s="68"/>
      <c r="AC3" s="68"/>
      <c r="AD3" s="68"/>
      <c r="AE3" s="68"/>
      <c r="AF3" s="68"/>
      <c r="AG3" s="160"/>
    </row>
    <row r="4" spans="1:33" s="4" customFormat="1" ht="18">
      <c r="A4" s="72" t="s">
        <v>132</v>
      </c>
      <c r="B4" s="67"/>
      <c r="C4" s="67"/>
      <c r="D4" s="67"/>
      <c r="E4" s="67"/>
      <c r="F4" s="67"/>
      <c r="G4" s="67"/>
      <c r="H4" s="67"/>
      <c r="I4" s="67"/>
      <c r="J4" s="67"/>
      <c r="K4" s="67"/>
      <c r="L4" s="67"/>
      <c r="M4" s="67"/>
      <c r="N4" s="67"/>
      <c r="O4" s="67"/>
      <c r="P4" s="67"/>
      <c r="Q4" s="67"/>
      <c r="R4" s="67"/>
      <c r="S4" s="67"/>
      <c r="T4" s="67"/>
      <c r="U4" s="67"/>
      <c r="V4" s="67"/>
      <c r="W4" s="67"/>
      <c r="X4" s="67"/>
      <c r="Y4" s="68"/>
      <c r="Z4" s="68"/>
      <c r="AA4" s="68"/>
      <c r="AB4" s="68"/>
      <c r="AC4" s="68"/>
      <c r="AD4" s="68"/>
      <c r="AE4" s="68"/>
      <c r="AF4" s="68"/>
      <c r="AG4" s="160"/>
    </row>
    <row r="5" spans="1:33" s="4" customFormat="1" ht="20">
      <c r="A5" s="131" t="s">
        <v>133</v>
      </c>
      <c r="B5" s="67"/>
      <c r="C5" s="67"/>
      <c r="D5" s="67"/>
      <c r="E5" s="67"/>
      <c r="F5" s="67"/>
      <c r="G5" s="67"/>
      <c r="H5" s="67"/>
      <c r="I5" s="67"/>
      <c r="J5" s="67"/>
      <c r="K5" s="67"/>
      <c r="L5" s="67"/>
      <c r="M5" s="67"/>
      <c r="N5" s="67"/>
      <c r="O5" s="161" t="s">
        <v>134</v>
      </c>
      <c r="P5" s="67"/>
      <c r="Q5" s="67"/>
      <c r="R5" s="67"/>
      <c r="S5" s="67"/>
      <c r="T5" s="67"/>
      <c r="U5" s="67"/>
      <c r="V5" s="67"/>
      <c r="W5" s="67"/>
      <c r="X5" s="67"/>
      <c r="Y5" s="68"/>
      <c r="Z5" s="68"/>
      <c r="AA5" s="68"/>
      <c r="AB5" s="68"/>
      <c r="AC5" s="68"/>
      <c r="AD5" s="69"/>
      <c r="AE5" s="68"/>
      <c r="AF5" s="161" t="s">
        <v>134</v>
      </c>
      <c r="AG5" s="160"/>
    </row>
    <row r="6" spans="1:33" s="4" customFormat="1" ht="18">
      <c r="A6" s="131" t="s">
        <v>1968</v>
      </c>
      <c r="B6" s="162"/>
      <c r="C6" s="162"/>
      <c r="D6" s="67"/>
      <c r="E6" s="67"/>
      <c r="F6" s="67"/>
      <c r="G6" s="67"/>
      <c r="H6" s="67"/>
      <c r="I6" s="67"/>
      <c r="J6" s="67"/>
      <c r="K6" s="67"/>
      <c r="L6" s="67"/>
      <c r="M6" s="67"/>
      <c r="N6" s="67"/>
      <c r="O6" s="67"/>
      <c r="P6" s="67"/>
      <c r="Q6" s="67"/>
      <c r="R6" s="67"/>
      <c r="S6" s="67"/>
      <c r="T6" s="67"/>
      <c r="U6" s="67"/>
      <c r="V6" s="67"/>
      <c r="W6" s="67"/>
      <c r="X6" s="67"/>
      <c r="Y6" s="68"/>
      <c r="Z6" s="68"/>
      <c r="AA6" s="68"/>
      <c r="AB6" s="68"/>
      <c r="AC6" s="68"/>
      <c r="AD6" s="68"/>
      <c r="AE6" s="68"/>
      <c r="AF6" s="133" t="s">
        <v>135</v>
      </c>
      <c r="AG6" s="160"/>
    </row>
    <row r="7" spans="1:33" s="4" customFormat="1" ht="17">
      <c r="A7" s="7" t="s">
        <v>136</v>
      </c>
      <c r="B7" s="73"/>
      <c r="C7" s="67"/>
      <c r="D7" s="67"/>
      <c r="E7" s="67"/>
      <c r="F7" s="67"/>
      <c r="G7" s="67"/>
      <c r="H7" s="67"/>
      <c r="I7" s="67"/>
      <c r="J7" s="67"/>
      <c r="K7" s="67"/>
      <c r="L7" s="67"/>
      <c r="M7" s="67"/>
      <c r="N7" s="67"/>
      <c r="O7" s="67"/>
      <c r="P7" s="67"/>
      <c r="Q7" s="67"/>
      <c r="R7" s="67"/>
      <c r="S7" s="67"/>
      <c r="T7" s="67"/>
      <c r="U7" s="67"/>
      <c r="V7" s="67"/>
      <c r="W7" s="67"/>
      <c r="X7" s="67"/>
      <c r="Y7" s="69"/>
      <c r="Z7" s="69"/>
      <c r="AA7" s="69"/>
      <c r="AB7" s="69"/>
      <c r="AC7" s="69"/>
      <c r="AD7" s="69"/>
      <c r="AE7" s="69"/>
      <c r="AF7" s="69"/>
    </row>
    <row r="8" spans="1:33" s="4" customFormat="1">
      <c r="A8" s="69"/>
      <c r="B8" s="73"/>
      <c r="C8" s="67"/>
      <c r="D8" s="67"/>
      <c r="E8" s="67"/>
      <c r="F8" s="67"/>
      <c r="G8" s="67"/>
      <c r="H8" s="67"/>
      <c r="I8" s="67"/>
      <c r="J8" s="67"/>
      <c r="K8" s="67"/>
      <c r="L8" s="67"/>
      <c r="M8" s="67"/>
      <c r="N8" s="67"/>
      <c r="O8" s="67"/>
      <c r="P8" s="67"/>
      <c r="Q8" s="67"/>
      <c r="R8" s="67"/>
      <c r="S8" s="67"/>
      <c r="T8" s="67"/>
      <c r="U8" s="67"/>
      <c r="V8" s="67"/>
      <c r="W8" s="67"/>
      <c r="X8" s="67"/>
      <c r="Y8" s="69"/>
      <c r="Z8" s="69"/>
      <c r="AA8" s="69"/>
      <c r="AB8" s="69"/>
      <c r="AC8" s="69"/>
      <c r="AD8" s="69"/>
      <c r="AE8" s="69"/>
      <c r="AF8" s="69"/>
    </row>
    <row r="9" spans="1:33" s="4" customFormat="1" ht="4.5" customHeight="1">
      <c r="A9" s="72"/>
      <c r="B9" s="73"/>
      <c r="C9" s="67"/>
      <c r="D9" s="67"/>
      <c r="E9" s="67"/>
      <c r="F9" s="67"/>
      <c r="G9" s="67"/>
      <c r="H9" s="67"/>
      <c r="I9" s="67"/>
      <c r="J9" s="67"/>
      <c r="K9" s="67"/>
      <c r="L9" s="67"/>
      <c r="M9" s="67"/>
      <c r="N9" s="67"/>
      <c r="O9" s="67"/>
      <c r="P9" s="67"/>
      <c r="Q9" s="67"/>
      <c r="R9" s="67"/>
      <c r="S9" s="67"/>
      <c r="T9" s="67"/>
      <c r="U9" s="67"/>
      <c r="V9" s="67"/>
      <c r="W9" s="67"/>
      <c r="X9" s="67"/>
      <c r="Y9" s="69"/>
      <c r="Z9" s="69"/>
      <c r="AA9" s="69"/>
      <c r="AB9" s="69"/>
      <c r="AC9" s="69"/>
      <c r="AD9" s="69"/>
      <c r="AE9" s="69"/>
      <c r="AF9" s="69"/>
    </row>
    <row r="10" spans="1:33" s="4" customFormat="1" ht="16.5" customHeight="1">
      <c r="A10" s="72"/>
      <c r="B10" s="73"/>
      <c r="C10" s="67"/>
      <c r="D10" s="67"/>
      <c r="E10" s="67"/>
      <c r="F10" s="67"/>
      <c r="G10" s="67"/>
      <c r="H10" s="67"/>
      <c r="I10" s="67"/>
      <c r="J10" s="67"/>
      <c r="K10" s="67"/>
      <c r="L10" s="67"/>
      <c r="M10" s="67"/>
      <c r="N10" s="67"/>
      <c r="O10" s="67"/>
      <c r="P10" s="67"/>
      <c r="Q10" s="67"/>
      <c r="R10" s="67"/>
      <c r="S10" s="67"/>
      <c r="T10" s="67"/>
      <c r="U10" s="67"/>
      <c r="V10" s="67"/>
      <c r="W10" s="67"/>
      <c r="X10" s="67"/>
      <c r="Y10" s="69"/>
      <c r="Z10" s="69"/>
      <c r="AA10" s="69"/>
      <c r="AB10" s="69"/>
      <c r="AC10" s="69"/>
    </row>
    <row r="11" spans="1:33" s="4" customFormat="1" ht="17">
      <c r="A11" s="74"/>
      <c r="B11" s="74"/>
      <c r="C11" s="163" t="s">
        <v>137</v>
      </c>
      <c r="D11" s="164"/>
      <c r="E11" s="165"/>
      <c r="F11" s="2352" t="s">
        <v>138</v>
      </c>
      <c r="G11" s="2352"/>
      <c r="H11" s="2352"/>
      <c r="I11" s="2352"/>
      <c r="J11" s="2352"/>
      <c r="K11" s="2352"/>
      <c r="L11" s="2352"/>
      <c r="M11" s="2352"/>
      <c r="N11" s="2352"/>
      <c r="O11" s="2353"/>
      <c r="P11" s="2352"/>
      <c r="Q11" s="75"/>
      <c r="R11" s="2352" t="s">
        <v>139</v>
      </c>
      <c r="S11" s="2352"/>
      <c r="T11" s="2352"/>
      <c r="U11" s="2352"/>
      <c r="V11" s="2352"/>
      <c r="W11" s="166"/>
      <c r="X11" s="165"/>
      <c r="Y11" s="2352" t="s">
        <v>140</v>
      </c>
      <c r="Z11" s="2352"/>
      <c r="AA11" s="2352"/>
      <c r="AB11" s="166"/>
      <c r="AC11" s="69"/>
      <c r="AD11" s="2353"/>
      <c r="AE11" s="2353"/>
      <c r="AF11" s="2353"/>
    </row>
    <row r="12" spans="1:33" s="169" customFormat="1" ht="18" customHeight="1">
      <c r="A12" s="74"/>
      <c r="B12" s="74"/>
      <c r="C12" s="164"/>
      <c r="D12" s="167"/>
      <c r="E12" s="165"/>
      <c r="F12" s="164" t="s">
        <v>141</v>
      </c>
      <c r="G12" s="164"/>
      <c r="H12" s="164"/>
      <c r="I12" s="164"/>
      <c r="J12" s="164" t="s">
        <v>142</v>
      </c>
      <c r="K12" s="164"/>
      <c r="L12" s="164"/>
      <c r="M12" s="164"/>
      <c r="N12" s="164"/>
      <c r="O12" s="168"/>
      <c r="P12" s="164"/>
      <c r="Q12" s="75"/>
      <c r="R12" s="164"/>
      <c r="S12" s="164"/>
      <c r="U12" s="164"/>
      <c r="V12" s="164" t="s">
        <v>143</v>
      </c>
      <c r="W12" s="164"/>
      <c r="X12" s="170"/>
      <c r="Y12" s="164" t="s">
        <v>144</v>
      </c>
      <c r="Z12" s="164"/>
      <c r="AA12" s="164"/>
      <c r="AB12" s="164"/>
      <c r="AC12" s="171"/>
    </row>
    <row r="13" spans="1:33" s="169" customFormat="1" ht="18" customHeight="1">
      <c r="A13" s="74"/>
      <c r="B13" s="74"/>
      <c r="C13" s="164" t="s">
        <v>145</v>
      </c>
      <c r="D13" s="167"/>
      <c r="E13" s="165"/>
      <c r="F13" s="164" t="s">
        <v>142</v>
      </c>
      <c r="G13" s="164"/>
      <c r="H13" s="164" t="s">
        <v>2632</v>
      </c>
      <c r="I13" s="164"/>
      <c r="J13" s="164" t="s">
        <v>146</v>
      </c>
      <c r="K13" s="164"/>
      <c r="L13" s="164"/>
      <c r="M13" s="164"/>
      <c r="N13" s="164" t="s">
        <v>147</v>
      </c>
      <c r="O13" s="168"/>
      <c r="P13" s="164"/>
      <c r="Q13" s="75"/>
      <c r="R13" s="164"/>
      <c r="S13" s="164"/>
      <c r="T13" s="164" t="s">
        <v>137</v>
      </c>
      <c r="U13" s="164"/>
      <c r="V13" s="164" t="s">
        <v>148</v>
      </c>
      <c r="W13" s="164"/>
      <c r="X13" s="170"/>
      <c r="Y13" s="164" t="s">
        <v>149</v>
      </c>
      <c r="Z13" s="164"/>
      <c r="AA13" s="164"/>
      <c r="AB13" s="164"/>
      <c r="AC13" s="171"/>
    </row>
    <row r="14" spans="1:33" s="169" customFormat="1" ht="18.75" customHeight="1">
      <c r="A14" s="74"/>
      <c r="B14" s="74"/>
      <c r="C14" s="172" t="s">
        <v>150</v>
      </c>
      <c r="D14" s="167"/>
      <c r="E14" s="165"/>
      <c r="F14" s="164" t="s">
        <v>151</v>
      </c>
      <c r="G14" s="164"/>
      <c r="H14" s="164" t="s">
        <v>152</v>
      </c>
      <c r="I14" s="164"/>
      <c r="J14" s="164" t="s">
        <v>153</v>
      </c>
      <c r="K14" s="164"/>
      <c r="L14" s="164" t="s">
        <v>154</v>
      </c>
      <c r="M14" s="164"/>
      <c r="N14" s="164" t="s">
        <v>155</v>
      </c>
      <c r="O14" s="173"/>
      <c r="P14" s="164"/>
      <c r="Q14" s="75"/>
      <c r="R14" s="164" t="s">
        <v>156</v>
      </c>
      <c r="S14" s="164"/>
      <c r="T14" s="172" t="s">
        <v>157</v>
      </c>
      <c r="U14" s="164"/>
      <c r="V14" s="164" t="s">
        <v>158</v>
      </c>
      <c r="W14" s="164"/>
      <c r="X14" s="170"/>
      <c r="Y14" s="174" t="s">
        <v>159</v>
      </c>
      <c r="Z14" s="164"/>
      <c r="AA14" s="164" t="s">
        <v>160</v>
      </c>
      <c r="AB14" s="164"/>
      <c r="AC14" s="171"/>
      <c r="AD14" s="2354" t="s">
        <v>161</v>
      </c>
      <c r="AE14" s="2354"/>
      <c r="AF14" s="2354"/>
    </row>
    <row r="15" spans="1:33" s="169" customFormat="1" ht="18" customHeight="1">
      <c r="A15" s="74"/>
      <c r="B15" s="74"/>
      <c r="C15" s="172" t="s">
        <v>162</v>
      </c>
      <c r="D15" s="175"/>
      <c r="E15" s="176"/>
      <c r="F15" s="174" t="s">
        <v>163</v>
      </c>
      <c r="G15" s="177"/>
      <c r="H15" s="164" t="s">
        <v>164</v>
      </c>
      <c r="I15" s="177"/>
      <c r="J15" s="174" t="s">
        <v>165</v>
      </c>
      <c r="K15" s="176"/>
      <c r="L15" s="164" t="s">
        <v>158</v>
      </c>
      <c r="M15" s="174"/>
      <c r="N15" s="172" t="s">
        <v>166</v>
      </c>
      <c r="O15" s="178"/>
      <c r="P15" s="174"/>
      <c r="Q15" s="177"/>
      <c r="R15" s="172" t="s">
        <v>167</v>
      </c>
      <c r="S15" s="176"/>
      <c r="T15" s="172" t="s">
        <v>168</v>
      </c>
      <c r="U15" s="177"/>
      <c r="V15" s="172" t="s">
        <v>155</v>
      </c>
      <c r="W15" s="172"/>
      <c r="X15" s="179"/>
      <c r="Y15" s="174" t="s">
        <v>163</v>
      </c>
      <c r="Z15" s="180"/>
      <c r="AA15" s="172" t="s">
        <v>169</v>
      </c>
      <c r="AB15" s="172"/>
      <c r="AC15" s="171"/>
      <c r="AD15" s="2352" t="s">
        <v>170</v>
      </c>
      <c r="AE15" s="2352"/>
      <c r="AF15" s="2352"/>
    </row>
    <row r="16" spans="1:33" s="169" customFormat="1" ht="21" customHeight="1">
      <c r="A16" s="181"/>
      <c r="B16" s="181"/>
      <c r="C16" s="182" t="s">
        <v>171</v>
      </c>
      <c r="D16" s="168"/>
      <c r="E16" s="183"/>
      <c r="F16" s="182" t="s">
        <v>172</v>
      </c>
      <c r="G16" s="184"/>
      <c r="H16" s="182" t="s">
        <v>173</v>
      </c>
      <c r="I16" s="184"/>
      <c r="J16" s="182" t="s">
        <v>174</v>
      </c>
      <c r="K16" s="183"/>
      <c r="L16" s="182" t="s">
        <v>175</v>
      </c>
      <c r="M16" s="185"/>
      <c r="N16" s="185" t="s">
        <v>176</v>
      </c>
      <c r="O16" s="178"/>
      <c r="P16" s="185"/>
      <c r="Q16" s="184"/>
      <c r="R16" s="182" t="s">
        <v>177</v>
      </c>
      <c r="S16" s="183"/>
      <c r="T16" s="182" t="s">
        <v>178</v>
      </c>
      <c r="U16" s="184"/>
      <c r="V16" s="182" t="s">
        <v>179</v>
      </c>
      <c r="W16" s="185"/>
      <c r="X16" s="186"/>
      <c r="Y16" s="182" t="s">
        <v>180</v>
      </c>
      <c r="Z16" s="187"/>
      <c r="AA16" s="182" t="s">
        <v>181</v>
      </c>
      <c r="AB16" s="185"/>
      <c r="AC16" s="188"/>
      <c r="AD16" s="189" t="s">
        <v>1977</v>
      </c>
      <c r="AE16" s="190"/>
      <c r="AF16" s="189" t="s">
        <v>9</v>
      </c>
    </row>
    <row r="17" spans="1:32" s="25" customFormat="1" ht="26.25" customHeight="1">
      <c r="A17" s="7" t="s">
        <v>182</v>
      </c>
      <c r="B17" s="21" t="s">
        <v>6</v>
      </c>
      <c r="C17" s="1402">
        <v>29485425</v>
      </c>
      <c r="D17" s="1403"/>
      <c r="E17" s="1402"/>
      <c r="F17" s="1404">
        <v>0</v>
      </c>
      <c r="G17" s="1405"/>
      <c r="H17" s="1404">
        <v>0</v>
      </c>
      <c r="I17" s="1402"/>
      <c r="J17" s="1404">
        <v>0</v>
      </c>
      <c r="K17" s="1402"/>
      <c r="L17" s="1406">
        <v>0</v>
      </c>
      <c r="M17" s="1407"/>
      <c r="N17" s="1408">
        <v>3296950</v>
      </c>
      <c r="O17" s="192"/>
      <c r="P17" s="193" t="s">
        <v>183</v>
      </c>
      <c r="Q17" s="191" t="s">
        <v>6</v>
      </c>
      <c r="R17" s="1406">
        <v>0</v>
      </c>
      <c r="S17" s="1402"/>
      <c r="T17" s="1406">
        <v>10927458</v>
      </c>
      <c r="U17" s="1402"/>
      <c r="V17" s="1404">
        <v>0</v>
      </c>
      <c r="W17" s="1404"/>
      <c r="X17" s="1433"/>
      <c r="Y17" s="1434">
        <v>0</v>
      </c>
      <c r="Z17" s="1402"/>
      <c r="AA17" s="1434">
        <v>0</v>
      </c>
      <c r="AB17" s="1435"/>
      <c r="AC17" s="1433"/>
      <c r="AD17" s="1436">
        <f>ROUND(SUM(C17:AA17),0)</f>
        <v>43709833</v>
      </c>
      <c r="AE17" s="1402"/>
      <c r="AF17" s="1436">
        <v>42960775</v>
      </c>
    </row>
    <row r="18" spans="1:32" s="4" customFormat="1" ht="18" customHeight="1">
      <c r="A18" s="7"/>
      <c r="B18" s="194"/>
      <c r="C18" s="1409"/>
      <c r="D18" s="1410"/>
      <c r="E18" s="1411"/>
      <c r="F18" s="1409"/>
      <c r="G18" s="1412"/>
      <c r="H18" s="1409"/>
      <c r="I18" s="1411"/>
      <c r="J18" s="1409"/>
      <c r="K18" s="1411"/>
      <c r="L18" s="1413"/>
      <c r="M18" s="1413"/>
      <c r="N18" s="1413"/>
      <c r="O18" s="173"/>
      <c r="P18" s="196"/>
      <c r="Q18" s="195"/>
      <c r="R18" s="1409"/>
      <c r="S18" s="1411"/>
      <c r="T18" s="1409"/>
      <c r="U18" s="1411"/>
      <c r="V18" s="1409"/>
      <c r="W18" s="1413"/>
      <c r="X18" s="1437"/>
      <c r="Y18" s="1438"/>
      <c r="Z18" s="1438"/>
      <c r="AA18" s="1439"/>
      <c r="AB18" s="1439"/>
      <c r="AC18" s="1440"/>
      <c r="AD18" s="1439"/>
      <c r="AE18" s="1439"/>
      <c r="AF18" s="1439"/>
    </row>
    <row r="19" spans="1:32" s="4" customFormat="1" ht="16.5" customHeight="1">
      <c r="A19" s="7" t="s">
        <v>13</v>
      </c>
      <c r="B19" s="194"/>
      <c r="C19" s="1414"/>
      <c r="D19" s="1415"/>
      <c r="E19" s="1414"/>
      <c r="F19" s="1414"/>
      <c r="G19" s="1416"/>
      <c r="H19" s="1414"/>
      <c r="I19" s="1414"/>
      <c r="J19" s="1414"/>
      <c r="K19" s="1414"/>
      <c r="L19" s="1414"/>
      <c r="M19" s="1414"/>
      <c r="N19" s="1414"/>
      <c r="O19" s="173"/>
      <c r="P19" s="195"/>
      <c r="Q19" s="195"/>
      <c r="R19" s="1411"/>
      <c r="S19" s="1411"/>
      <c r="T19" s="1411"/>
      <c r="U19" s="1411"/>
      <c r="V19" s="1411"/>
      <c r="W19" s="1411"/>
      <c r="X19" s="1437"/>
      <c r="Y19" s="1438"/>
      <c r="Z19" s="1438"/>
      <c r="AA19" s="1439"/>
      <c r="AB19" s="1439"/>
      <c r="AC19" s="1440"/>
      <c r="AD19" s="1439"/>
      <c r="AE19" s="1439"/>
      <c r="AF19" s="1439"/>
    </row>
    <row r="20" spans="1:32" s="4" customFormat="1" ht="18" customHeight="1">
      <c r="A20" s="38" t="s">
        <v>184</v>
      </c>
      <c r="B20" s="194" t="s">
        <v>6</v>
      </c>
      <c r="C20" s="1417">
        <v>6084312</v>
      </c>
      <c r="D20" s="1415"/>
      <c r="E20" s="1414"/>
      <c r="F20" s="1417">
        <v>0</v>
      </c>
      <c r="G20" s="1418"/>
      <c r="H20" s="1417">
        <v>0</v>
      </c>
      <c r="I20" s="1414"/>
      <c r="J20" s="1417">
        <v>854208</v>
      </c>
      <c r="K20" s="1414"/>
      <c r="L20" s="1417">
        <v>0</v>
      </c>
      <c r="M20" s="1414"/>
      <c r="N20" s="1417">
        <v>0</v>
      </c>
      <c r="O20" s="173"/>
      <c r="P20" s="195"/>
      <c r="Q20" s="195" t="s">
        <v>6</v>
      </c>
      <c r="R20" s="1417">
        <v>0</v>
      </c>
      <c r="S20" s="1414"/>
      <c r="T20" s="1417">
        <v>3026568</v>
      </c>
      <c r="U20" s="1414"/>
      <c r="V20" s="1417">
        <v>3026568</v>
      </c>
      <c r="W20" s="1417"/>
      <c r="X20" s="1441"/>
      <c r="Y20" s="1417">
        <v>0</v>
      </c>
      <c r="Z20" s="1414"/>
      <c r="AA20" s="1417">
        <v>0</v>
      </c>
      <c r="AB20" s="1417"/>
      <c r="AC20" s="1441"/>
      <c r="AD20" s="1414">
        <f>ROUND(SUM(C20:AC20),0)</f>
        <v>12991656</v>
      </c>
      <c r="AE20" s="1414"/>
      <c r="AF20" s="1414">
        <v>12587660</v>
      </c>
    </row>
    <row r="21" spans="1:32" s="4" customFormat="1" ht="18" customHeight="1">
      <c r="A21" s="38" t="s">
        <v>185</v>
      </c>
      <c r="B21" s="194" t="s">
        <v>6</v>
      </c>
      <c r="C21" s="1417">
        <v>0</v>
      </c>
      <c r="D21" s="1419"/>
      <c r="E21" s="1414"/>
      <c r="F21" s="1417">
        <v>0</v>
      </c>
      <c r="G21" s="1418"/>
      <c r="H21" s="1417">
        <v>0</v>
      </c>
      <c r="I21" s="1414"/>
      <c r="J21" s="1417">
        <v>0</v>
      </c>
      <c r="K21" s="1414"/>
      <c r="L21" s="1417">
        <v>45048</v>
      </c>
      <c r="M21" s="1417"/>
      <c r="N21" s="1417">
        <v>0</v>
      </c>
      <c r="O21" s="173"/>
      <c r="P21" s="198"/>
      <c r="Q21" s="195" t="s">
        <v>6</v>
      </c>
      <c r="R21" s="1417">
        <v>0</v>
      </c>
      <c r="S21" s="1414"/>
      <c r="T21" s="1417">
        <v>0</v>
      </c>
      <c r="U21" s="1414"/>
      <c r="V21" s="1417">
        <v>0</v>
      </c>
      <c r="W21" s="1417"/>
      <c r="X21" s="1441"/>
      <c r="Y21" s="1417">
        <v>74045</v>
      </c>
      <c r="Z21" s="1414"/>
      <c r="AA21" s="1417">
        <v>0</v>
      </c>
      <c r="AB21" s="1417"/>
      <c r="AC21" s="1441"/>
      <c r="AD21" s="1414">
        <f t="shared" ref="AD21:AD26" si="0">ROUND(SUM(C21:AC21),0)</f>
        <v>119093</v>
      </c>
      <c r="AE21" s="1414"/>
      <c r="AF21" s="1414">
        <v>113979</v>
      </c>
    </row>
    <row r="22" spans="1:32" s="4" customFormat="1" ht="18" customHeight="1">
      <c r="A22" s="38" t="s">
        <v>186</v>
      </c>
      <c r="B22" s="194" t="s">
        <v>6</v>
      </c>
      <c r="C22" s="1417">
        <v>355372</v>
      </c>
      <c r="D22" s="1415"/>
      <c r="E22" s="1414"/>
      <c r="F22" s="1417">
        <v>0</v>
      </c>
      <c r="G22" s="1414"/>
      <c r="H22" s="1417">
        <v>958386</v>
      </c>
      <c r="I22" s="1414"/>
      <c r="J22" s="1417">
        <v>0</v>
      </c>
      <c r="K22" s="1414"/>
      <c r="L22" s="1417">
        <v>0</v>
      </c>
      <c r="M22" s="1417"/>
      <c r="N22" s="1417">
        <v>0</v>
      </c>
      <c r="O22" s="173"/>
      <c r="P22" s="198"/>
      <c r="Q22" s="195" t="s">
        <v>6</v>
      </c>
      <c r="R22" s="1417">
        <v>0</v>
      </c>
      <c r="S22" s="1414"/>
      <c r="T22" s="1417">
        <v>0</v>
      </c>
      <c r="U22" s="1414"/>
      <c r="V22" s="1417">
        <v>0</v>
      </c>
      <c r="W22" s="1417"/>
      <c r="X22" s="1441"/>
      <c r="Y22" s="1417">
        <v>0</v>
      </c>
      <c r="Z22" s="1414"/>
      <c r="AA22" s="1417">
        <v>0</v>
      </c>
      <c r="AB22" s="1417"/>
      <c r="AC22" s="1441"/>
      <c r="AD22" s="1414">
        <f t="shared" si="0"/>
        <v>1313758</v>
      </c>
      <c r="AE22" s="1414"/>
      <c r="AF22" s="1414">
        <v>1453351</v>
      </c>
    </row>
    <row r="23" spans="1:32" s="4" customFormat="1" ht="18" customHeight="1">
      <c r="A23" s="199" t="s">
        <v>187</v>
      </c>
      <c r="B23" s="194" t="s">
        <v>6</v>
      </c>
      <c r="C23" s="1417">
        <v>0</v>
      </c>
      <c r="D23" s="1419"/>
      <c r="E23" s="1414"/>
      <c r="F23" s="1417">
        <v>100880</v>
      </c>
      <c r="G23" s="1414"/>
      <c r="H23" s="1417">
        <v>0</v>
      </c>
      <c r="I23" s="1414"/>
      <c r="J23" s="1417">
        <v>0</v>
      </c>
      <c r="K23" s="1414"/>
      <c r="L23" s="1417">
        <v>0</v>
      </c>
      <c r="M23" s="1417"/>
      <c r="N23" s="1417">
        <v>0</v>
      </c>
      <c r="O23" s="173"/>
      <c r="P23" s="198"/>
      <c r="Q23" s="195" t="s">
        <v>6</v>
      </c>
      <c r="R23" s="1417">
        <v>0</v>
      </c>
      <c r="S23" s="1414"/>
      <c r="T23" s="1417">
        <v>0</v>
      </c>
      <c r="U23" s="1414"/>
      <c r="V23" s="1417">
        <v>0</v>
      </c>
      <c r="W23" s="1417"/>
      <c r="X23" s="1441"/>
      <c r="Y23" s="1417">
        <v>386075</v>
      </c>
      <c r="Z23" s="1414"/>
      <c r="AA23" s="1417">
        <v>0</v>
      </c>
      <c r="AB23" s="1417"/>
      <c r="AC23" s="1441"/>
      <c r="AD23" s="1414">
        <f t="shared" si="0"/>
        <v>486955</v>
      </c>
      <c r="AE23" s="1414"/>
      <c r="AF23" s="1414">
        <v>473156</v>
      </c>
    </row>
    <row r="24" spans="1:32" s="4" customFormat="1" ht="18" customHeight="1">
      <c r="A24" s="199" t="s">
        <v>188</v>
      </c>
      <c r="B24" s="194" t="s">
        <v>6</v>
      </c>
      <c r="C24" s="1417">
        <v>250859</v>
      </c>
      <c r="D24" s="1415"/>
      <c r="E24" s="1414"/>
      <c r="F24" s="1417">
        <v>0</v>
      </c>
      <c r="G24" s="1414"/>
      <c r="H24" s="1417">
        <v>0</v>
      </c>
      <c r="I24" s="1414"/>
      <c r="J24" s="1417">
        <v>0</v>
      </c>
      <c r="K24" s="1414"/>
      <c r="L24" s="1417">
        <v>0</v>
      </c>
      <c r="M24" s="1417"/>
      <c r="N24" s="1417">
        <v>0</v>
      </c>
      <c r="O24" s="173"/>
      <c r="P24" s="198"/>
      <c r="Q24" s="195" t="s">
        <v>6</v>
      </c>
      <c r="R24" s="1417">
        <v>0</v>
      </c>
      <c r="S24" s="1414"/>
      <c r="T24" s="1417">
        <v>0</v>
      </c>
      <c r="U24" s="1414"/>
      <c r="V24" s="1417">
        <v>0</v>
      </c>
      <c r="W24" s="1417"/>
      <c r="X24" s="1441"/>
      <c r="Y24" s="1417">
        <v>0</v>
      </c>
      <c r="Z24" s="1414"/>
      <c r="AA24" s="1417">
        <v>0</v>
      </c>
      <c r="AB24" s="1417"/>
      <c r="AC24" s="1441"/>
      <c r="AD24" s="1414">
        <f t="shared" si="0"/>
        <v>250859</v>
      </c>
      <c r="AE24" s="1414"/>
      <c r="AF24" s="1414">
        <v>250306</v>
      </c>
    </row>
    <row r="25" spans="1:32" s="4" customFormat="1" ht="18" customHeight="1">
      <c r="A25" s="38" t="s">
        <v>189</v>
      </c>
      <c r="B25" s="194" t="s">
        <v>6</v>
      </c>
      <c r="C25" s="1417">
        <v>0</v>
      </c>
      <c r="D25" s="1419"/>
      <c r="E25" s="1414"/>
      <c r="F25" s="1417">
        <v>0</v>
      </c>
      <c r="G25" s="1414"/>
      <c r="H25" s="1417">
        <v>0</v>
      </c>
      <c r="I25" s="1414"/>
      <c r="J25" s="1417">
        <v>0</v>
      </c>
      <c r="K25" s="1414"/>
      <c r="L25" s="1417">
        <v>0</v>
      </c>
      <c r="M25" s="1417"/>
      <c r="N25" s="1417">
        <v>0</v>
      </c>
      <c r="O25" s="178"/>
      <c r="P25" s="198"/>
      <c r="Q25" s="195" t="s">
        <v>6</v>
      </c>
      <c r="R25" s="1417">
        <v>0</v>
      </c>
      <c r="S25" s="1414"/>
      <c r="T25" s="1417">
        <v>0</v>
      </c>
      <c r="U25" s="1414"/>
      <c r="V25" s="1417">
        <v>0</v>
      </c>
      <c r="W25" s="1417"/>
      <c r="X25" s="1441"/>
      <c r="Y25" s="1417">
        <v>140400</v>
      </c>
      <c r="Z25" s="1414"/>
      <c r="AA25" s="1417">
        <v>0</v>
      </c>
      <c r="AB25" s="1417"/>
      <c r="AC25" s="1441"/>
      <c r="AD25" s="1414">
        <f t="shared" si="0"/>
        <v>140400</v>
      </c>
      <c r="AE25" s="1414"/>
      <c r="AF25" s="1414">
        <v>136223</v>
      </c>
    </row>
    <row r="26" spans="1:32" s="4" customFormat="1" ht="18" customHeight="1">
      <c r="A26" s="38" t="s">
        <v>65</v>
      </c>
      <c r="B26" s="194" t="s">
        <v>6</v>
      </c>
      <c r="C26" s="1417">
        <v>0</v>
      </c>
      <c r="D26" s="1415"/>
      <c r="E26" s="1414"/>
      <c r="F26" s="1417">
        <v>0</v>
      </c>
      <c r="G26" s="1414"/>
      <c r="H26" s="1417">
        <v>0</v>
      </c>
      <c r="I26" s="1414"/>
      <c r="J26" s="1417">
        <v>0</v>
      </c>
      <c r="K26" s="1414"/>
      <c r="L26" s="1417">
        <v>82263</v>
      </c>
      <c r="M26" s="1417"/>
      <c r="N26" s="1420">
        <v>0</v>
      </c>
      <c r="O26" s="178"/>
      <c r="P26" s="198"/>
      <c r="Q26" s="195" t="s">
        <v>6</v>
      </c>
      <c r="R26" s="1420">
        <v>0</v>
      </c>
      <c r="S26" s="1414"/>
      <c r="T26" s="1420">
        <v>0</v>
      </c>
      <c r="U26" s="1425"/>
      <c r="V26" s="1417">
        <v>0</v>
      </c>
      <c r="W26" s="1417"/>
      <c r="X26" s="1441"/>
      <c r="Y26" s="1417">
        <v>0</v>
      </c>
      <c r="Z26" s="1425"/>
      <c r="AA26" s="1420">
        <v>0</v>
      </c>
      <c r="AB26" s="1426"/>
      <c r="AC26" s="1441"/>
      <c r="AD26" s="1414">
        <f t="shared" si="0"/>
        <v>82263</v>
      </c>
      <c r="AE26" s="1425"/>
      <c r="AF26" s="1414">
        <v>85190</v>
      </c>
    </row>
    <row r="27" spans="1:32" s="4" customFormat="1" ht="18" customHeight="1">
      <c r="A27" s="7" t="s">
        <v>190</v>
      </c>
      <c r="B27" s="194" t="s">
        <v>6</v>
      </c>
      <c r="C27" s="1421">
        <f>ROUND(SUM(C20:C26),0)</f>
        <v>6690543</v>
      </c>
      <c r="D27" s="1415"/>
      <c r="E27" s="1414"/>
      <c r="F27" s="1421">
        <f>ROUND(SUM(F20:F26),0)</f>
        <v>100880</v>
      </c>
      <c r="G27" s="1414"/>
      <c r="H27" s="1421">
        <f>ROUND(SUM(H20:H26),0)</f>
        <v>958386</v>
      </c>
      <c r="I27" s="1414"/>
      <c r="J27" s="1421">
        <f>ROUND(SUM(J20:J26),0)</f>
        <v>854208</v>
      </c>
      <c r="K27" s="1414"/>
      <c r="L27" s="1457">
        <f>ROUND(SUM(L20:L26),0)</f>
        <v>127311</v>
      </c>
      <c r="M27" s="1423"/>
      <c r="N27" s="1427">
        <f>ROUND(SUM(N20:N26),0)</f>
        <v>0</v>
      </c>
      <c r="O27" s="178"/>
      <c r="P27" s="200"/>
      <c r="Q27" s="195" t="s">
        <v>6</v>
      </c>
      <c r="R27" s="1422">
        <f>ROUND(SUM(R20:R26),0)</f>
        <v>0</v>
      </c>
      <c r="S27" s="1414"/>
      <c r="T27" s="1422">
        <f>ROUND(SUM(T20:T26),0)</f>
        <v>3026568</v>
      </c>
      <c r="U27" s="1423"/>
      <c r="V27" s="1422">
        <f>ROUND(SUM(V20:V26),0)</f>
        <v>3026568</v>
      </c>
      <c r="W27" s="1423"/>
      <c r="X27" s="1441"/>
      <c r="Y27" s="1422">
        <f>ROUND(SUM(Y20:Y26),0)</f>
        <v>600520</v>
      </c>
      <c r="Z27" s="1425"/>
      <c r="AA27" s="1422">
        <f>ROUND(SUM(AA20:AA26),0)</f>
        <v>0</v>
      </c>
      <c r="AB27" s="1428"/>
      <c r="AC27" s="1441"/>
      <c r="AD27" s="1422">
        <f>ROUND(SUM(AD20:AD26),0)</f>
        <v>15384984</v>
      </c>
      <c r="AE27" s="1425"/>
      <c r="AF27" s="1422">
        <f>SUM(AF20:AF26)</f>
        <v>15099865</v>
      </c>
    </row>
    <row r="28" spans="1:32" s="4" customFormat="1" ht="17.25" customHeight="1">
      <c r="A28" s="38"/>
      <c r="B28" s="194"/>
      <c r="C28" s="1424"/>
      <c r="D28" s="1415"/>
      <c r="E28" s="1414"/>
      <c r="F28" s="1424"/>
      <c r="G28" s="1414"/>
      <c r="H28" s="1424"/>
      <c r="I28" s="1414"/>
      <c r="J28" s="1424"/>
      <c r="K28" s="1414"/>
      <c r="L28" s="1425"/>
      <c r="M28" s="1425"/>
      <c r="N28" s="1425"/>
      <c r="O28" s="178"/>
      <c r="P28" s="196"/>
      <c r="Q28" s="195"/>
      <c r="R28" s="1424"/>
      <c r="S28" s="1414"/>
      <c r="T28" s="1424"/>
      <c r="U28" s="1414"/>
      <c r="V28" s="1424"/>
      <c r="W28" s="1425"/>
      <c r="X28" s="1441"/>
      <c r="Y28" s="1442"/>
      <c r="Z28" s="1442"/>
      <c r="AA28" s="1443"/>
      <c r="AB28" s="1443"/>
      <c r="AC28" s="1444"/>
      <c r="AD28" s="1443"/>
      <c r="AE28" s="1443"/>
      <c r="AF28" s="1443"/>
    </row>
    <row r="29" spans="1:32" s="4" customFormat="1" ht="18" customHeight="1">
      <c r="A29" s="7" t="s">
        <v>22</v>
      </c>
      <c r="B29" s="194"/>
      <c r="C29" s="1414"/>
      <c r="D29" s="1415"/>
      <c r="E29" s="1414"/>
      <c r="F29" s="1414"/>
      <c r="G29" s="1414"/>
      <c r="H29" s="1414"/>
      <c r="I29" s="1414"/>
      <c r="J29" s="1414"/>
      <c r="K29" s="1414"/>
      <c r="L29" s="1414"/>
      <c r="M29" s="1414"/>
      <c r="N29" s="1414"/>
      <c r="O29" s="178"/>
      <c r="P29" s="195"/>
      <c r="Q29" s="195"/>
      <c r="R29" s="1414"/>
      <c r="S29" s="1414"/>
      <c r="T29" s="1414"/>
      <c r="U29" s="1414"/>
      <c r="V29" s="1414"/>
      <c r="W29" s="1414"/>
      <c r="X29" s="1441"/>
      <c r="Y29" s="1442"/>
      <c r="Z29" s="1442"/>
      <c r="AA29" s="1443"/>
      <c r="AB29" s="1443"/>
      <c r="AC29" s="1444"/>
      <c r="AD29" s="1443"/>
      <c r="AE29" s="1443"/>
      <c r="AF29" s="1443"/>
    </row>
    <row r="30" spans="1:32" s="4" customFormat="1" ht="18" customHeight="1">
      <c r="A30" s="199" t="s">
        <v>191</v>
      </c>
      <c r="B30" s="194" t="s">
        <v>6</v>
      </c>
      <c r="C30" s="1417">
        <v>2989984</v>
      </c>
      <c r="D30" s="1415"/>
      <c r="E30" s="1414"/>
      <c r="F30" s="1417">
        <v>0</v>
      </c>
      <c r="G30" s="1414"/>
      <c r="H30" s="1417">
        <v>0</v>
      </c>
      <c r="I30" s="1414"/>
      <c r="J30" s="1417">
        <v>558008</v>
      </c>
      <c r="K30" s="1414"/>
      <c r="L30" s="1417">
        <v>0</v>
      </c>
      <c r="M30" s="1414"/>
      <c r="N30" s="1417">
        <v>0</v>
      </c>
      <c r="O30" s="178"/>
      <c r="P30" s="195"/>
      <c r="Q30" s="195" t="s">
        <v>6</v>
      </c>
      <c r="R30" s="1417">
        <v>0</v>
      </c>
      <c r="S30" s="1414"/>
      <c r="T30" s="1417">
        <v>0</v>
      </c>
      <c r="U30" s="1414"/>
      <c r="V30" s="1417">
        <v>0</v>
      </c>
      <c r="W30" s="1417"/>
      <c r="X30" s="1441"/>
      <c r="Y30" s="1417">
        <v>0</v>
      </c>
      <c r="Z30" s="1442"/>
      <c r="AA30" s="1417">
        <v>0</v>
      </c>
      <c r="AB30" s="1417"/>
      <c r="AC30" s="1445"/>
      <c r="AD30" s="1414">
        <f>ROUND(SUM(C30:AA30),0)</f>
        <v>3547992</v>
      </c>
      <c r="AE30" s="1446"/>
      <c r="AF30" s="1414">
        <v>3811628</v>
      </c>
    </row>
    <row r="31" spans="1:32" s="4" customFormat="1" ht="18" customHeight="1">
      <c r="A31" s="199" t="s">
        <v>192</v>
      </c>
      <c r="B31" s="194" t="s">
        <v>6</v>
      </c>
      <c r="C31" s="1417">
        <v>576468</v>
      </c>
      <c r="D31" s="1415"/>
      <c r="E31" s="1414"/>
      <c r="F31" s="1417">
        <v>0</v>
      </c>
      <c r="G31" s="1414"/>
      <c r="H31" s="1417">
        <v>0</v>
      </c>
      <c r="I31" s="1414"/>
      <c r="J31" s="1417">
        <v>141314</v>
      </c>
      <c r="K31" s="1414"/>
      <c r="L31" s="1417">
        <v>0</v>
      </c>
      <c r="M31" s="1414"/>
      <c r="N31" s="1417">
        <v>0</v>
      </c>
      <c r="O31" s="178"/>
      <c r="P31" s="195"/>
      <c r="Q31" s="195" t="s">
        <v>6</v>
      </c>
      <c r="R31" s="1417">
        <v>0</v>
      </c>
      <c r="S31" s="1414"/>
      <c r="T31" s="1417">
        <v>0</v>
      </c>
      <c r="U31" s="1414"/>
      <c r="V31" s="1417">
        <v>0</v>
      </c>
      <c r="W31" s="1417"/>
      <c r="X31" s="1441"/>
      <c r="Y31" s="1417">
        <v>9512</v>
      </c>
      <c r="Z31" s="1442"/>
      <c r="AA31" s="1417">
        <v>0</v>
      </c>
      <c r="AB31" s="1417"/>
      <c r="AC31" s="1445"/>
      <c r="AD31" s="1414">
        <f t="shared" ref="AD31:AD35" si="1">ROUND(SUM(C31:AA31),0)</f>
        <v>727294</v>
      </c>
      <c r="AE31" s="1446"/>
      <c r="AF31" s="1414">
        <v>797293</v>
      </c>
    </row>
    <row r="32" spans="1:32" s="4" customFormat="1" ht="18" customHeight="1">
      <c r="A32" s="38" t="s">
        <v>193</v>
      </c>
      <c r="B32" s="194" t="s">
        <v>6</v>
      </c>
      <c r="C32" s="1417">
        <v>1374977</v>
      </c>
      <c r="D32" s="1415"/>
      <c r="E32" s="1414"/>
      <c r="F32" s="1417">
        <v>0</v>
      </c>
      <c r="G32" s="1414"/>
      <c r="H32" s="1417">
        <v>0</v>
      </c>
      <c r="I32" s="1414"/>
      <c r="J32" s="1417">
        <v>157855</v>
      </c>
      <c r="K32" s="1414"/>
      <c r="L32" s="1417">
        <v>0</v>
      </c>
      <c r="M32" s="1414"/>
      <c r="N32" s="1417">
        <v>0</v>
      </c>
      <c r="O32" s="173"/>
      <c r="P32" s="195"/>
      <c r="Q32" s="195" t="s">
        <v>6</v>
      </c>
      <c r="R32" s="1417">
        <v>0</v>
      </c>
      <c r="S32" s="1414"/>
      <c r="T32" s="1417">
        <v>0</v>
      </c>
      <c r="U32" s="1414"/>
      <c r="V32" s="1417">
        <v>0</v>
      </c>
      <c r="W32" s="1417"/>
      <c r="X32" s="1441"/>
      <c r="Y32" s="1417">
        <v>0</v>
      </c>
      <c r="Z32" s="1442"/>
      <c r="AA32" s="1417">
        <v>0</v>
      </c>
      <c r="AB32" s="1417"/>
      <c r="AC32" s="1445"/>
      <c r="AD32" s="1414">
        <f t="shared" si="1"/>
        <v>1532832</v>
      </c>
      <c r="AE32" s="1446"/>
      <c r="AF32" s="1414">
        <v>1444398</v>
      </c>
    </row>
    <row r="33" spans="1:32" s="4" customFormat="1" ht="18" customHeight="1">
      <c r="A33" s="38" t="s">
        <v>194</v>
      </c>
      <c r="B33" s="194" t="s">
        <v>6</v>
      </c>
      <c r="C33" s="1417">
        <v>1323377</v>
      </c>
      <c r="D33" s="1415"/>
      <c r="E33" s="1414"/>
      <c r="F33" s="1417">
        <v>0</v>
      </c>
      <c r="G33" s="1414"/>
      <c r="H33" s="1417">
        <v>0</v>
      </c>
      <c r="I33" s="1414"/>
      <c r="J33" s="1417">
        <v>212817</v>
      </c>
      <c r="K33" s="1414"/>
      <c r="L33" s="1417">
        <v>0</v>
      </c>
      <c r="M33" s="1414"/>
      <c r="N33" s="1417">
        <v>0</v>
      </c>
      <c r="O33" s="178"/>
      <c r="P33" s="195"/>
      <c r="Q33" s="195" t="s">
        <v>6</v>
      </c>
      <c r="R33" s="1417">
        <v>0</v>
      </c>
      <c r="S33" s="1414"/>
      <c r="T33" s="1417">
        <v>0</v>
      </c>
      <c r="U33" s="1414"/>
      <c r="V33" s="1417">
        <v>0</v>
      </c>
      <c r="W33" s="1417"/>
      <c r="X33" s="1441"/>
      <c r="Y33" s="1417">
        <v>0</v>
      </c>
      <c r="Z33" s="1442"/>
      <c r="AA33" s="1417">
        <v>0</v>
      </c>
      <c r="AB33" s="1417"/>
      <c r="AC33" s="1445"/>
      <c r="AD33" s="1414">
        <f t="shared" si="1"/>
        <v>1536194</v>
      </c>
      <c r="AE33" s="1446"/>
      <c r="AF33" s="1414">
        <v>1050058</v>
      </c>
    </row>
    <row r="34" spans="1:32" s="4" customFormat="1" ht="18" customHeight="1">
      <c r="A34" s="201" t="s">
        <v>195</v>
      </c>
      <c r="B34" s="202" t="s">
        <v>6</v>
      </c>
      <c r="C34" s="1417">
        <v>0</v>
      </c>
      <c r="D34" s="1415"/>
      <c r="E34" s="1414"/>
      <c r="F34" s="1417">
        <v>378080</v>
      </c>
      <c r="G34" s="1414"/>
      <c r="H34" s="1417">
        <v>0</v>
      </c>
      <c r="I34" s="1414"/>
      <c r="J34" s="1417">
        <v>136496</v>
      </c>
      <c r="K34" s="1414"/>
      <c r="L34" s="1417">
        <v>0</v>
      </c>
      <c r="M34" s="1414"/>
      <c r="N34" s="1417">
        <v>0</v>
      </c>
      <c r="O34" s="178"/>
      <c r="P34" s="195"/>
      <c r="Q34" s="195" t="s">
        <v>6</v>
      </c>
      <c r="R34" s="1417">
        <v>0</v>
      </c>
      <c r="S34" s="1414"/>
      <c r="T34" s="1417">
        <v>0</v>
      </c>
      <c r="U34" s="1414"/>
      <c r="V34" s="1417">
        <v>0</v>
      </c>
      <c r="W34" s="1417"/>
      <c r="X34" s="1441"/>
      <c r="Y34" s="1417">
        <v>643756</v>
      </c>
      <c r="Z34" s="1442"/>
      <c r="AA34" s="1417">
        <v>0</v>
      </c>
      <c r="AB34" s="1417"/>
      <c r="AC34" s="1445"/>
      <c r="AD34" s="1414">
        <f t="shared" si="1"/>
        <v>1158332</v>
      </c>
      <c r="AE34" s="1446"/>
      <c r="AF34" s="1414">
        <v>1154510</v>
      </c>
    </row>
    <row r="35" spans="1:32" s="4" customFormat="1" ht="18" customHeight="1">
      <c r="A35" s="38" t="s">
        <v>196</v>
      </c>
      <c r="B35" s="194" t="s">
        <v>6</v>
      </c>
      <c r="C35" s="1417">
        <v>1</v>
      </c>
      <c r="D35" s="1415"/>
      <c r="E35" s="1414"/>
      <c r="F35" s="1417">
        <v>0</v>
      </c>
      <c r="G35" s="1414"/>
      <c r="H35" s="1420">
        <v>0</v>
      </c>
      <c r="I35" s="1414"/>
      <c r="J35" s="1420">
        <v>0</v>
      </c>
      <c r="K35" s="1414"/>
      <c r="L35" s="1420">
        <v>0</v>
      </c>
      <c r="M35" s="1426"/>
      <c r="N35" s="1420">
        <v>0</v>
      </c>
      <c r="O35" s="178"/>
      <c r="P35" s="203"/>
      <c r="Q35" s="195" t="s">
        <v>6</v>
      </c>
      <c r="R35" s="1420">
        <v>0</v>
      </c>
      <c r="S35" s="1414"/>
      <c r="T35" s="1420">
        <v>0</v>
      </c>
      <c r="U35" s="1425"/>
      <c r="V35" s="1420">
        <v>0</v>
      </c>
      <c r="W35" s="1426"/>
      <c r="X35" s="1441"/>
      <c r="Y35" s="1417">
        <v>0</v>
      </c>
      <c r="Z35" s="1447"/>
      <c r="AA35" s="1420">
        <v>0</v>
      </c>
      <c r="AB35" s="1426"/>
      <c r="AC35" s="1445"/>
      <c r="AD35" s="1414">
        <f t="shared" si="1"/>
        <v>1</v>
      </c>
      <c r="AE35" s="1448"/>
      <c r="AF35" s="1417">
        <v>1</v>
      </c>
    </row>
    <row r="36" spans="1:32" s="4" customFormat="1" ht="18" customHeight="1">
      <c r="A36" s="7" t="s">
        <v>74</v>
      </c>
      <c r="B36" s="194" t="s">
        <v>6</v>
      </c>
      <c r="C36" s="1421">
        <f>ROUND(SUM(C30:C35),0)</f>
        <v>6264807</v>
      </c>
      <c r="D36" s="1415"/>
      <c r="E36" s="1414"/>
      <c r="F36" s="1421">
        <f>ROUND(SUM(F30:F35),0)</f>
        <v>378080</v>
      </c>
      <c r="G36" s="1414"/>
      <c r="H36" s="1421">
        <f>ROUND(SUM(H30:H35),0)</f>
        <v>0</v>
      </c>
      <c r="I36" s="1414"/>
      <c r="J36" s="1421">
        <f>ROUND(SUM(J30:J35),0)</f>
        <v>1206490</v>
      </c>
      <c r="K36" s="1414"/>
      <c r="L36" s="1421">
        <f>ROUND(SUM(L30:L35),0)</f>
        <v>0</v>
      </c>
      <c r="M36" s="1423"/>
      <c r="N36" s="1421">
        <f>ROUND(SUM(N30:N35),0)</f>
        <v>0</v>
      </c>
      <c r="O36" s="173"/>
      <c r="P36" s="200"/>
      <c r="Q36" s="195" t="s">
        <v>6</v>
      </c>
      <c r="R36" s="1422">
        <f>ROUND(SUM(R29:R35),0)</f>
        <v>0</v>
      </c>
      <c r="S36" s="1414"/>
      <c r="T36" s="1422">
        <f>ROUND(SUM(T29:T35),0)</f>
        <v>0</v>
      </c>
      <c r="U36" s="1414"/>
      <c r="V36" s="1422">
        <f>ROUND(SUM(V29:V35),0)</f>
        <v>0</v>
      </c>
      <c r="W36" s="1449"/>
      <c r="X36" s="1441"/>
      <c r="Y36" s="1422">
        <f>ROUND(SUM(Y29:Y35),0)</f>
        <v>653268</v>
      </c>
      <c r="Z36" s="1425"/>
      <c r="AA36" s="1422">
        <f>ROUND(SUM(AA29:AA35),0)</f>
        <v>0</v>
      </c>
      <c r="AB36" s="1428"/>
      <c r="AC36" s="1441"/>
      <c r="AD36" s="1422">
        <f>ROUND(SUM(AD29:AD35),0)</f>
        <v>8502645</v>
      </c>
      <c r="AE36" s="1425"/>
      <c r="AF36" s="1422">
        <f>SUM(AF29:AF35)</f>
        <v>8257888</v>
      </c>
    </row>
    <row r="37" spans="1:32" s="4" customFormat="1" ht="17.25" customHeight="1">
      <c r="A37" s="38"/>
      <c r="B37" s="194"/>
      <c r="C37" s="1424"/>
      <c r="D37" s="1415"/>
      <c r="E37" s="1414"/>
      <c r="F37" s="1424"/>
      <c r="G37" s="1414"/>
      <c r="H37" s="1424"/>
      <c r="I37" s="1414"/>
      <c r="J37" s="1424"/>
      <c r="K37" s="1414"/>
      <c r="L37" s="1424"/>
      <c r="M37" s="1425"/>
      <c r="N37" s="1424"/>
      <c r="O37" s="173"/>
      <c r="P37" s="196"/>
      <c r="Q37" s="195"/>
      <c r="R37" s="1424"/>
      <c r="S37" s="1414"/>
      <c r="T37" s="1424"/>
      <c r="U37" s="1414"/>
      <c r="V37" s="1424"/>
      <c r="W37" s="1425"/>
      <c r="X37" s="1441"/>
      <c r="Y37" s="1442"/>
      <c r="Z37" s="1442"/>
      <c r="AA37" s="1443"/>
      <c r="AB37" s="1443"/>
      <c r="AC37" s="1444"/>
      <c r="AD37" s="1443"/>
      <c r="AE37" s="1443"/>
      <c r="AF37" s="1443"/>
    </row>
    <row r="38" spans="1:32" s="4" customFormat="1" ht="18" customHeight="1">
      <c r="A38" s="7" t="s">
        <v>30</v>
      </c>
      <c r="B38" s="194"/>
      <c r="C38" s="1414"/>
      <c r="D38" s="1415"/>
      <c r="E38" s="1414"/>
      <c r="F38" s="1414"/>
      <c r="G38" s="1414"/>
      <c r="H38" s="1414"/>
      <c r="I38" s="1414"/>
      <c r="J38" s="1414"/>
      <c r="K38" s="1414"/>
      <c r="L38" s="1414"/>
      <c r="M38" s="1414"/>
      <c r="N38" s="1414"/>
      <c r="O38" s="173"/>
      <c r="P38" s="195"/>
      <c r="Q38" s="195"/>
      <c r="R38" s="1414"/>
      <c r="S38" s="1414"/>
      <c r="T38" s="1414"/>
      <c r="U38" s="1414"/>
      <c r="V38" s="1414"/>
      <c r="W38" s="1414"/>
      <c r="X38" s="1441"/>
      <c r="Y38" s="1442"/>
      <c r="Z38" s="1442"/>
      <c r="AA38" s="1443"/>
      <c r="AB38" s="1443"/>
      <c r="AC38" s="1444"/>
      <c r="AD38" s="1443"/>
      <c r="AE38" s="1443"/>
      <c r="AF38" s="1443"/>
    </row>
    <row r="39" spans="1:32" s="4" customFormat="1" ht="18" customHeight="1">
      <c r="A39" s="199" t="s">
        <v>197</v>
      </c>
      <c r="B39" s="194" t="s">
        <v>6</v>
      </c>
      <c r="C39" s="1417">
        <v>39</v>
      </c>
      <c r="D39" s="1415"/>
      <c r="E39" s="1414"/>
      <c r="F39" s="1417">
        <v>0</v>
      </c>
      <c r="G39" s="1414"/>
      <c r="H39" s="1417">
        <v>0</v>
      </c>
      <c r="I39" s="1414"/>
      <c r="J39" s="1417">
        <v>0</v>
      </c>
      <c r="K39" s="1414"/>
      <c r="L39" s="1417">
        <v>0</v>
      </c>
      <c r="M39" s="1417"/>
      <c r="N39" s="1417">
        <v>0</v>
      </c>
      <c r="O39" s="173"/>
      <c r="P39" s="198"/>
      <c r="Q39" s="195" t="s">
        <v>6</v>
      </c>
      <c r="R39" s="1417">
        <v>0</v>
      </c>
      <c r="S39" s="1414"/>
      <c r="T39" s="1417">
        <v>0</v>
      </c>
      <c r="U39" s="1414"/>
      <c r="V39" s="1417">
        <v>0</v>
      </c>
      <c r="W39" s="1417"/>
      <c r="X39" s="1441"/>
      <c r="Y39" s="1417">
        <v>0</v>
      </c>
      <c r="Z39" s="1446"/>
      <c r="AA39" s="1417">
        <v>0</v>
      </c>
      <c r="AB39" s="1417"/>
      <c r="AC39" s="1445"/>
      <c r="AD39" s="1414">
        <f>ROUND(SUM(C39:AC39),0)</f>
        <v>39</v>
      </c>
      <c r="AE39" s="1446"/>
      <c r="AF39" s="1417">
        <v>-159</v>
      </c>
    </row>
    <row r="40" spans="1:32" s="4" customFormat="1" ht="18" customHeight="1">
      <c r="A40" s="38" t="s">
        <v>198</v>
      </c>
      <c r="B40" s="194" t="s">
        <v>6</v>
      </c>
      <c r="C40" s="1417">
        <v>1108530</v>
      </c>
      <c r="D40" s="1415"/>
      <c r="E40" s="1414"/>
      <c r="F40" s="1417">
        <v>0</v>
      </c>
      <c r="G40" s="1414"/>
      <c r="H40" s="1417">
        <v>0</v>
      </c>
      <c r="I40" s="1414"/>
      <c r="J40" s="1417">
        <v>0</v>
      </c>
      <c r="K40" s="1414"/>
      <c r="L40" s="1417">
        <v>0</v>
      </c>
      <c r="M40" s="1417"/>
      <c r="N40" s="1417">
        <v>0</v>
      </c>
      <c r="O40" s="173"/>
      <c r="P40" s="198"/>
      <c r="Q40" s="195" t="s">
        <v>6</v>
      </c>
      <c r="R40" s="1417">
        <v>0</v>
      </c>
      <c r="S40" s="1414"/>
      <c r="T40" s="1417">
        <v>0</v>
      </c>
      <c r="U40" s="1414"/>
      <c r="V40" s="1417">
        <v>0</v>
      </c>
      <c r="W40" s="1417"/>
      <c r="X40" s="1441"/>
      <c r="Y40" s="1417">
        <v>0</v>
      </c>
      <c r="Z40" s="1446"/>
      <c r="AA40" s="1417">
        <v>0</v>
      </c>
      <c r="AB40" s="1417"/>
      <c r="AC40" s="1445"/>
      <c r="AD40" s="1414">
        <f t="shared" ref="AD40:AD44" si="2">ROUND(SUM(C40:AC40),0)</f>
        <v>1108530</v>
      </c>
      <c r="AE40" s="1446"/>
      <c r="AF40" s="1414">
        <v>1238321</v>
      </c>
    </row>
    <row r="41" spans="1:32" s="4" customFormat="1" ht="18" customHeight="1">
      <c r="A41" s="38" t="s">
        <v>199</v>
      </c>
      <c r="B41" s="194" t="s">
        <v>6</v>
      </c>
      <c r="C41" s="1417">
        <v>18038</v>
      </c>
      <c r="D41" s="1415"/>
      <c r="E41" s="1414"/>
      <c r="F41" s="1417">
        <v>0</v>
      </c>
      <c r="G41" s="1414"/>
      <c r="H41" s="1417">
        <v>0</v>
      </c>
      <c r="I41" s="1414"/>
      <c r="J41" s="1417">
        <v>0</v>
      </c>
      <c r="K41" s="1414"/>
      <c r="L41" s="1417">
        <v>0</v>
      </c>
      <c r="M41" s="1417"/>
      <c r="N41" s="1417">
        <v>0</v>
      </c>
      <c r="O41" s="173"/>
      <c r="P41" s="198"/>
      <c r="Q41" s="195" t="s">
        <v>6</v>
      </c>
      <c r="R41" s="1417">
        <v>0</v>
      </c>
      <c r="S41" s="1414"/>
      <c r="T41" s="1417">
        <v>0</v>
      </c>
      <c r="U41" s="1414"/>
      <c r="V41" s="1417">
        <v>0</v>
      </c>
      <c r="W41" s="1417"/>
      <c r="X41" s="1441"/>
      <c r="Y41" s="1417">
        <v>0</v>
      </c>
      <c r="Z41" s="1446"/>
      <c r="AA41" s="1417">
        <v>0</v>
      </c>
      <c r="AB41" s="1417"/>
      <c r="AC41" s="1445"/>
      <c r="AD41" s="1414">
        <f t="shared" si="2"/>
        <v>18038</v>
      </c>
      <c r="AE41" s="1446"/>
      <c r="AF41" s="1414">
        <v>16821</v>
      </c>
    </row>
    <row r="42" spans="1:32" s="4" customFormat="1" ht="18" customHeight="1">
      <c r="A42" s="38" t="s">
        <v>200</v>
      </c>
      <c r="B42" s="194" t="s">
        <v>6</v>
      </c>
      <c r="C42" s="1417">
        <v>0</v>
      </c>
      <c r="D42" s="1419"/>
      <c r="E42" s="1414"/>
      <c r="F42" s="1417">
        <v>0</v>
      </c>
      <c r="G42" s="1414"/>
      <c r="H42" s="1417">
        <v>0</v>
      </c>
      <c r="I42" s="1414"/>
      <c r="J42" s="1417">
        <v>0</v>
      </c>
      <c r="K42" s="1414"/>
      <c r="L42" s="1417">
        <v>0</v>
      </c>
      <c r="M42" s="1417"/>
      <c r="N42" s="1417">
        <v>0</v>
      </c>
      <c r="O42" s="178"/>
      <c r="P42" s="198"/>
      <c r="Q42" s="195" t="s">
        <v>6</v>
      </c>
      <c r="R42" s="1417">
        <v>918780</v>
      </c>
      <c r="S42" s="1414"/>
      <c r="T42" s="1417">
        <v>0</v>
      </c>
      <c r="U42" s="1414"/>
      <c r="V42" s="1417">
        <v>0</v>
      </c>
      <c r="W42" s="1417"/>
      <c r="X42" s="1441"/>
      <c r="Y42" s="1417">
        <v>0</v>
      </c>
      <c r="Z42" s="1414"/>
      <c r="AA42" s="1417">
        <v>119100</v>
      </c>
      <c r="AB42" s="1417"/>
      <c r="AC42" s="1441"/>
      <c r="AD42" s="1414">
        <f t="shared" si="2"/>
        <v>1037880</v>
      </c>
      <c r="AE42" s="1414"/>
      <c r="AF42" s="1414">
        <v>911352</v>
      </c>
    </row>
    <row r="43" spans="1:32" s="4" customFormat="1" ht="18" customHeight="1">
      <c r="A43" s="38" t="s">
        <v>2629</v>
      </c>
      <c r="B43" s="194" t="s">
        <v>6</v>
      </c>
      <c r="C43" s="1417">
        <v>1128</v>
      </c>
      <c r="D43" s="1415"/>
      <c r="E43" s="1414"/>
      <c r="F43" s="1417">
        <v>0</v>
      </c>
      <c r="G43" s="1414"/>
      <c r="H43" s="1417">
        <v>0</v>
      </c>
      <c r="I43" s="1414"/>
      <c r="J43" s="1417">
        <v>0</v>
      </c>
      <c r="K43" s="1414"/>
      <c r="L43" s="1417">
        <v>0</v>
      </c>
      <c r="M43" s="1426"/>
      <c r="N43" s="1417">
        <v>0</v>
      </c>
      <c r="O43" s="173"/>
      <c r="P43" s="203"/>
      <c r="Q43" s="195" t="s">
        <v>6</v>
      </c>
      <c r="R43" s="1417">
        <v>0</v>
      </c>
      <c r="S43" s="1414"/>
      <c r="T43" s="1417">
        <v>0</v>
      </c>
      <c r="U43" s="1414"/>
      <c r="V43" s="1417">
        <v>0</v>
      </c>
      <c r="W43" s="1417"/>
      <c r="X43" s="1441"/>
      <c r="Y43" s="1417">
        <v>0</v>
      </c>
      <c r="Z43" s="1448"/>
      <c r="AA43" s="1417">
        <v>0</v>
      </c>
      <c r="AB43" s="1417"/>
      <c r="AC43" s="1445"/>
      <c r="AD43" s="1414">
        <f t="shared" si="2"/>
        <v>1128</v>
      </c>
      <c r="AE43" s="1451"/>
      <c r="AF43" s="1450">
        <v>995</v>
      </c>
    </row>
    <row r="44" spans="1:32" s="4" customFormat="1" ht="18" customHeight="1">
      <c r="A44" s="38" t="s">
        <v>80</v>
      </c>
      <c r="B44" s="194" t="s">
        <v>6</v>
      </c>
      <c r="C44" s="1417">
        <v>0</v>
      </c>
      <c r="D44" s="1415"/>
      <c r="E44" s="1414"/>
      <c r="F44" s="1417">
        <v>0</v>
      </c>
      <c r="G44" s="1414"/>
      <c r="H44" s="1417">
        <v>0</v>
      </c>
      <c r="I44" s="1414"/>
      <c r="J44" s="1417">
        <v>0</v>
      </c>
      <c r="K44" s="1414"/>
      <c r="L44" s="1417">
        <v>1271303</v>
      </c>
      <c r="M44" s="1426"/>
      <c r="N44" s="1417">
        <v>0</v>
      </c>
      <c r="O44" s="173"/>
      <c r="P44" s="203"/>
      <c r="Q44" s="195" t="s">
        <v>6</v>
      </c>
      <c r="R44" s="1417">
        <v>0</v>
      </c>
      <c r="S44" s="1414"/>
      <c r="T44" s="1417">
        <v>0</v>
      </c>
      <c r="U44" s="1414"/>
      <c r="V44" s="1417">
        <v>0</v>
      </c>
      <c r="W44" s="1417"/>
      <c r="X44" s="1441"/>
      <c r="Y44" s="1417">
        <v>0</v>
      </c>
      <c r="Z44" s="1446"/>
      <c r="AA44" s="1420">
        <v>0</v>
      </c>
      <c r="AB44" s="1426"/>
      <c r="AC44" s="1445"/>
      <c r="AD44" s="1414">
        <f t="shared" si="2"/>
        <v>1271303</v>
      </c>
      <c r="AE44" s="1446"/>
      <c r="AF44" s="1452">
        <v>1204147</v>
      </c>
    </row>
    <row r="45" spans="1:32" s="4" customFormat="1" ht="18" customHeight="1">
      <c r="A45" s="7" t="s">
        <v>81</v>
      </c>
      <c r="B45" s="194" t="s">
        <v>6</v>
      </c>
      <c r="C45" s="1427">
        <f>ROUND(SUM(C39:C44),0)</f>
        <v>1127735</v>
      </c>
      <c r="D45" s="1415"/>
      <c r="E45" s="1414"/>
      <c r="F45" s="1427">
        <f>ROUND(SUM(F39:F44),0)</f>
        <v>0</v>
      </c>
      <c r="G45" s="1414"/>
      <c r="H45" s="1427">
        <f>ROUND(SUM(H39:H44),0)</f>
        <v>0</v>
      </c>
      <c r="I45" s="1414"/>
      <c r="J45" s="1427">
        <f>ROUND(SUM(J39:J44),0)</f>
        <v>0</v>
      </c>
      <c r="K45" s="1414"/>
      <c r="L45" s="1427">
        <f>ROUND(SUM(L39:L44),0)</f>
        <v>1271303</v>
      </c>
      <c r="M45" s="1428"/>
      <c r="N45" s="1427">
        <f>ROUND(SUM(N39:N44),0)</f>
        <v>0</v>
      </c>
      <c r="O45" s="173"/>
      <c r="P45" s="204"/>
      <c r="Q45" s="195" t="s">
        <v>6</v>
      </c>
      <c r="R45" s="1427">
        <f>ROUND(SUM(R39:R44),0)</f>
        <v>918780</v>
      </c>
      <c r="S45" s="1414"/>
      <c r="T45" s="1427">
        <f>ROUND(SUM(T39:T44),0)</f>
        <v>0</v>
      </c>
      <c r="U45" s="1414"/>
      <c r="V45" s="1427">
        <f>ROUND(SUM(V39:V44),0)</f>
        <v>0</v>
      </c>
      <c r="W45" s="1428"/>
      <c r="X45" s="1441"/>
      <c r="Y45" s="1427">
        <f>ROUND(SUM(Y39:Y44),0)</f>
        <v>0</v>
      </c>
      <c r="Z45" s="1425"/>
      <c r="AA45" s="1427">
        <f>ROUND(SUM(AA39:AA44),0)</f>
        <v>119100</v>
      </c>
      <c r="AB45" s="1428"/>
      <c r="AC45" s="1441"/>
      <c r="AD45" s="1427">
        <f>ROUND(SUM(AD39:AD44),0)</f>
        <v>3436918</v>
      </c>
      <c r="AE45" s="1425"/>
      <c r="AF45" s="1453">
        <f>SUM(AF39:AF44)</f>
        <v>3371477</v>
      </c>
    </row>
    <row r="46" spans="1:32" s="4" customFormat="1" ht="20.25" customHeight="1">
      <c r="A46" s="7"/>
      <c r="B46" s="205"/>
      <c r="C46" s="1413"/>
      <c r="D46" s="1410"/>
      <c r="E46" s="1413"/>
      <c r="F46" s="1429"/>
      <c r="G46" s="1411"/>
      <c r="H46" s="1413"/>
      <c r="I46" s="1413"/>
      <c r="J46" s="1429"/>
      <c r="K46" s="1413"/>
      <c r="L46" s="1429"/>
      <c r="M46" s="1429"/>
      <c r="N46" s="1429"/>
      <c r="O46" s="173"/>
      <c r="P46" s="203"/>
      <c r="Q46" s="196"/>
      <c r="R46" s="1413"/>
      <c r="S46" s="1413"/>
      <c r="T46" s="1413"/>
      <c r="U46" s="1413"/>
      <c r="V46" s="1413"/>
      <c r="W46" s="1413"/>
      <c r="X46" s="1437"/>
      <c r="Y46" s="1454"/>
      <c r="Z46" s="1454"/>
      <c r="AA46" s="1455"/>
      <c r="AB46" s="1455"/>
      <c r="AC46" s="1440"/>
      <c r="AD46" s="1439"/>
      <c r="AE46" s="1439"/>
      <c r="AF46" s="1439"/>
    </row>
    <row r="47" spans="1:32" s="25" customFormat="1" ht="18" customHeight="1" thickBot="1">
      <c r="A47" s="206" t="s">
        <v>201</v>
      </c>
      <c r="B47" s="207" t="s">
        <v>6</v>
      </c>
      <c r="C47" s="1430">
        <f>ROUND(SUM(C17)+SUM(C27)+SUM(C36)+SUM(C45),0)</f>
        <v>43568510</v>
      </c>
      <c r="D47" s="1431"/>
      <c r="E47" s="1432"/>
      <c r="F47" s="1430">
        <f>ROUND(SUM(F17)+SUM(F27)+SUM(F36)+SUM(F45),0)</f>
        <v>478960</v>
      </c>
      <c r="G47" s="1402"/>
      <c r="H47" s="1430">
        <f>ROUND(SUM(H17)+SUM(H27)+SUM(H36)+SUM(H45),0)</f>
        <v>958386</v>
      </c>
      <c r="I47" s="1432"/>
      <c r="J47" s="1430">
        <f>ROUND(SUM(J17)+SUM(J27)+SUM(J36)+SUM(J45),0)</f>
        <v>2060698</v>
      </c>
      <c r="K47" s="1432"/>
      <c r="L47" s="1430">
        <f>ROUND(SUM(L17)+SUM(L27)+SUM(L36)+SUM(L45),0)</f>
        <v>1398614</v>
      </c>
      <c r="M47" s="1432"/>
      <c r="N47" s="1430">
        <f>ROUND(SUM(N17)+SUM(N27)+SUM(N36)+SUM(N45),0)</f>
        <v>3296950</v>
      </c>
      <c r="O47" s="208"/>
      <c r="P47" s="21" t="s">
        <v>183</v>
      </c>
      <c r="Q47" s="21" t="s">
        <v>6</v>
      </c>
      <c r="R47" s="1430">
        <f>ROUND(SUM(R17)+SUM(R27)+SUM(R36)+SUM(R45),0)</f>
        <v>918780</v>
      </c>
      <c r="S47" s="1432"/>
      <c r="T47" s="1430">
        <f>ROUND(SUM(T17)+SUM(T27)+SUM(T36)+SUM(T45),0)</f>
        <v>13954026</v>
      </c>
      <c r="U47" s="1432"/>
      <c r="V47" s="1430">
        <f>ROUND(SUM(V17)+SUM(V27)+SUM(V36)+SUM(V45),0)</f>
        <v>3026568</v>
      </c>
      <c r="W47" s="1407"/>
      <c r="X47" s="1456"/>
      <c r="Y47" s="1430">
        <f>ROUND(SUM(Y17)+SUM(Y27)+SUM(Y36)+SUM(Y45),0)</f>
        <v>1253788</v>
      </c>
      <c r="Z47" s="1407"/>
      <c r="AA47" s="1430">
        <f>ROUND(SUM(AA17)+SUM(AA27)+SUM(AA36)+SUM(AA45),0)</f>
        <v>119100</v>
      </c>
      <c r="AB47" s="1407"/>
      <c r="AC47" s="1433"/>
      <c r="AD47" s="1430">
        <f>ROUND(SUM(C47:AA47),0)</f>
        <v>71034380</v>
      </c>
      <c r="AE47" s="1407"/>
      <c r="AF47" s="1430">
        <f>SUM(AF17)+SUM(AF27)+SUM(AF36)+SUM(AF45)</f>
        <v>69690005</v>
      </c>
    </row>
    <row r="48" spans="1:32" s="4" customFormat="1" ht="7.5" customHeight="1" thickTop="1">
      <c r="A48" s="74"/>
      <c r="B48" s="79"/>
      <c r="C48" s="98"/>
      <c r="D48" s="209"/>
      <c r="E48" s="94"/>
      <c r="F48" s="209"/>
      <c r="G48" s="209"/>
      <c r="H48" s="98"/>
      <c r="I48" s="94"/>
      <c r="J48" s="98"/>
      <c r="K48" s="94"/>
      <c r="L48" s="209"/>
      <c r="M48" s="209"/>
      <c r="N48" s="209"/>
      <c r="O48" s="209"/>
      <c r="P48" s="209"/>
      <c r="Q48" s="94"/>
      <c r="R48" s="98"/>
      <c r="S48" s="94"/>
      <c r="U48" s="94"/>
      <c r="V48" s="98"/>
      <c r="W48" s="209"/>
      <c r="X48" s="94"/>
      <c r="Y48" s="73"/>
      <c r="Z48" s="73"/>
      <c r="AA48" s="73"/>
      <c r="AB48" s="73"/>
      <c r="AC48" s="69"/>
      <c r="AD48" s="69"/>
      <c r="AE48" s="88"/>
      <c r="AF48" s="69"/>
    </row>
    <row r="49" spans="1:32" s="4" customFormat="1" ht="6.75" customHeight="1">
      <c r="A49" s="69"/>
      <c r="B49" s="69"/>
      <c r="C49" s="69"/>
      <c r="D49" s="69"/>
      <c r="E49" s="69"/>
      <c r="F49" s="69"/>
      <c r="G49" s="69"/>
      <c r="H49" s="69"/>
      <c r="I49" s="69"/>
      <c r="J49" s="69"/>
      <c r="K49" s="69"/>
      <c r="L49" s="69"/>
      <c r="M49" s="69"/>
      <c r="N49" s="69"/>
      <c r="O49" s="69"/>
      <c r="P49" s="69"/>
      <c r="Q49" s="69"/>
      <c r="R49" s="69"/>
      <c r="S49" s="69"/>
      <c r="T49" s="69"/>
      <c r="U49" s="69"/>
      <c r="V49" s="69"/>
      <c r="W49" s="69"/>
      <c r="X49" s="64"/>
      <c r="Y49" s="69"/>
      <c r="Z49" s="69"/>
      <c r="AA49" s="69"/>
      <c r="AB49" s="69"/>
      <c r="AC49" s="69"/>
      <c r="AD49" s="69"/>
      <c r="AE49" s="69"/>
      <c r="AF49" s="69"/>
    </row>
    <row r="50" spans="1:32" s="4" customFormat="1" ht="15.75" customHeight="1">
      <c r="A50" s="210"/>
      <c r="B50" s="69"/>
      <c r="C50" s="69"/>
      <c r="D50" s="69"/>
      <c r="E50" s="69"/>
      <c r="F50" s="69"/>
      <c r="G50" s="69"/>
      <c r="H50" s="69"/>
      <c r="I50" s="69"/>
      <c r="J50" s="69"/>
      <c r="K50" s="69"/>
      <c r="L50" s="69"/>
      <c r="M50" s="69"/>
      <c r="N50" s="69"/>
      <c r="O50" s="69"/>
      <c r="P50" s="69"/>
      <c r="Q50" s="69"/>
      <c r="R50" s="69"/>
      <c r="S50" s="69"/>
      <c r="T50" s="69"/>
      <c r="U50" s="69"/>
      <c r="V50" s="69"/>
      <c r="W50" s="69"/>
      <c r="X50" s="64"/>
      <c r="Y50" s="69"/>
      <c r="Z50" s="69"/>
      <c r="AA50" s="69"/>
      <c r="AB50" s="69"/>
      <c r="AC50" s="69"/>
      <c r="AD50" s="69"/>
      <c r="AE50" s="69"/>
      <c r="AF50" s="69"/>
    </row>
    <row r="51" spans="1:32" s="4" customFormat="1" ht="15.75" customHeight="1">
      <c r="A51" s="74"/>
      <c r="B51" s="69"/>
      <c r="C51" s="69"/>
      <c r="D51" s="69"/>
      <c r="E51" s="69"/>
      <c r="F51" s="69"/>
      <c r="G51" s="69"/>
      <c r="H51" s="69"/>
      <c r="I51" s="69"/>
      <c r="J51" s="69"/>
      <c r="K51" s="69"/>
      <c r="L51" s="69"/>
      <c r="M51" s="69"/>
      <c r="N51" s="69"/>
      <c r="O51" s="69"/>
      <c r="P51" s="69"/>
      <c r="Q51" s="69"/>
      <c r="R51" s="69"/>
      <c r="S51" s="69"/>
      <c r="T51" s="69"/>
      <c r="U51" s="69"/>
      <c r="V51" s="69"/>
      <c r="W51" s="69"/>
      <c r="X51" s="64"/>
      <c r="Y51" s="69"/>
      <c r="Z51" s="69"/>
      <c r="AA51" s="69"/>
      <c r="AB51" s="69"/>
      <c r="AC51" s="69"/>
      <c r="AD51" s="69"/>
      <c r="AE51" s="69"/>
      <c r="AF51" s="69"/>
    </row>
    <row r="52" spans="1:32" s="4" customFormat="1" ht="18.75" customHeight="1">
      <c r="A52" s="74"/>
      <c r="B52" s="69"/>
      <c r="C52" s="69"/>
      <c r="D52" s="69"/>
      <c r="E52" s="69"/>
      <c r="F52" s="69"/>
      <c r="G52" s="69"/>
      <c r="H52" s="69"/>
      <c r="I52" s="69"/>
      <c r="J52" s="69"/>
      <c r="K52" s="69"/>
      <c r="L52" s="69"/>
      <c r="M52" s="69"/>
      <c r="N52" s="69"/>
      <c r="O52" s="69"/>
      <c r="P52" s="69"/>
      <c r="Q52" s="69"/>
      <c r="R52" s="69"/>
      <c r="S52" s="69"/>
      <c r="T52" s="69"/>
      <c r="U52" s="69"/>
      <c r="V52" s="69"/>
      <c r="W52" s="69"/>
      <c r="X52" s="64"/>
      <c r="Y52" s="69"/>
      <c r="Z52" s="69"/>
      <c r="AA52" s="69"/>
      <c r="AB52" s="69"/>
      <c r="AC52" s="69"/>
      <c r="AD52" s="69"/>
      <c r="AE52" s="69"/>
      <c r="AF52" s="69"/>
    </row>
    <row r="53" spans="1:32" s="4" customFormat="1" ht="18.75" customHeight="1">
      <c r="A53" s="74"/>
      <c r="B53" s="69"/>
      <c r="C53" s="69"/>
      <c r="D53" s="69"/>
      <c r="E53" s="69"/>
      <c r="F53" s="69"/>
      <c r="G53" s="69"/>
      <c r="H53" s="69"/>
      <c r="I53" s="69"/>
      <c r="J53" s="69"/>
      <c r="K53" s="69"/>
      <c r="L53" s="69"/>
      <c r="M53" s="69"/>
      <c r="N53" s="69"/>
      <c r="O53" s="69"/>
      <c r="P53" s="69"/>
      <c r="Q53" s="69"/>
      <c r="R53" s="69"/>
      <c r="S53" s="69"/>
      <c r="T53" s="69"/>
      <c r="U53" s="69"/>
      <c r="V53" s="69"/>
      <c r="W53" s="69"/>
      <c r="X53" s="64"/>
      <c r="Y53" s="69"/>
      <c r="Z53" s="69"/>
      <c r="AA53" s="69"/>
      <c r="AB53" s="69"/>
      <c r="AC53" s="69"/>
      <c r="AD53" s="69"/>
      <c r="AE53" s="69"/>
      <c r="AF53" s="69"/>
    </row>
    <row r="54" spans="1:32" s="4" customFormat="1" ht="18.75" customHeight="1">
      <c r="A54" s="74"/>
      <c r="B54" s="69"/>
      <c r="C54" s="69"/>
      <c r="D54" s="69"/>
      <c r="E54" s="69"/>
      <c r="F54" s="69"/>
      <c r="G54" s="69"/>
      <c r="H54" s="69"/>
      <c r="I54" s="69"/>
      <c r="J54" s="69"/>
      <c r="K54" s="69"/>
      <c r="L54" s="69"/>
      <c r="M54" s="69"/>
      <c r="N54" s="69"/>
      <c r="O54" s="69"/>
      <c r="P54" s="69"/>
      <c r="Q54" s="69"/>
      <c r="R54" s="69"/>
      <c r="S54" s="69"/>
      <c r="T54" s="69"/>
      <c r="U54" s="69"/>
      <c r="V54" s="69"/>
      <c r="W54" s="69"/>
      <c r="X54" s="64"/>
      <c r="Y54" s="69"/>
      <c r="Z54" s="69"/>
      <c r="AA54" s="69"/>
      <c r="AB54" s="69"/>
      <c r="AC54" s="69"/>
      <c r="AD54" s="69"/>
      <c r="AE54" s="69"/>
      <c r="AF54" s="69"/>
    </row>
    <row r="55" spans="1:32" s="4" customFormat="1" ht="18" customHeight="1">
      <c r="A55" s="74"/>
      <c r="B55" s="69"/>
      <c r="C55" s="69"/>
      <c r="D55" s="69"/>
      <c r="E55" s="69"/>
      <c r="F55" s="69"/>
      <c r="G55" s="69"/>
      <c r="H55" s="69"/>
      <c r="I55" s="69"/>
      <c r="J55" s="69"/>
      <c r="K55" s="69"/>
      <c r="L55" s="69"/>
      <c r="M55" s="69"/>
      <c r="N55" s="69"/>
      <c r="O55" s="69"/>
      <c r="P55" s="69"/>
      <c r="Q55" s="69"/>
      <c r="R55" s="69"/>
      <c r="S55" s="69"/>
      <c r="T55" s="69"/>
      <c r="U55" s="69"/>
      <c r="V55" s="69"/>
      <c r="W55" s="69"/>
      <c r="X55" s="64"/>
      <c r="Y55" s="69"/>
      <c r="Z55" s="69"/>
      <c r="AA55" s="69"/>
      <c r="AB55" s="69"/>
      <c r="AC55" s="69"/>
      <c r="AD55" s="69"/>
      <c r="AE55" s="69"/>
      <c r="AF55" s="69"/>
    </row>
    <row r="56" spans="1:32" s="4" customFormat="1" ht="18.75" customHeight="1">
      <c r="A56" s="74"/>
      <c r="B56" s="69"/>
      <c r="C56" s="69"/>
      <c r="D56" s="69"/>
      <c r="E56" s="69"/>
      <c r="F56" s="69"/>
      <c r="G56" s="69"/>
      <c r="H56" s="69"/>
      <c r="I56" s="69"/>
      <c r="J56" s="69"/>
      <c r="K56" s="69"/>
      <c r="L56" s="69"/>
      <c r="M56" s="69"/>
      <c r="N56" s="69"/>
      <c r="O56" s="69"/>
      <c r="P56" s="69"/>
      <c r="Q56" s="69"/>
      <c r="R56" s="69"/>
      <c r="S56" s="69"/>
      <c r="T56" s="69"/>
      <c r="U56" s="69"/>
      <c r="V56" s="69"/>
      <c r="W56" s="69"/>
      <c r="X56" s="64"/>
      <c r="Y56" s="69"/>
      <c r="Z56" s="69"/>
      <c r="AA56" s="69"/>
      <c r="AB56" s="69"/>
      <c r="AC56" s="69"/>
      <c r="AD56" s="69"/>
      <c r="AE56" s="69"/>
      <c r="AF56" s="69"/>
    </row>
    <row r="57" spans="1:32" s="4" customFormat="1" ht="18.75" customHeight="1">
      <c r="A57" s="74"/>
      <c r="B57" s="69"/>
      <c r="C57" s="69"/>
      <c r="D57" s="69"/>
      <c r="E57" s="69"/>
      <c r="F57" s="69"/>
      <c r="G57" s="69"/>
      <c r="H57" s="69"/>
      <c r="I57" s="69"/>
      <c r="J57" s="69"/>
      <c r="K57" s="69"/>
      <c r="L57" s="69"/>
      <c r="M57" s="69"/>
      <c r="N57" s="69"/>
      <c r="O57" s="69"/>
      <c r="P57" s="69"/>
      <c r="Q57" s="69"/>
      <c r="R57" s="69"/>
      <c r="S57" s="69"/>
      <c r="T57" s="69"/>
      <c r="U57" s="69"/>
      <c r="V57" s="69"/>
      <c r="W57" s="69"/>
      <c r="X57" s="64"/>
      <c r="Y57" s="69"/>
      <c r="Z57" s="69"/>
      <c r="AA57" s="69"/>
      <c r="AB57" s="69"/>
      <c r="AC57" s="69"/>
      <c r="AD57" s="69"/>
      <c r="AE57" s="69"/>
      <c r="AF57" s="69"/>
    </row>
    <row r="58" spans="1:32" s="4" customFormat="1" ht="18" customHeight="1">
      <c r="A58" s="74"/>
      <c r="B58" s="69"/>
      <c r="C58" s="69"/>
      <c r="D58" s="69"/>
      <c r="E58" s="69"/>
      <c r="F58" s="69"/>
      <c r="G58" s="69"/>
      <c r="H58" s="69"/>
      <c r="I58" s="69"/>
      <c r="J58" s="69"/>
      <c r="K58" s="69"/>
      <c r="L58" s="69"/>
      <c r="M58" s="69"/>
      <c r="N58" s="69"/>
      <c r="O58" s="69"/>
      <c r="P58" s="69"/>
      <c r="Q58" s="69"/>
      <c r="R58" s="69"/>
      <c r="S58" s="69"/>
      <c r="T58" s="69"/>
      <c r="U58" s="69"/>
      <c r="V58" s="69"/>
      <c r="W58" s="69"/>
      <c r="X58" s="64"/>
      <c r="Y58" s="69"/>
      <c r="Z58" s="69"/>
      <c r="AA58" s="69"/>
      <c r="AB58" s="69"/>
      <c r="AC58" s="69"/>
      <c r="AD58" s="69"/>
      <c r="AE58" s="69"/>
      <c r="AF58" s="69"/>
    </row>
    <row r="59" spans="1:32" s="4" customFormat="1">
      <c r="A59" s="69"/>
      <c r="B59" s="69"/>
      <c r="C59" s="69"/>
      <c r="D59" s="69"/>
      <c r="E59" s="69"/>
      <c r="F59" s="69"/>
      <c r="G59" s="69"/>
      <c r="H59" s="69"/>
      <c r="I59" s="69"/>
      <c r="J59" s="69"/>
      <c r="K59" s="69"/>
      <c r="L59" s="69"/>
      <c r="M59" s="69"/>
      <c r="N59" s="69"/>
      <c r="O59" s="69"/>
      <c r="P59" s="69"/>
      <c r="Q59" s="69"/>
      <c r="R59" s="69"/>
      <c r="S59" s="69"/>
      <c r="T59" s="69"/>
      <c r="U59" s="69"/>
      <c r="V59" s="69"/>
      <c r="W59" s="69"/>
      <c r="X59" s="64"/>
      <c r="Y59" s="69"/>
      <c r="Z59" s="69"/>
      <c r="AA59" s="69"/>
      <c r="AB59" s="69"/>
      <c r="AC59" s="69"/>
      <c r="AD59" s="69"/>
      <c r="AE59" s="69"/>
      <c r="AF59" s="69"/>
    </row>
    <row r="60" spans="1:32" s="4" customFormat="1">
      <c r="A60" s="69"/>
      <c r="B60" s="69"/>
      <c r="C60" s="69"/>
      <c r="D60" s="69"/>
      <c r="E60" s="69"/>
      <c r="F60" s="69"/>
      <c r="G60" s="69"/>
      <c r="H60" s="69"/>
      <c r="I60" s="69"/>
      <c r="J60" s="69"/>
      <c r="K60" s="69"/>
      <c r="L60" s="69"/>
      <c r="M60" s="69"/>
      <c r="N60" s="69"/>
      <c r="O60" s="69"/>
      <c r="P60" s="69"/>
      <c r="Q60" s="69"/>
      <c r="R60" s="69"/>
      <c r="S60" s="69"/>
      <c r="T60" s="69"/>
      <c r="U60" s="69"/>
      <c r="V60" s="69"/>
      <c r="W60" s="69"/>
      <c r="X60" s="64"/>
      <c r="Y60" s="69"/>
      <c r="Z60" s="69"/>
      <c r="AA60" s="69"/>
      <c r="AB60" s="69"/>
      <c r="AC60" s="69"/>
      <c r="AD60" s="69"/>
      <c r="AE60" s="69"/>
      <c r="AF60" s="69"/>
    </row>
    <row r="61" spans="1:32" s="4" customFormat="1">
      <c r="A61" s="69"/>
      <c r="B61" s="69"/>
      <c r="C61" s="69"/>
      <c r="D61" s="69"/>
      <c r="E61" s="69"/>
      <c r="F61" s="69"/>
      <c r="G61" s="69"/>
      <c r="H61" s="69"/>
      <c r="I61" s="69"/>
      <c r="J61" s="69"/>
      <c r="K61" s="69"/>
      <c r="L61" s="69"/>
      <c r="M61" s="69"/>
      <c r="N61" s="69"/>
      <c r="O61" s="69"/>
      <c r="P61" s="69"/>
      <c r="Q61" s="69"/>
      <c r="R61" s="69"/>
      <c r="S61" s="69"/>
      <c r="T61" s="69"/>
      <c r="U61" s="69"/>
      <c r="V61" s="69"/>
      <c r="W61" s="69"/>
      <c r="X61" s="64"/>
      <c r="Y61" s="69"/>
      <c r="Z61" s="69"/>
      <c r="AA61" s="69"/>
      <c r="AB61" s="69"/>
      <c r="AC61" s="69"/>
      <c r="AD61" s="69"/>
      <c r="AE61" s="69"/>
      <c r="AF61" s="69"/>
    </row>
    <row r="62" spans="1:32" s="4" customFormat="1">
      <c r="A62" s="69"/>
      <c r="B62" s="69"/>
      <c r="C62" s="69"/>
      <c r="D62" s="69"/>
      <c r="E62" s="69"/>
      <c r="F62" s="69"/>
      <c r="G62" s="69"/>
      <c r="H62" s="69"/>
      <c r="I62" s="69"/>
      <c r="J62" s="69"/>
      <c r="K62" s="69"/>
      <c r="L62" s="69"/>
      <c r="M62" s="69"/>
      <c r="N62" s="69"/>
      <c r="O62" s="69"/>
      <c r="P62" s="69"/>
      <c r="Q62" s="69"/>
      <c r="R62" s="69"/>
      <c r="S62" s="69"/>
      <c r="T62" s="69"/>
      <c r="U62" s="69"/>
      <c r="V62" s="69"/>
      <c r="W62" s="69"/>
      <c r="X62" s="64"/>
      <c r="Y62" s="69"/>
      <c r="Z62" s="69"/>
      <c r="AA62" s="69"/>
      <c r="AB62" s="69"/>
      <c r="AC62" s="69"/>
      <c r="AD62" s="69"/>
      <c r="AE62" s="69"/>
      <c r="AF62" s="69"/>
    </row>
    <row r="63" spans="1:32" s="4" customFormat="1">
      <c r="A63" s="69"/>
      <c r="B63" s="69"/>
      <c r="C63" s="69"/>
      <c r="D63" s="69"/>
      <c r="E63" s="69"/>
      <c r="F63" s="69"/>
      <c r="G63" s="69"/>
      <c r="H63" s="69"/>
      <c r="I63" s="69"/>
      <c r="J63" s="69"/>
      <c r="K63" s="69"/>
      <c r="L63" s="69"/>
      <c r="M63" s="69"/>
      <c r="N63" s="69"/>
      <c r="O63" s="69"/>
      <c r="P63" s="69"/>
      <c r="Q63" s="69"/>
      <c r="R63" s="69"/>
      <c r="S63" s="69"/>
      <c r="T63" s="69"/>
      <c r="U63" s="69"/>
      <c r="V63" s="69"/>
      <c r="W63" s="69"/>
      <c r="X63" s="64"/>
      <c r="Y63" s="69"/>
      <c r="Z63" s="69"/>
      <c r="AA63" s="69"/>
      <c r="AB63" s="69"/>
      <c r="AC63" s="69"/>
      <c r="AD63" s="69"/>
      <c r="AE63" s="69"/>
      <c r="AF63" s="69"/>
    </row>
    <row r="64" spans="1:32" s="4" customFormat="1">
      <c r="A64" s="69"/>
      <c r="B64" s="69"/>
      <c r="C64" s="69"/>
      <c r="D64" s="69"/>
      <c r="E64" s="69"/>
      <c r="F64" s="69"/>
      <c r="G64" s="69"/>
      <c r="H64" s="69"/>
      <c r="I64" s="69"/>
      <c r="J64" s="69"/>
      <c r="K64" s="69"/>
      <c r="L64" s="69"/>
      <c r="M64" s="69"/>
      <c r="N64" s="69"/>
      <c r="O64" s="69"/>
      <c r="P64" s="69"/>
      <c r="Q64" s="69"/>
      <c r="R64" s="69"/>
      <c r="S64" s="69"/>
      <c r="T64" s="69"/>
      <c r="U64" s="69"/>
      <c r="V64" s="69"/>
      <c r="W64" s="69"/>
      <c r="X64" s="64"/>
      <c r="Y64" s="69"/>
      <c r="Z64" s="69"/>
      <c r="AA64" s="69"/>
      <c r="AB64" s="69"/>
      <c r="AC64" s="69"/>
      <c r="AD64" s="69"/>
      <c r="AE64" s="69"/>
      <c r="AF64" s="69"/>
    </row>
    <row r="65" spans="1:32" s="4" customFormat="1">
      <c r="A65" s="69"/>
      <c r="B65" s="69"/>
      <c r="C65" s="69"/>
      <c r="D65" s="69"/>
      <c r="E65" s="69"/>
      <c r="F65" s="69"/>
      <c r="G65" s="69"/>
      <c r="H65" s="69"/>
      <c r="I65" s="69"/>
      <c r="J65" s="69"/>
      <c r="K65" s="69"/>
      <c r="L65" s="69"/>
      <c r="M65" s="69"/>
      <c r="N65" s="69"/>
      <c r="O65" s="69"/>
      <c r="P65" s="69"/>
      <c r="Q65" s="69"/>
      <c r="S65" s="69"/>
      <c r="T65" s="69"/>
      <c r="U65" s="69"/>
      <c r="V65" s="69"/>
      <c r="W65" s="69"/>
      <c r="X65" s="64"/>
      <c r="Y65" s="69"/>
      <c r="Z65" s="69"/>
      <c r="AA65" s="69"/>
      <c r="AB65" s="69"/>
      <c r="AC65" s="69"/>
      <c r="AD65" s="69"/>
      <c r="AE65" s="69"/>
      <c r="AF65" s="69"/>
    </row>
    <row r="66" spans="1:32" s="4" customFormat="1">
      <c r="A66" s="69"/>
      <c r="B66" s="69"/>
      <c r="C66" s="69"/>
      <c r="D66" s="69"/>
      <c r="E66" s="69"/>
      <c r="F66" s="69"/>
      <c r="G66" s="69"/>
      <c r="H66" s="69"/>
      <c r="I66" s="69"/>
      <c r="J66" s="69"/>
      <c r="K66" s="69"/>
      <c r="L66" s="69"/>
      <c r="M66" s="69"/>
      <c r="N66" s="69"/>
      <c r="O66" s="69"/>
      <c r="P66" s="69"/>
      <c r="Q66" s="69"/>
      <c r="S66" s="69"/>
      <c r="T66" s="69"/>
      <c r="U66" s="69"/>
      <c r="V66" s="69"/>
      <c r="W66" s="69"/>
      <c r="X66" s="64"/>
      <c r="Y66" s="69"/>
      <c r="Z66" s="69"/>
      <c r="AA66" s="69"/>
      <c r="AB66" s="69"/>
      <c r="AC66" s="69"/>
      <c r="AD66" s="69"/>
      <c r="AE66" s="69"/>
      <c r="AF66" s="69"/>
    </row>
    <row r="67" spans="1:32" s="4" customFormat="1">
      <c r="A67" s="69"/>
      <c r="B67" s="69"/>
      <c r="C67" s="69"/>
      <c r="D67" s="69"/>
      <c r="E67" s="69"/>
      <c r="F67" s="69"/>
      <c r="G67" s="69"/>
      <c r="H67" s="69"/>
      <c r="I67" s="69"/>
      <c r="J67" s="69"/>
      <c r="K67" s="69"/>
      <c r="L67" s="69"/>
      <c r="M67" s="69"/>
      <c r="N67" s="69"/>
      <c r="O67" s="69"/>
      <c r="P67" s="69"/>
      <c r="Q67" s="69"/>
      <c r="S67" s="69"/>
      <c r="T67" s="69"/>
      <c r="U67" s="69"/>
      <c r="V67" s="69"/>
      <c r="W67" s="69"/>
      <c r="X67" s="64"/>
      <c r="Y67" s="69"/>
      <c r="Z67" s="69"/>
      <c r="AA67" s="69"/>
      <c r="AB67" s="69"/>
      <c r="AC67" s="69"/>
      <c r="AD67" s="69"/>
      <c r="AE67" s="69"/>
      <c r="AF67" s="69"/>
    </row>
    <row r="68" spans="1:32" s="4" customFormat="1">
      <c r="A68" s="69"/>
      <c r="B68" s="69"/>
      <c r="C68" s="69"/>
      <c r="D68" s="69"/>
      <c r="E68" s="69"/>
      <c r="F68" s="69"/>
      <c r="G68" s="69"/>
      <c r="H68" s="69"/>
      <c r="I68" s="69"/>
      <c r="J68" s="69"/>
      <c r="K68" s="69"/>
      <c r="L68" s="69"/>
      <c r="M68" s="69"/>
      <c r="N68" s="69"/>
      <c r="O68" s="69"/>
      <c r="P68" s="69"/>
      <c r="Q68" s="69"/>
      <c r="S68" s="69"/>
      <c r="T68" s="69"/>
      <c r="U68" s="69"/>
      <c r="V68" s="69"/>
      <c r="W68" s="69"/>
      <c r="X68" s="64"/>
      <c r="Y68" s="69"/>
      <c r="Z68" s="69"/>
      <c r="AA68" s="69"/>
      <c r="AB68" s="69"/>
      <c r="AC68" s="69"/>
      <c r="AD68" s="69"/>
      <c r="AE68" s="69"/>
      <c r="AF68" s="69"/>
    </row>
    <row r="69" spans="1:32" s="4" customFormat="1">
      <c r="A69" s="69"/>
      <c r="B69" s="69"/>
      <c r="C69" s="69"/>
      <c r="D69" s="69"/>
      <c r="E69" s="69"/>
      <c r="F69" s="69"/>
      <c r="G69" s="69"/>
      <c r="H69" s="69"/>
      <c r="I69" s="69"/>
      <c r="J69" s="69"/>
      <c r="K69" s="69"/>
      <c r="L69" s="69"/>
      <c r="M69" s="69"/>
      <c r="N69" s="69"/>
      <c r="O69" s="69"/>
      <c r="P69" s="69"/>
      <c r="Q69" s="69"/>
      <c r="S69" s="69"/>
      <c r="T69" s="69"/>
      <c r="U69" s="69"/>
      <c r="V69" s="69"/>
      <c r="W69" s="69"/>
      <c r="X69" s="64"/>
      <c r="Y69" s="69"/>
      <c r="Z69" s="69"/>
      <c r="AA69" s="69"/>
      <c r="AB69" s="69"/>
      <c r="AC69" s="69"/>
      <c r="AD69" s="69"/>
      <c r="AE69" s="69"/>
      <c r="AF69" s="69"/>
    </row>
    <row r="70" spans="1:32" s="4" customFormat="1">
      <c r="A70" s="69"/>
      <c r="B70" s="69"/>
      <c r="C70" s="69"/>
      <c r="D70" s="69"/>
      <c r="E70" s="69"/>
      <c r="F70" s="69"/>
      <c r="G70" s="69"/>
      <c r="H70" s="69"/>
      <c r="I70" s="69"/>
      <c r="J70" s="69"/>
      <c r="K70" s="69"/>
      <c r="L70" s="69"/>
      <c r="M70" s="69"/>
      <c r="N70" s="69"/>
      <c r="O70" s="69"/>
      <c r="P70" s="69"/>
      <c r="Q70" s="69"/>
      <c r="S70" s="69"/>
      <c r="T70" s="69"/>
      <c r="U70" s="69"/>
      <c r="V70" s="69"/>
      <c r="W70" s="69"/>
      <c r="X70" s="64"/>
      <c r="Y70" s="69"/>
      <c r="Z70" s="69"/>
      <c r="AA70" s="69"/>
      <c r="AB70" s="69"/>
      <c r="AC70" s="69"/>
      <c r="AD70" s="69"/>
      <c r="AE70" s="69"/>
      <c r="AF70" s="69"/>
    </row>
    <row r="71" spans="1:32" s="4" customFormat="1">
      <c r="A71" s="69"/>
      <c r="B71" s="69"/>
      <c r="C71" s="69"/>
      <c r="D71" s="69"/>
      <c r="E71" s="69"/>
      <c r="F71" s="69"/>
      <c r="G71" s="69"/>
      <c r="H71" s="69"/>
      <c r="I71" s="69"/>
      <c r="J71" s="69"/>
      <c r="K71" s="69"/>
      <c r="L71" s="69"/>
      <c r="M71" s="69"/>
      <c r="N71" s="69"/>
      <c r="O71" s="69"/>
      <c r="P71" s="69"/>
      <c r="Q71" s="69"/>
      <c r="S71" s="69"/>
      <c r="T71" s="69"/>
      <c r="U71" s="69"/>
      <c r="V71" s="69"/>
      <c r="W71" s="69"/>
      <c r="X71" s="64"/>
      <c r="Y71" s="69"/>
      <c r="Z71" s="69"/>
      <c r="AA71" s="69"/>
      <c r="AB71" s="69"/>
      <c r="AC71" s="69"/>
      <c r="AD71" s="69"/>
      <c r="AE71" s="69"/>
      <c r="AF71" s="69"/>
    </row>
    <row r="72" spans="1:32" s="4" customFormat="1">
      <c r="A72" s="69"/>
      <c r="B72" s="69"/>
      <c r="C72" s="69"/>
      <c r="D72" s="69"/>
      <c r="E72" s="69"/>
      <c r="F72" s="69"/>
      <c r="G72" s="69"/>
      <c r="H72" s="69"/>
      <c r="I72" s="69"/>
      <c r="J72" s="69"/>
      <c r="K72" s="69"/>
      <c r="L72" s="69"/>
      <c r="M72" s="69"/>
      <c r="N72" s="69"/>
      <c r="O72" s="69"/>
      <c r="P72" s="69"/>
      <c r="Q72" s="69"/>
      <c r="S72" s="69"/>
      <c r="T72" s="69"/>
      <c r="U72" s="69"/>
      <c r="V72" s="69"/>
      <c r="W72" s="69"/>
      <c r="X72" s="64"/>
      <c r="Y72" s="69"/>
      <c r="Z72" s="69"/>
      <c r="AA72" s="69"/>
      <c r="AB72" s="69"/>
      <c r="AC72" s="69"/>
      <c r="AD72" s="69"/>
      <c r="AE72" s="69"/>
      <c r="AF72" s="69"/>
    </row>
    <row r="73" spans="1:32" s="4" customFormat="1">
      <c r="A73" s="69"/>
      <c r="B73" s="69"/>
      <c r="C73" s="69"/>
      <c r="D73" s="69"/>
      <c r="E73" s="69"/>
      <c r="F73" s="69"/>
      <c r="G73" s="69"/>
      <c r="H73" s="69"/>
      <c r="I73" s="69"/>
      <c r="J73" s="69"/>
      <c r="K73" s="69"/>
      <c r="L73" s="69"/>
      <c r="M73" s="69"/>
      <c r="N73" s="69"/>
      <c r="O73" s="69"/>
      <c r="P73" s="69"/>
      <c r="Q73" s="69"/>
      <c r="S73" s="69"/>
      <c r="T73" s="69"/>
      <c r="U73" s="69"/>
      <c r="V73" s="69"/>
      <c r="W73" s="69"/>
      <c r="X73" s="64"/>
      <c r="Y73" s="69"/>
      <c r="Z73" s="69"/>
      <c r="AA73" s="69"/>
      <c r="AB73" s="69"/>
      <c r="AC73" s="69"/>
      <c r="AD73" s="69"/>
      <c r="AE73" s="69"/>
      <c r="AF73" s="69"/>
    </row>
    <row r="74" spans="1:32" s="4" customFormat="1">
      <c r="A74" s="69"/>
      <c r="B74" s="69"/>
      <c r="C74" s="69"/>
      <c r="D74" s="69"/>
      <c r="E74" s="69"/>
      <c r="F74" s="69"/>
      <c r="G74" s="69"/>
      <c r="H74" s="69"/>
      <c r="I74" s="69"/>
      <c r="J74" s="69"/>
      <c r="K74" s="69"/>
      <c r="L74" s="69"/>
      <c r="M74" s="69"/>
      <c r="N74" s="69"/>
      <c r="O74" s="69"/>
      <c r="P74" s="69"/>
      <c r="Q74" s="69"/>
      <c r="S74" s="69"/>
      <c r="T74" s="69"/>
      <c r="U74" s="69"/>
      <c r="V74" s="69"/>
      <c r="W74" s="69"/>
      <c r="X74" s="64"/>
      <c r="Y74" s="69"/>
      <c r="Z74" s="69"/>
      <c r="AA74" s="69"/>
      <c r="AB74" s="69"/>
      <c r="AC74" s="69"/>
      <c r="AD74" s="69"/>
      <c r="AE74" s="69"/>
      <c r="AF74" s="69"/>
    </row>
    <row r="75" spans="1:32" s="4" customFormat="1">
      <c r="A75" s="69"/>
      <c r="B75" s="69"/>
      <c r="C75" s="69"/>
      <c r="D75" s="69"/>
      <c r="E75" s="69"/>
      <c r="F75" s="69"/>
      <c r="G75" s="69"/>
      <c r="H75" s="69"/>
      <c r="I75" s="69"/>
      <c r="J75" s="69"/>
      <c r="K75" s="69"/>
      <c r="L75" s="69"/>
      <c r="M75" s="69"/>
      <c r="N75" s="69"/>
      <c r="O75" s="69"/>
      <c r="P75" s="69"/>
      <c r="Q75" s="69"/>
      <c r="S75" s="69"/>
      <c r="T75" s="69"/>
      <c r="U75" s="69"/>
      <c r="V75" s="69"/>
      <c r="W75" s="69"/>
      <c r="X75" s="64"/>
      <c r="Y75" s="69"/>
      <c r="Z75" s="69"/>
      <c r="AA75" s="69"/>
      <c r="AB75" s="69"/>
      <c r="AC75" s="69"/>
      <c r="AD75" s="69"/>
      <c r="AE75" s="69"/>
      <c r="AF75" s="69"/>
    </row>
    <row r="76" spans="1:32" s="4" customFormat="1">
      <c r="A76" s="69"/>
      <c r="B76" s="69"/>
      <c r="C76" s="69"/>
      <c r="D76" s="69"/>
      <c r="E76" s="69"/>
      <c r="F76" s="69"/>
      <c r="G76" s="69"/>
      <c r="H76" s="69"/>
      <c r="I76" s="69"/>
      <c r="J76" s="69"/>
      <c r="K76" s="69"/>
      <c r="L76" s="69"/>
      <c r="M76" s="69"/>
      <c r="N76" s="69"/>
      <c r="O76" s="69"/>
      <c r="P76" s="69"/>
      <c r="Q76" s="69"/>
      <c r="S76" s="69"/>
      <c r="T76" s="69"/>
      <c r="U76" s="69"/>
      <c r="V76" s="69"/>
      <c r="W76" s="69"/>
      <c r="X76" s="64"/>
      <c r="Y76" s="69"/>
      <c r="Z76" s="69"/>
      <c r="AA76" s="69"/>
      <c r="AB76" s="69"/>
      <c r="AC76" s="69"/>
      <c r="AD76" s="69"/>
      <c r="AE76" s="69"/>
      <c r="AF76" s="69"/>
    </row>
    <row r="77" spans="1:32" s="4" customFormat="1">
      <c r="A77" s="69"/>
      <c r="B77" s="69"/>
      <c r="C77" s="69"/>
      <c r="D77" s="69"/>
      <c r="E77" s="69"/>
      <c r="F77" s="69"/>
      <c r="G77" s="69"/>
      <c r="H77" s="69"/>
      <c r="I77" s="69"/>
      <c r="J77" s="69"/>
      <c r="K77" s="69"/>
      <c r="L77" s="69"/>
      <c r="M77" s="69"/>
      <c r="N77" s="69"/>
      <c r="O77" s="69"/>
      <c r="P77" s="69"/>
      <c r="Q77" s="69"/>
      <c r="S77" s="69"/>
      <c r="T77" s="69"/>
      <c r="U77" s="69"/>
      <c r="V77" s="69"/>
      <c r="W77" s="69"/>
      <c r="X77" s="64"/>
      <c r="Y77" s="69"/>
      <c r="Z77" s="69"/>
      <c r="AA77" s="69"/>
      <c r="AB77" s="69"/>
      <c r="AC77" s="69"/>
      <c r="AD77" s="69"/>
      <c r="AE77" s="69"/>
      <c r="AF77" s="69"/>
    </row>
    <row r="78" spans="1:32" s="4" customFormat="1">
      <c r="A78" s="69"/>
      <c r="B78" s="69"/>
      <c r="C78" s="69"/>
      <c r="D78" s="69"/>
      <c r="E78" s="69"/>
      <c r="F78" s="69"/>
      <c r="G78" s="69"/>
      <c r="H78" s="69"/>
      <c r="I78" s="69"/>
      <c r="J78" s="69"/>
      <c r="K78" s="69"/>
      <c r="L78" s="69"/>
      <c r="M78" s="69"/>
      <c r="N78" s="69"/>
      <c r="O78" s="69"/>
      <c r="P78" s="69"/>
      <c r="Q78" s="69"/>
      <c r="S78" s="69"/>
      <c r="T78" s="69"/>
      <c r="U78" s="69"/>
      <c r="V78" s="69"/>
      <c r="W78" s="69"/>
      <c r="X78" s="64"/>
      <c r="Y78" s="69"/>
      <c r="Z78" s="69"/>
      <c r="AA78" s="69"/>
      <c r="AB78" s="69"/>
      <c r="AC78" s="69"/>
      <c r="AD78" s="69"/>
      <c r="AE78" s="69"/>
      <c r="AF78" s="69"/>
    </row>
    <row r="79" spans="1:32" s="4" customFormat="1">
      <c r="A79" s="69"/>
      <c r="B79" s="69"/>
      <c r="C79" s="69"/>
      <c r="D79" s="69"/>
      <c r="E79" s="69"/>
      <c r="F79" s="69"/>
      <c r="G79" s="69"/>
      <c r="H79" s="69"/>
      <c r="I79" s="69"/>
      <c r="J79" s="69"/>
      <c r="K79" s="69"/>
      <c r="L79" s="69"/>
      <c r="M79" s="69"/>
      <c r="N79" s="69"/>
      <c r="O79" s="69"/>
      <c r="P79" s="69"/>
      <c r="Q79" s="69"/>
      <c r="S79" s="69"/>
      <c r="T79" s="69"/>
      <c r="U79" s="69"/>
      <c r="V79" s="69"/>
      <c r="W79" s="69"/>
      <c r="X79" s="64"/>
      <c r="Y79" s="69"/>
      <c r="Z79" s="69"/>
      <c r="AA79" s="69"/>
      <c r="AB79" s="69"/>
      <c r="AC79" s="69"/>
      <c r="AD79" s="69"/>
      <c r="AE79" s="69"/>
      <c r="AF79" s="69"/>
    </row>
    <row r="80" spans="1:32" s="4" customFormat="1">
      <c r="A80" s="69"/>
      <c r="B80" s="69"/>
      <c r="C80" s="69"/>
      <c r="D80" s="69"/>
      <c r="E80" s="69"/>
      <c r="F80" s="69"/>
      <c r="G80" s="69"/>
      <c r="H80" s="69"/>
      <c r="I80" s="69"/>
      <c r="J80" s="69"/>
      <c r="K80" s="69"/>
      <c r="L80" s="69"/>
      <c r="M80" s="69"/>
      <c r="N80" s="69"/>
      <c r="O80" s="69"/>
      <c r="P80" s="69"/>
      <c r="Q80" s="69"/>
      <c r="S80" s="69"/>
      <c r="T80" s="69"/>
      <c r="U80" s="69"/>
      <c r="V80" s="69"/>
      <c r="W80" s="69"/>
      <c r="X80" s="64"/>
      <c r="Y80" s="69"/>
      <c r="Z80" s="69"/>
      <c r="AA80" s="69"/>
      <c r="AB80" s="69"/>
      <c r="AC80" s="69"/>
      <c r="AD80" s="69"/>
      <c r="AE80" s="69"/>
      <c r="AF80" s="69"/>
    </row>
    <row r="81" spans="1:32" s="4" customFormat="1">
      <c r="A81" s="69"/>
      <c r="B81" s="69"/>
      <c r="C81" s="69"/>
      <c r="D81" s="69"/>
      <c r="E81" s="69"/>
      <c r="F81" s="69"/>
      <c r="G81" s="69"/>
      <c r="H81" s="69"/>
      <c r="I81" s="69"/>
      <c r="J81" s="69"/>
      <c r="K81" s="69"/>
      <c r="L81" s="69"/>
      <c r="M81" s="69"/>
      <c r="N81" s="69"/>
      <c r="O81" s="69"/>
      <c r="P81" s="69"/>
      <c r="Q81" s="69"/>
      <c r="S81" s="69"/>
      <c r="T81" s="69"/>
      <c r="U81" s="69"/>
      <c r="V81" s="69"/>
      <c r="W81" s="69"/>
      <c r="X81" s="64"/>
      <c r="Y81" s="69"/>
      <c r="Z81" s="69"/>
      <c r="AA81" s="69"/>
      <c r="AB81" s="69"/>
      <c r="AC81" s="69"/>
      <c r="AD81" s="69"/>
      <c r="AE81" s="69"/>
      <c r="AF81" s="69"/>
    </row>
    <row r="82" spans="1:32" s="4" customFormat="1">
      <c r="A82" s="69"/>
      <c r="B82" s="69"/>
      <c r="C82" s="69"/>
      <c r="D82" s="69"/>
      <c r="E82" s="69"/>
      <c r="F82" s="69"/>
      <c r="G82" s="69"/>
      <c r="H82" s="69"/>
      <c r="I82" s="69"/>
      <c r="J82" s="69"/>
      <c r="K82" s="69"/>
      <c r="L82" s="69"/>
      <c r="M82" s="69"/>
      <c r="N82" s="69"/>
      <c r="O82" s="69"/>
      <c r="P82" s="69"/>
      <c r="Q82" s="69"/>
      <c r="S82" s="69"/>
      <c r="T82" s="69"/>
      <c r="U82" s="69"/>
      <c r="V82" s="69"/>
      <c r="W82" s="69"/>
      <c r="X82" s="64"/>
      <c r="Y82" s="69"/>
      <c r="Z82" s="69"/>
      <c r="AA82" s="69"/>
      <c r="AB82" s="69"/>
      <c r="AC82" s="69"/>
      <c r="AD82" s="69"/>
      <c r="AE82" s="69"/>
      <c r="AF82" s="69"/>
    </row>
    <row r="83" spans="1:32" s="4" customFormat="1">
      <c r="A83" s="69"/>
      <c r="B83" s="69"/>
      <c r="C83" s="69"/>
      <c r="D83" s="69"/>
      <c r="E83" s="69"/>
      <c r="F83" s="69"/>
      <c r="G83" s="69"/>
      <c r="H83" s="69"/>
      <c r="I83" s="69"/>
      <c r="J83" s="69"/>
      <c r="K83" s="69"/>
      <c r="L83" s="69"/>
      <c r="M83" s="69"/>
      <c r="N83" s="69"/>
      <c r="O83" s="69"/>
      <c r="P83" s="69"/>
      <c r="Q83" s="69"/>
      <c r="S83" s="69"/>
      <c r="T83" s="69"/>
      <c r="U83" s="69"/>
      <c r="V83" s="69"/>
      <c r="W83" s="69"/>
      <c r="X83" s="64"/>
      <c r="Y83" s="69"/>
      <c r="Z83" s="69"/>
      <c r="AA83" s="69"/>
      <c r="AB83" s="69"/>
      <c r="AC83" s="69"/>
      <c r="AD83" s="69"/>
      <c r="AE83" s="69"/>
      <c r="AF83" s="69"/>
    </row>
    <row r="84" spans="1:32" s="4" customFormat="1">
      <c r="A84" s="69"/>
      <c r="B84" s="69"/>
      <c r="C84" s="69"/>
      <c r="D84" s="69"/>
      <c r="E84" s="69"/>
      <c r="F84" s="69"/>
      <c r="G84" s="69"/>
      <c r="H84" s="69"/>
      <c r="I84" s="69"/>
      <c r="J84" s="69"/>
      <c r="K84" s="69"/>
      <c r="L84" s="69"/>
      <c r="M84" s="69"/>
      <c r="N84" s="69"/>
      <c r="O84" s="69"/>
      <c r="P84" s="69"/>
      <c r="Q84" s="69"/>
      <c r="S84" s="69"/>
      <c r="T84" s="69"/>
      <c r="U84" s="69"/>
      <c r="V84" s="69"/>
      <c r="W84" s="69"/>
      <c r="X84" s="64"/>
      <c r="Y84" s="69"/>
      <c r="Z84" s="69"/>
      <c r="AA84" s="69"/>
      <c r="AB84" s="69"/>
      <c r="AC84" s="69"/>
      <c r="AD84" s="69"/>
      <c r="AE84" s="69"/>
      <c r="AF84" s="69"/>
    </row>
    <row r="85" spans="1:32" s="4" customFormat="1">
      <c r="A85" s="69"/>
      <c r="B85" s="69"/>
      <c r="C85" s="69"/>
      <c r="D85" s="69"/>
      <c r="E85" s="69"/>
      <c r="F85" s="69"/>
      <c r="G85" s="69"/>
      <c r="H85" s="69"/>
      <c r="I85" s="69"/>
      <c r="J85" s="69"/>
      <c r="K85" s="69"/>
      <c r="L85" s="69"/>
      <c r="M85" s="69"/>
      <c r="N85" s="69"/>
      <c r="O85" s="69"/>
      <c r="P85" s="69"/>
      <c r="Q85" s="69"/>
      <c r="S85" s="69"/>
      <c r="T85" s="69"/>
      <c r="U85" s="69"/>
      <c r="V85" s="69"/>
      <c r="W85" s="69"/>
      <c r="X85" s="64"/>
      <c r="Y85" s="69"/>
      <c r="Z85" s="69"/>
      <c r="AA85" s="69"/>
      <c r="AB85" s="69"/>
      <c r="AC85" s="69"/>
      <c r="AD85" s="69"/>
      <c r="AE85" s="69"/>
      <c r="AF85" s="69"/>
    </row>
    <row r="86" spans="1:32" s="4" customFormat="1">
      <c r="A86" s="69"/>
      <c r="B86" s="69"/>
      <c r="C86" s="69"/>
      <c r="D86" s="69"/>
      <c r="E86" s="69"/>
      <c r="F86" s="69"/>
      <c r="G86" s="69"/>
      <c r="H86" s="69"/>
      <c r="I86" s="69"/>
      <c r="J86" s="69"/>
      <c r="K86" s="69"/>
      <c r="L86" s="69"/>
      <c r="M86" s="69"/>
      <c r="N86" s="69"/>
      <c r="O86" s="69"/>
      <c r="P86" s="69"/>
      <c r="Q86" s="69"/>
      <c r="S86" s="69"/>
      <c r="T86" s="69"/>
      <c r="U86" s="69"/>
      <c r="V86" s="69"/>
      <c r="W86" s="69"/>
      <c r="X86" s="69"/>
      <c r="Y86" s="69"/>
      <c r="Z86" s="69"/>
      <c r="AA86" s="69"/>
      <c r="AB86" s="69"/>
      <c r="AC86" s="69"/>
      <c r="AD86" s="69"/>
      <c r="AE86" s="69"/>
      <c r="AF86" s="69"/>
    </row>
    <row r="87" spans="1:32" s="4" customFormat="1">
      <c r="A87" s="69"/>
      <c r="B87" s="69"/>
      <c r="C87" s="69"/>
      <c r="D87" s="69"/>
      <c r="E87" s="69"/>
      <c r="F87" s="69"/>
      <c r="G87" s="69"/>
      <c r="H87" s="69"/>
      <c r="I87" s="69"/>
      <c r="J87" s="69"/>
      <c r="K87" s="69"/>
      <c r="L87" s="69"/>
      <c r="M87" s="69"/>
      <c r="N87" s="69"/>
      <c r="O87" s="69"/>
      <c r="P87" s="69"/>
      <c r="Q87" s="69"/>
      <c r="S87" s="69"/>
      <c r="T87" s="69"/>
      <c r="U87" s="69"/>
      <c r="V87" s="69"/>
      <c r="W87" s="69"/>
      <c r="X87" s="69"/>
      <c r="Y87" s="69"/>
      <c r="Z87" s="69"/>
      <c r="AA87" s="69"/>
      <c r="AB87" s="69"/>
      <c r="AC87" s="69"/>
      <c r="AD87" s="69"/>
      <c r="AE87" s="69"/>
      <c r="AF87" s="69"/>
    </row>
    <row r="88" spans="1:32" s="4" customFormat="1">
      <c r="A88" s="69"/>
      <c r="B88" s="69"/>
      <c r="C88" s="69"/>
      <c r="D88" s="69"/>
      <c r="E88" s="69"/>
      <c r="F88" s="69"/>
      <c r="G88" s="69"/>
      <c r="H88" s="69"/>
      <c r="I88" s="69"/>
      <c r="J88" s="69"/>
      <c r="K88" s="69"/>
      <c r="L88" s="69"/>
      <c r="M88" s="69"/>
      <c r="N88" s="69"/>
      <c r="O88" s="69"/>
      <c r="P88" s="69"/>
      <c r="Q88" s="69"/>
      <c r="S88" s="69"/>
      <c r="T88" s="69"/>
      <c r="U88" s="69"/>
      <c r="V88" s="69"/>
      <c r="W88" s="69"/>
      <c r="X88" s="69"/>
      <c r="Y88" s="69"/>
      <c r="Z88" s="69"/>
      <c r="AA88" s="69"/>
      <c r="AB88" s="69"/>
      <c r="AC88" s="69"/>
      <c r="AD88" s="69"/>
      <c r="AE88" s="69"/>
      <c r="AF88" s="69"/>
    </row>
    <row r="89" spans="1:32" s="4" customFormat="1">
      <c r="A89" s="69"/>
      <c r="B89" s="69"/>
      <c r="C89" s="69"/>
      <c r="D89" s="69"/>
      <c r="E89" s="69"/>
      <c r="F89" s="69"/>
      <c r="G89" s="69"/>
      <c r="H89" s="69"/>
      <c r="I89" s="69"/>
      <c r="J89" s="69"/>
      <c r="K89" s="69"/>
      <c r="L89" s="69"/>
      <c r="M89" s="69"/>
      <c r="N89" s="69"/>
      <c r="O89" s="69"/>
      <c r="P89" s="69"/>
      <c r="Q89" s="69"/>
      <c r="S89" s="69"/>
      <c r="T89" s="69"/>
      <c r="U89" s="69"/>
      <c r="V89" s="69"/>
      <c r="W89" s="69"/>
      <c r="X89" s="69"/>
      <c r="Y89" s="69"/>
      <c r="Z89" s="69"/>
      <c r="AA89" s="69"/>
      <c r="AB89" s="69"/>
      <c r="AC89" s="69"/>
      <c r="AD89" s="69"/>
      <c r="AE89" s="69"/>
      <c r="AF89" s="69"/>
    </row>
    <row r="90" spans="1:32" s="4" customFormat="1">
      <c r="A90" s="69"/>
      <c r="B90" s="69"/>
      <c r="C90" s="69"/>
      <c r="D90" s="69"/>
      <c r="E90" s="69"/>
      <c r="F90" s="69"/>
      <c r="G90" s="69"/>
      <c r="H90" s="69"/>
      <c r="I90" s="69"/>
      <c r="J90" s="69"/>
      <c r="K90" s="69"/>
      <c r="L90" s="69"/>
      <c r="M90" s="69"/>
      <c r="N90" s="69"/>
      <c r="O90" s="69"/>
      <c r="P90" s="69"/>
      <c r="Q90" s="69"/>
      <c r="S90" s="69"/>
      <c r="T90" s="69"/>
      <c r="U90" s="69"/>
      <c r="V90" s="69"/>
      <c r="W90" s="69"/>
      <c r="X90" s="69"/>
      <c r="Y90" s="69"/>
      <c r="Z90" s="69"/>
      <c r="AA90" s="69"/>
      <c r="AB90" s="69"/>
      <c r="AC90" s="69"/>
      <c r="AD90" s="69"/>
      <c r="AE90" s="69"/>
      <c r="AF90" s="69"/>
    </row>
    <row r="91" spans="1:32" s="4" customFormat="1">
      <c r="A91" s="69"/>
      <c r="B91" s="69"/>
      <c r="C91" s="69"/>
      <c r="D91" s="69"/>
      <c r="E91" s="69"/>
      <c r="F91" s="69"/>
      <c r="G91" s="69"/>
      <c r="H91" s="69"/>
      <c r="I91" s="69"/>
      <c r="J91" s="69"/>
      <c r="K91" s="69"/>
      <c r="L91" s="69"/>
      <c r="M91" s="69"/>
      <c r="N91" s="69"/>
      <c r="O91" s="69"/>
      <c r="P91" s="69"/>
      <c r="Q91" s="69"/>
      <c r="S91" s="69"/>
      <c r="T91" s="69"/>
      <c r="U91" s="69"/>
      <c r="V91" s="69"/>
      <c r="W91" s="69"/>
      <c r="X91" s="69"/>
      <c r="Y91" s="69"/>
      <c r="Z91" s="69"/>
      <c r="AA91" s="69"/>
      <c r="AB91" s="69"/>
      <c r="AC91" s="69"/>
      <c r="AD91" s="69"/>
      <c r="AE91" s="69"/>
      <c r="AF91" s="69"/>
    </row>
    <row r="92" spans="1:32" s="4" customFormat="1">
      <c r="A92" s="69"/>
      <c r="B92" s="69"/>
      <c r="C92" s="69"/>
      <c r="D92" s="69"/>
      <c r="E92" s="69"/>
      <c r="F92" s="69"/>
      <c r="G92" s="69"/>
      <c r="H92" s="69"/>
      <c r="I92" s="69"/>
      <c r="J92" s="69"/>
      <c r="K92" s="69"/>
      <c r="L92" s="69"/>
      <c r="M92" s="69"/>
      <c r="N92" s="69"/>
      <c r="O92" s="69"/>
      <c r="P92" s="69"/>
      <c r="Q92" s="69"/>
      <c r="S92" s="69"/>
      <c r="T92" s="69"/>
      <c r="U92" s="69"/>
      <c r="V92" s="69"/>
      <c r="W92" s="69"/>
      <c r="X92" s="69"/>
      <c r="Y92" s="69"/>
      <c r="Z92" s="69"/>
      <c r="AA92" s="69"/>
      <c r="AB92" s="69"/>
      <c r="AC92" s="69"/>
      <c r="AD92" s="69"/>
      <c r="AE92" s="69"/>
      <c r="AF92" s="69"/>
    </row>
    <row r="93" spans="1:32" s="4" customFormat="1">
      <c r="A93" s="69"/>
      <c r="B93" s="69"/>
      <c r="C93" s="69"/>
      <c r="D93" s="69"/>
      <c r="E93" s="69"/>
      <c r="F93" s="69"/>
      <c r="G93" s="69"/>
      <c r="H93" s="69"/>
      <c r="I93" s="69"/>
      <c r="J93" s="69"/>
      <c r="K93" s="69"/>
      <c r="L93" s="69"/>
      <c r="M93" s="69"/>
      <c r="N93" s="69"/>
      <c r="O93" s="69"/>
      <c r="P93" s="69"/>
      <c r="Q93" s="69"/>
      <c r="S93" s="69"/>
      <c r="T93" s="69"/>
      <c r="U93" s="69"/>
      <c r="V93" s="69"/>
      <c r="W93" s="69"/>
      <c r="X93" s="69"/>
      <c r="Y93" s="69"/>
      <c r="Z93" s="69"/>
      <c r="AA93" s="69"/>
      <c r="AB93" s="69"/>
      <c r="AC93" s="69"/>
      <c r="AD93" s="69"/>
      <c r="AE93" s="69"/>
      <c r="AF93" s="69"/>
    </row>
    <row r="94" spans="1:32" s="4" customFormat="1">
      <c r="A94" s="69"/>
      <c r="B94" s="69"/>
      <c r="C94" s="69"/>
      <c r="D94" s="69"/>
      <c r="E94" s="69"/>
      <c r="F94" s="69"/>
      <c r="G94" s="69"/>
      <c r="H94" s="69"/>
      <c r="I94" s="69"/>
      <c r="J94" s="69"/>
      <c r="K94" s="69"/>
      <c r="L94" s="69"/>
      <c r="M94" s="69"/>
      <c r="N94" s="69"/>
      <c r="O94" s="69"/>
      <c r="P94" s="69"/>
      <c r="Q94" s="69"/>
      <c r="S94" s="69"/>
      <c r="T94" s="69"/>
      <c r="U94" s="69"/>
      <c r="V94" s="69"/>
      <c r="W94" s="69"/>
      <c r="X94" s="69"/>
      <c r="Y94" s="69"/>
      <c r="Z94" s="69"/>
      <c r="AA94" s="69"/>
      <c r="AB94" s="69"/>
      <c r="AC94" s="69"/>
      <c r="AD94" s="69"/>
      <c r="AE94" s="69"/>
      <c r="AF94" s="69"/>
    </row>
    <row r="95" spans="1:32" s="4" customFormat="1">
      <c r="A95" s="69"/>
      <c r="B95" s="69"/>
      <c r="C95" s="69"/>
      <c r="D95" s="69"/>
      <c r="E95" s="69"/>
      <c r="F95" s="69"/>
      <c r="G95" s="69"/>
      <c r="H95" s="69"/>
      <c r="I95" s="69"/>
      <c r="J95" s="69"/>
      <c r="K95" s="69"/>
      <c r="L95" s="69"/>
      <c r="M95" s="69"/>
      <c r="N95" s="69"/>
      <c r="O95" s="69"/>
      <c r="P95" s="69"/>
      <c r="Q95" s="69"/>
      <c r="S95" s="69"/>
      <c r="T95" s="69"/>
      <c r="U95" s="69"/>
      <c r="V95" s="69"/>
      <c r="W95" s="69"/>
      <c r="X95" s="69"/>
      <c r="Y95" s="69"/>
      <c r="Z95" s="69"/>
      <c r="AA95" s="69"/>
      <c r="AB95" s="69"/>
      <c r="AC95" s="69"/>
      <c r="AD95" s="69"/>
      <c r="AE95" s="69"/>
      <c r="AF95" s="69"/>
    </row>
    <row r="96" spans="1:32" s="4" customFormat="1">
      <c r="A96" s="69"/>
      <c r="B96" s="69"/>
      <c r="C96" s="69"/>
      <c r="D96" s="69"/>
      <c r="E96" s="69"/>
      <c r="F96" s="69"/>
      <c r="G96" s="69"/>
      <c r="H96" s="69"/>
      <c r="I96" s="69"/>
      <c r="J96" s="69"/>
      <c r="K96" s="69"/>
      <c r="L96" s="69"/>
      <c r="M96" s="69"/>
      <c r="N96" s="69"/>
      <c r="O96" s="69"/>
      <c r="P96" s="69"/>
      <c r="Q96" s="69"/>
      <c r="S96" s="69"/>
      <c r="T96" s="69"/>
      <c r="U96" s="69"/>
      <c r="V96" s="69"/>
      <c r="W96" s="69"/>
      <c r="X96" s="69"/>
      <c r="Y96" s="69"/>
      <c r="Z96" s="69"/>
      <c r="AA96" s="69"/>
      <c r="AB96" s="69"/>
      <c r="AC96" s="69"/>
      <c r="AD96" s="69"/>
      <c r="AE96" s="69"/>
      <c r="AF96" s="69"/>
    </row>
    <row r="97" spans="1:32" s="4" customFormat="1">
      <c r="A97" s="69"/>
      <c r="B97" s="69"/>
      <c r="C97" s="69"/>
      <c r="D97" s="69"/>
      <c r="E97" s="69"/>
      <c r="F97" s="69"/>
      <c r="G97" s="69"/>
      <c r="H97" s="69"/>
      <c r="I97" s="69"/>
      <c r="J97" s="69"/>
      <c r="K97" s="69"/>
      <c r="L97" s="69"/>
      <c r="M97" s="69"/>
      <c r="N97" s="69"/>
      <c r="O97" s="69"/>
      <c r="P97" s="69"/>
      <c r="Q97" s="69"/>
      <c r="S97" s="69"/>
      <c r="T97" s="69"/>
      <c r="U97" s="69"/>
      <c r="V97" s="69"/>
      <c r="W97" s="69"/>
      <c r="X97" s="69"/>
      <c r="Y97" s="69"/>
      <c r="Z97" s="69"/>
      <c r="AA97" s="69"/>
      <c r="AB97" s="69"/>
      <c r="AC97" s="69"/>
      <c r="AD97" s="69"/>
      <c r="AE97" s="69"/>
      <c r="AF97" s="69"/>
    </row>
  </sheetData>
  <mergeCells count="6">
    <mergeCell ref="AD15:AF15"/>
    <mergeCell ref="F11:P11"/>
    <mergeCell ref="R11:V11"/>
    <mergeCell ref="Y11:AA11"/>
    <mergeCell ref="AD11:AF11"/>
    <mergeCell ref="AD14:AF14"/>
  </mergeCells>
  <pageMargins left="0.55000000000000004" right="0.5" top="0.66" bottom="0.25" header="0.19" footer="0.25"/>
  <pageSetup scale="58" firstPageNumber="69" orientation="landscape" useFirstPageNumber="1"/>
  <headerFooter scaleWithDoc="0">
    <oddFooter>&amp;R&amp;8&amp;P</oddFooter>
  </headerFooter>
  <colBreaks count="1" manualBreakCount="1">
    <brk id="15" min="2" max="50" man="1"/>
  </colBreaks>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Z83"/>
  <sheetViews>
    <sheetView showGridLines="0" showOutlineSymbols="0" zoomScale="80" zoomScaleNormal="80" zoomScaleSheetLayoutView="85" zoomScalePageLayoutView="80" workbookViewId="0"/>
  </sheetViews>
  <sheetFormatPr baseColWidth="10" defaultColWidth="9.7109375" defaultRowHeight="12" x14ac:dyDescent="0"/>
  <cols>
    <col min="1" max="1" width="19.7109375" style="3" customWidth="1"/>
    <col min="2" max="2" width="3.7109375" style="3" customWidth="1"/>
    <col min="3" max="3" width="9.28515625" style="3" customWidth="1"/>
    <col min="4" max="4" width="1.7109375" style="3" customWidth="1"/>
    <col min="5" max="5" width="9.7109375" style="3" customWidth="1"/>
    <col min="6" max="6" width="1.7109375" style="3" customWidth="1"/>
    <col min="7" max="7" width="9.7109375" style="3" customWidth="1"/>
    <col min="8" max="8" width="1.7109375" style="3" customWidth="1"/>
    <col min="9" max="9" width="9.7109375" style="3" customWidth="1"/>
    <col min="10" max="10" width="1.7109375" style="3" customWidth="1"/>
    <col min="11" max="11" width="9.7109375" style="3" customWidth="1"/>
    <col min="12" max="12" width="1.7109375" style="3" customWidth="1"/>
    <col min="13" max="13" width="9.7109375" style="3" customWidth="1"/>
    <col min="14" max="14" width="1.7109375" style="3" customWidth="1"/>
    <col min="15" max="15" width="9.7109375" style="3" customWidth="1"/>
    <col min="16" max="16" width="1.7109375" style="3" customWidth="1"/>
    <col min="17" max="17" width="9.7109375" style="3" customWidth="1"/>
    <col min="18" max="18" width="1.7109375" style="3" customWidth="1"/>
    <col min="19" max="19" width="9.7109375" style="3"/>
    <col min="20" max="20" width="1.7109375" style="3" customWidth="1"/>
    <col min="21" max="21" width="9.7109375" style="3"/>
    <col min="22" max="22" width="1.7109375" style="3" customWidth="1"/>
    <col min="23" max="23" width="12.28515625" style="3" bestFit="1" customWidth="1"/>
    <col min="24" max="16384" width="9.7109375" style="3"/>
  </cols>
  <sheetData>
    <row r="1" spans="1:26" ht="15" customHeight="1">
      <c r="A1" s="1667" t="s">
        <v>1491</v>
      </c>
    </row>
    <row r="3" spans="1:26" ht="15" customHeight="1">
      <c r="A3" s="211" t="s">
        <v>0</v>
      </c>
      <c r="B3" s="2"/>
      <c r="C3" s="2"/>
      <c r="D3" s="212"/>
    </row>
    <row r="4" spans="1:26" ht="15" customHeight="1">
      <c r="A4" s="211" t="s">
        <v>1</v>
      </c>
      <c r="B4" s="2"/>
      <c r="C4" s="2"/>
      <c r="F4" s="213"/>
      <c r="H4" s="213"/>
      <c r="I4" s="213"/>
      <c r="J4" s="213"/>
      <c r="K4" s="213"/>
      <c r="L4" s="213"/>
      <c r="M4" s="213"/>
      <c r="N4" s="213"/>
      <c r="O4" s="213"/>
      <c r="P4" s="213"/>
      <c r="S4" s="213"/>
      <c r="U4" s="213"/>
      <c r="W4" s="213" t="s">
        <v>202</v>
      </c>
      <c r="X4" s="213"/>
    </row>
    <row r="5" spans="1:26" ht="15" customHeight="1">
      <c r="A5" s="214" t="s">
        <v>203</v>
      </c>
      <c r="B5" s="2"/>
      <c r="C5" s="2"/>
    </row>
    <row r="6" spans="1:26" ht="15" customHeight="1">
      <c r="A6" s="214" t="s">
        <v>2506</v>
      </c>
    </row>
    <row r="7" spans="1:26" ht="15" customHeight="1">
      <c r="A7" s="215"/>
      <c r="B7" s="216"/>
      <c r="C7" s="216"/>
      <c r="D7" s="216"/>
    </row>
    <row r="8" spans="1:26" ht="15">
      <c r="A8" s="216"/>
      <c r="B8" s="216"/>
      <c r="C8" s="216"/>
      <c r="D8" s="216"/>
      <c r="E8" s="217"/>
    </row>
    <row r="9" spans="1:26" ht="15">
      <c r="A9" s="216"/>
      <c r="B9" s="216"/>
      <c r="C9" s="216"/>
      <c r="D9" s="216"/>
      <c r="W9" s="218"/>
    </row>
    <row r="10" spans="1:26" ht="15">
      <c r="A10" s="216"/>
      <c r="B10" s="216"/>
      <c r="C10" s="216"/>
      <c r="D10" s="216"/>
      <c r="P10" s="219"/>
    </row>
    <row r="11" spans="1:26" ht="15">
      <c r="A11" s="216"/>
      <c r="B11" s="216"/>
      <c r="C11" s="216"/>
      <c r="D11" s="216"/>
      <c r="P11" s="219"/>
    </row>
    <row r="12" spans="1:26" ht="15">
      <c r="A12" s="216"/>
      <c r="B12" s="216"/>
      <c r="C12" s="216"/>
      <c r="D12" s="216"/>
      <c r="E12" s="221" t="s">
        <v>93</v>
      </c>
      <c r="F12" s="222"/>
      <c r="G12" s="221" t="s">
        <v>94</v>
      </c>
      <c r="H12" s="222"/>
      <c r="I12" s="221" t="s">
        <v>95</v>
      </c>
      <c r="J12" s="222"/>
      <c r="K12" s="221" t="s">
        <v>96</v>
      </c>
      <c r="M12" s="220" t="s">
        <v>97</v>
      </c>
      <c r="O12" s="220" t="s">
        <v>98</v>
      </c>
      <c r="Q12" s="220" t="s">
        <v>99</v>
      </c>
      <c r="S12" s="220" t="s">
        <v>10</v>
      </c>
      <c r="U12" s="220" t="s">
        <v>9</v>
      </c>
      <c r="W12" s="220" t="s">
        <v>1977</v>
      </c>
      <c r="X12" s="223"/>
    </row>
    <row r="13" spans="1:26" ht="15">
      <c r="A13" s="215" t="s">
        <v>1493</v>
      </c>
      <c r="B13" s="216"/>
      <c r="C13" s="216"/>
      <c r="D13" s="216"/>
      <c r="F13" s="219"/>
      <c r="H13" s="219"/>
      <c r="J13" s="219"/>
      <c r="L13" s="219"/>
    </row>
    <row r="14" spans="1:26" ht="15">
      <c r="A14" s="224" t="s">
        <v>204</v>
      </c>
      <c r="B14" s="216"/>
      <c r="C14" s="216"/>
      <c r="D14" s="216" t="s">
        <v>6</v>
      </c>
      <c r="E14" s="225">
        <v>30813</v>
      </c>
      <c r="F14" s="225"/>
      <c r="G14" s="225">
        <v>34580</v>
      </c>
      <c r="H14" s="225"/>
      <c r="I14" s="225">
        <v>36564</v>
      </c>
      <c r="J14" s="226"/>
      <c r="K14" s="225">
        <v>36840</v>
      </c>
      <c r="L14" s="227"/>
      <c r="M14" s="228">
        <v>34751</v>
      </c>
      <c r="N14" s="227"/>
      <c r="O14" s="225">
        <v>36209</v>
      </c>
      <c r="P14" s="227"/>
      <c r="Q14" s="229">
        <v>38768</v>
      </c>
      <c r="R14" s="227"/>
      <c r="S14" s="229">
        <v>40227</v>
      </c>
      <c r="T14" s="227"/>
      <c r="U14" s="229">
        <v>42961</v>
      </c>
      <c r="V14" s="227"/>
      <c r="W14" s="229">
        <v>43710</v>
      </c>
      <c r="X14" s="230"/>
      <c r="Z14" s="231"/>
    </row>
    <row r="15" spans="1:26" ht="15">
      <c r="A15" s="224" t="s">
        <v>205</v>
      </c>
      <c r="B15" s="216"/>
      <c r="C15" s="216"/>
      <c r="D15" s="216" t="s">
        <v>6</v>
      </c>
      <c r="E15" s="233">
        <f>(ROUND(SUM(E14/E38),4))</f>
        <v>0.58340000000000003</v>
      </c>
      <c r="F15" s="233"/>
      <c r="G15" s="233">
        <f>(ROUND(SUM(G14/G38),4))</f>
        <v>0.59709999999999996</v>
      </c>
      <c r="H15" s="233"/>
      <c r="I15" s="233">
        <f>(ROUND(SUM(I14/I38),4))</f>
        <v>0.60860000000000003</v>
      </c>
      <c r="J15" s="234"/>
      <c r="K15" s="233">
        <f>(ROUND(SUM(K14/K38),4))</f>
        <v>0.61839999999999995</v>
      </c>
      <c r="L15" s="217"/>
      <c r="M15" s="233">
        <f>(ROUND(SUM(M14/M38),4))</f>
        <v>0.60260000000000002</v>
      </c>
      <c r="N15" s="217"/>
      <c r="O15" s="235">
        <f>(ROUND(SUM(36208/O38),4))</f>
        <v>0.5948</v>
      </c>
      <c r="P15" s="217"/>
      <c r="Q15" s="235">
        <f>(ROUND(SUM(38770/Q38),4))</f>
        <v>0.60299999999999998</v>
      </c>
      <c r="R15" s="217"/>
      <c r="S15" s="233">
        <f>(ROUND(SUM(S14/S38),4))</f>
        <v>0.60670000000000002</v>
      </c>
      <c r="T15" s="217"/>
      <c r="U15" s="233">
        <f>(ROUND(SUM(42960/U38),4))</f>
        <v>0.61639999999999995</v>
      </c>
      <c r="V15" s="217"/>
      <c r="W15" s="233">
        <f>(ROUND(SUM(W14/W38),4))</f>
        <v>0.61529999999999996</v>
      </c>
      <c r="X15" s="236"/>
      <c r="Z15" s="231"/>
    </row>
    <row r="16" spans="1:26" ht="15">
      <c r="A16" s="224" t="s">
        <v>206</v>
      </c>
      <c r="B16" s="216"/>
      <c r="C16" s="216"/>
      <c r="D16" s="216" t="s">
        <v>6</v>
      </c>
      <c r="E16" s="237">
        <v>9.6500000000000002E-2</v>
      </c>
      <c r="F16" s="233"/>
      <c r="G16" s="237">
        <f>ROUND(SUM(+G14-E14)/(E14),4)</f>
        <v>0.12230000000000001</v>
      </c>
      <c r="H16" s="233"/>
      <c r="I16" s="237">
        <f>ROUND(SUM(+I14-G14)/(G14),4)</f>
        <v>5.74E-2</v>
      </c>
      <c r="J16" s="234"/>
      <c r="K16" s="237">
        <f>ROUND(SUM(+K14-I14)/(I14),4)</f>
        <v>7.4999999999999997E-3</v>
      </c>
      <c r="L16" s="217"/>
      <c r="M16" s="237">
        <f>ROUND(SUM(+M14-K14)/(K14),4)</f>
        <v>-5.67E-2</v>
      </c>
      <c r="N16" s="217"/>
      <c r="O16" s="237">
        <f>ROUND(SUM(+O14-M14)/(M14),4)</f>
        <v>4.2000000000000003E-2</v>
      </c>
      <c r="P16" s="217"/>
      <c r="Q16" s="237">
        <f>ROUND(SUM(+Q14-O14)/(O14),4)</f>
        <v>7.0699999999999999E-2</v>
      </c>
      <c r="R16" s="217"/>
      <c r="S16" s="237">
        <f>ROUND(SUM(+S14-Q14)/(Q14),4)</f>
        <v>3.7600000000000001E-2</v>
      </c>
      <c r="T16" s="217"/>
      <c r="U16" s="237">
        <f>ROUND(SUM(+U14-S14)/(S14),3)</f>
        <v>6.8000000000000005E-2</v>
      </c>
      <c r="V16" s="217"/>
      <c r="W16" s="237">
        <f>ROUND(SUM(+W14-U14)/(U14),3)</f>
        <v>1.7000000000000001E-2</v>
      </c>
      <c r="X16" s="236"/>
      <c r="Z16" s="231"/>
    </row>
    <row r="17" spans="1:26" ht="15">
      <c r="A17" s="224" t="s">
        <v>207</v>
      </c>
      <c r="B17" s="224"/>
      <c r="C17" s="216"/>
      <c r="D17" s="216" t="s">
        <v>6</v>
      </c>
      <c r="E17" s="238">
        <f>(ROUND(SUM(E14/19.3),4))</f>
        <v>1596.5284999999999</v>
      </c>
      <c r="F17" s="238"/>
      <c r="G17" s="238">
        <f>ROUND(SUM(G14/19.3),4)</f>
        <v>1791.7098000000001</v>
      </c>
      <c r="H17" s="238"/>
      <c r="I17" s="238">
        <f>ROUND(SUM(I14/19.4),4)</f>
        <v>1884.7422999999999</v>
      </c>
      <c r="J17" s="239"/>
      <c r="K17" s="238">
        <f>ROUND(SUM(K14/19.5),4)</f>
        <v>1889.2308</v>
      </c>
      <c r="L17" s="240"/>
      <c r="M17" s="241">
        <f>ROUND(SUM(M14/19.5),4)</f>
        <v>1782.1025999999999</v>
      </c>
      <c r="N17" s="240"/>
      <c r="O17" s="238">
        <f>ROUND(SUM(O14/19.4),4)</f>
        <v>1866.4432999999999</v>
      </c>
      <c r="P17" s="240"/>
      <c r="Q17" s="242">
        <f>ROUND(SUM(Q14/19.5),4)</f>
        <v>1988.1025999999999</v>
      </c>
      <c r="R17" s="240"/>
      <c r="S17" s="242">
        <f>ROUND(SUM(S14/19.6),4)</f>
        <v>2052.3980000000001</v>
      </c>
      <c r="T17" s="240"/>
      <c r="U17" s="242">
        <f>ROUND(SUM(U14/19.7),4)</f>
        <v>2180.7613999999999</v>
      </c>
      <c r="V17" s="240"/>
      <c r="W17" s="242">
        <f>ROUND(SUM(W14/19.7),4)</f>
        <v>2218.7817</v>
      </c>
      <c r="X17" s="230"/>
      <c r="Z17" s="231"/>
    </row>
    <row r="18" spans="1:26" ht="15">
      <c r="A18" s="216"/>
      <c r="B18" s="216"/>
      <c r="C18" s="216"/>
      <c r="D18" s="216"/>
      <c r="J18" s="219"/>
      <c r="K18" s="119" t="s">
        <v>6</v>
      </c>
      <c r="Q18" s="243"/>
      <c r="S18" s="243"/>
      <c r="U18" s="243"/>
      <c r="W18" s="243"/>
      <c r="X18" s="243"/>
    </row>
    <row r="19" spans="1:26" ht="15">
      <c r="A19" s="215" t="s">
        <v>208</v>
      </c>
      <c r="B19" s="216"/>
      <c r="C19" s="216"/>
      <c r="D19" s="216"/>
      <c r="Q19" s="243"/>
      <c r="S19" s="243"/>
      <c r="U19" s="243"/>
      <c r="W19" s="243"/>
      <c r="X19" s="243"/>
    </row>
    <row r="20" spans="1:26" ht="15">
      <c r="A20" s="224" t="s">
        <v>209</v>
      </c>
      <c r="B20" s="216"/>
      <c r="C20" s="216"/>
      <c r="D20" s="216" t="s">
        <v>6</v>
      </c>
      <c r="E20" s="113">
        <v>13094</v>
      </c>
      <c r="F20" s="113"/>
      <c r="G20" s="113">
        <v>12629</v>
      </c>
      <c r="H20" s="113"/>
      <c r="I20" s="113">
        <v>13197</v>
      </c>
      <c r="J20" s="113"/>
      <c r="K20" s="113">
        <v>13237</v>
      </c>
      <c r="L20" s="240"/>
      <c r="M20" s="113">
        <v>12852</v>
      </c>
      <c r="N20" s="240"/>
      <c r="O20" s="113">
        <v>14205</v>
      </c>
      <c r="P20" s="240"/>
      <c r="Q20" s="244">
        <v>14571</v>
      </c>
      <c r="R20" s="240"/>
      <c r="S20" s="244">
        <v>14616</v>
      </c>
      <c r="T20" s="240"/>
      <c r="U20" s="242">
        <v>15100</v>
      </c>
      <c r="V20" s="240"/>
      <c r="W20" s="242">
        <v>15385</v>
      </c>
      <c r="X20" s="245"/>
    </row>
    <row r="21" spans="1:26" ht="15">
      <c r="A21" s="224" t="s">
        <v>205</v>
      </c>
      <c r="B21" s="216"/>
      <c r="C21" s="216"/>
      <c r="D21" s="216" t="s">
        <v>6</v>
      </c>
      <c r="E21" s="234">
        <f>(ROUND(SUM(E20/E38),4))</f>
        <v>0.24790000000000001</v>
      </c>
      <c r="F21" s="232"/>
      <c r="G21" s="234">
        <f>(ROUND(SUM(G20/G38),4))</f>
        <v>0.21809999999999999</v>
      </c>
      <c r="H21" s="232"/>
      <c r="I21" s="234">
        <f>(ROUND(SUM(I20/I38),4))</f>
        <v>0.21970000000000001</v>
      </c>
      <c r="J21" s="232"/>
      <c r="K21" s="234">
        <f>(ROUND(SUM(K20/K38),4))</f>
        <v>0.22220000000000001</v>
      </c>
      <c r="M21" s="234">
        <f>(ROUND(SUM(M20/M38),4))</f>
        <v>0.22289999999999999</v>
      </c>
      <c r="O21" s="234">
        <f>(ROUND(SUM(O20/O38),4))</f>
        <v>0.2334</v>
      </c>
      <c r="Q21" s="234">
        <f>(ROUND(SUM(Q20/Q38),4))</f>
        <v>0.2266</v>
      </c>
      <c r="S21" s="246">
        <f>(ROUND(SUM(14615/S38),4))</f>
        <v>0.22040000000000001</v>
      </c>
      <c r="U21" s="234">
        <f>(ROUND(SUM(U20/U38),4))</f>
        <v>0.2167</v>
      </c>
      <c r="W21" s="234">
        <f>(ROUND(SUM(W20/W38),4))</f>
        <v>0.21659999999999999</v>
      </c>
      <c r="X21" s="236"/>
    </row>
    <row r="22" spans="1:26" ht="15">
      <c r="A22" s="224" t="s">
        <v>210</v>
      </c>
      <c r="B22" s="216"/>
      <c r="C22" s="216"/>
      <c r="D22" s="216" t="s">
        <v>6</v>
      </c>
      <c r="E22" s="237">
        <v>6.2100000000000002E-2</v>
      </c>
      <c r="F22" s="232"/>
      <c r="G22" s="237">
        <f>ROUND(SUM(+G20-E20)/(E20),4)</f>
        <v>-3.5499999999999997E-2</v>
      </c>
      <c r="H22" s="232"/>
      <c r="I22" s="237">
        <f>ROUND(SUM(+I20-G20)/(G20),4)</f>
        <v>4.4999999999999998E-2</v>
      </c>
      <c r="J22" s="232"/>
      <c r="K22" s="237">
        <f>ROUND(SUM(+K20-I20)/(I20),4)</f>
        <v>3.0000000000000001E-3</v>
      </c>
      <c r="M22" s="237">
        <f>ROUND(SUM(+M20-K20)/(K20),4)</f>
        <v>-2.9100000000000001E-2</v>
      </c>
      <c r="O22" s="237">
        <f>ROUND(SUM(+O20-M20)/(M20),4)</f>
        <v>0.1053</v>
      </c>
      <c r="Q22" s="237">
        <f>ROUND(SUM(+Q20-O20)/(O20),4)</f>
        <v>2.58E-2</v>
      </c>
      <c r="S22" s="237">
        <f>ROUND(SUM(+S20-Q20)/(Q20),4)</f>
        <v>3.0999999999999999E-3</v>
      </c>
      <c r="U22" s="237">
        <f>ROUND(SUM(+U20-S20)/(S20),4)</f>
        <v>3.3099999999999997E-2</v>
      </c>
      <c r="W22" s="237">
        <f>ROUND(SUM(+W20-U20)/(U20),4)</f>
        <v>1.89E-2</v>
      </c>
      <c r="X22" s="236"/>
    </row>
    <row r="23" spans="1:26" ht="15">
      <c r="A23" s="224" t="s">
        <v>211</v>
      </c>
      <c r="B23" s="224"/>
      <c r="C23" s="216"/>
      <c r="D23" s="216" t="s">
        <v>6</v>
      </c>
      <c r="E23" s="238">
        <f>ROUND(SUM(E20/19.3),4)</f>
        <v>678.44560000000001</v>
      </c>
      <c r="F23" s="238"/>
      <c r="G23" s="238">
        <f>ROUND(SUM(G20/19.3),4)</f>
        <v>654.35230000000001</v>
      </c>
      <c r="H23" s="238"/>
      <c r="I23" s="238">
        <f>ROUND(SUM(I20/19.4),4)</f>
        <v>680.2577</v>
      </c>
      <c r="J23" s="238"/>
      <c r="K23" s="238">
        <f>ROUND(SUM(K20/19.5),4)</f>
        <v>678.82050000000004</v>
      </c>
      <c r="L23" s="240"/>
      <c r="M23" s="238">
        <f>ROUND(SUM(M20/19.5),4)</f>
        <v>659.07690000000002</v>
      </c>
      <c r="N23" s="240"/>
      <c r="O23" s="238">
        <f>ROUND(SUM(O20/19.4),4)</f>
        <v>732.2165</v>
      </c>
      <c r="P23" s="240"/>
      <c r="Q23" s="238">
        <f>ROUND(SUM(Q20/19.5),4)</f>
        <v>747.23080000000004</v>
      </c>
      <c r="R23" s="240"/>
      <c r="S23" s="238">
        <f>ROUND(SUM(S20/19.6),4)</f>
        <v>745.71429999999998</v>
      </c>
      <c r="T23" s="240"/>
      <c r="U23" s="238">
        <f>ROUND(SUM(U20/19.7),4)</f>
        <v>766.49749999999995</v>
      </c>
      <c r="V23" s="240"/>
      <c r="W23" s="238">
        <f>ROUND(SUM(W20/19.7),4)</f>
        <v>780.96450000000004</v>
      </c>
      <c r="X23" s="230"/>
    </row>
    <row r="24" spans="1:26" ht="15">
      <c r="A24" s="216"/>
      <c r="B24" s="216"/>
      <c r="C24" s="216"/>
      <c r="D24" s="216"/>
      <c r="Q24" s="243"/>
      <c r="S24" s="243"/>
      <c r="U24" s="243"/>
      <c r="W24" s="243"/>
      <c r="X24" s="243"/>
    </row>
    <row r="25" spans="1:26" ht="15">
      <c r="A25" s="215" t="s">
        <v>212</v>
      </c>
      <c r="B25" s="216"/>
      <c r="C25" s="216"/>
      <c r="D25" s="216"/>
      <c r="Q25" s="243"/>
      <c r="S25" s="243"/>
      <c r="U25" s="243"/>
      <c r="W25" s="243"/>
      <c r="X25" s="243"/>
    </row>
    <row r="26" spans="1:26" ht="15">
      <c r="A26" s="224" t="s">
        <v>213</v>
      </c>
      <c r="B26" s="216"/>
      <c r="C26" s="216"/>
      <c r="D26" s="216" t="s">
        <v>6</v>
      </c>
      <c r="E26" s="238">
        <v>7088</v>
      </c>
      <c r="F26" s="238"/>
      <c r="G26" s="238">
        <v>8606</v>
      </c>
      <c r="H26" s="238"/>
      <c r="I26" s="238">
        <v>8231</v>
      </c>
      <c r="J26" s="238"/>
      <c r="K26" s="238">
        <v>7604</v>
      </c>
      <c r="L26" s="240"/>
      <c r="M26" s="238">
        <v>7458</v>
      </c>
      <c r="N26" s="240"/>
      <c r="O26" s="238">
        <v>7279</v>
      </c>
      <c r="P26" s="240"/>
      <c r="Q26" s="242">
        <v>7878</v>
      </c>
      <c r="R26" s="240"/>
      <c r="S26" s="242">
        <v>8463</v>
      </c>
      <c r="T26" s="240"/>
      <c r="U26" s="242">
        <v>8258</v>
      </c>
      <c r="V26" s="240"/>
      <c r="W26" s="242">
        <v>8502</v>
      </c>
      <c r="X26" s="230"/>
    </row>
    <row r="27" spans="1:26" ht="15">
      <c r="A27" s="224" t="s">
        <v>205</v>
      </c>
      <c r="B27" s="216"/>
      <c r="C27" s="216"/>
      <c r="D27" s="216" t="s">
        <v>6</v>
      </c>
      <c r="E27" s="234">
        <f>(ROUND(SUM(E26/E38),4))</f>
        <v>0.13420000000000001</v>
      </c>
      <c r="F27" s="232"/>
      <c r="G27" s="234">
        <f>(ROUND(SUM(G26/G38),4))</f>
        <v>0.14860000000000001</v>
      </c>
      <c r="H27" s="232"/>
      <c r="I27" s="234">
        <f>(ROUND(SUM(I26/I38),4))</f>
        <v>0.13700000000000001</v>
      </c>
      <c r="J27" s="232"/>
      <c r="K27" s="234">
        <f>(ROUND(SUM(K26/K38),4))</f>
        <v>0.12759999999999999</v>
      </c>
      <c r="M27" s="234">
        <f>(ROUND(SUM(M26/M38),4))</f>
        <v>0.1293</v>
      </c>
      <c r="O27" s="234">
        <f>(ROUND(SUM(O26/O38),4))</f>
        <v>0.1196</v>
      </c>
      <c r="Q27" s="234">
        <f>(ROUND(SUM(Q26/Q38),4))</f>
        <v>0.1225</v>
      </c>
      <c r="S27" s="234">
        <f>(ROUND(SUM((S26+1)/S38),4))</f>
        <v>0.12770000000000001</v>
      </c>
      <c r="U27" s="234">
        <f>(ROUND(SUM(U26/U38),4))</f>
        <v>0.11849999999999999</v>
      </c>
      <c r="W27" s="234">
        <f>(ROUND(SUM(W26/W38),4))</f>
        <v>0.1197</v>
      </c>
      <c r="X27" s="236"/>
    </row>
    <row r="28" spans="1:26" ht="15">
      <c r="A28" s="224" t="s">
        <v>214</v>
      </c>
      <c r="B28" s="216"/>
      <c r="C28" s="216"/>
      <c r="D28" s="216" t="s">
        <v>6</v>
      </c>
      <c r="E28" s="237">
        <v>0.2208</v>
      </c>
      <c r="F28" s="232"/>
      <c r="G28" s="237">
        <f>ROUND(SUM(+G26-E26)/(E26),4)</f>
        <v>0.2142</v>
      </c>
      <c r="H28" s="232"/>
      <c r="I28" s="237">
        <f>ROUND(SUM(+I26-G26)/(G26),4)</f>
        <v>-4.36E-2</v>
      </c>
      <c r="J28" s="232"/>
      <c r="K28" s="237">
        <f>ROUND(SUM(+K26-I26)/(I26),4)</f>
        <v>-7.6200000000000004E-2</v>
      </c>
      <c r="M28" s="237">
        <f>ROUND(SUM(+M26-K26)/(K26),4)</f>
        <v>-1.9199999999999998E-2</v>
      </c>
      <c r="O28" s="237">
        <f>ROUND(SUM(+O26-M26)/(M26),4)</f>
        <v>-2.4E-2</v>
      </c>
      <c r="Q28" s="237">
        <f>ROUND(SUM(+Q26-O26)/(O26),4)</f>
        <v>8.2299999999999998E-2</v>
      </c>
      <c r="S28" s="237">
        <f>ROUND(SUM(+S26-Q26)/(Q26),4)</f>
        <v>7.4300000000000005E-2</v>
      </c>
      <c r="U28" s="237">
        <f>ROUND(SUM(+U26-S26)/(S26),4)</f>
        <v>-2.4199999999999999E-2</v>
      </c>
      <c r="W28" s="237">
        <f>ROUND(SUM(+W26-U26)/(U26),4)</f>
        <v>2.9499999999999998E-2</v>
      </c>
      <c r="X28" s="236"/>
    </row>
    <row r="29" spans="1:26" ht="15">
      <c r="A29" s="224" t="s">
        <v>215</v>
      </c>
      <c r="B29" s="224"/>
      <c r="C29" s="216"/>
      <c r="D29" s="216" t="s">
        <v>6</v>
      </c>
      <c r="E29" s="238">
        <f>ROUND(SUM(E26/19.3),4)</f>
        <v>367.25389999999999</v>
      </c>
      <c r="F29" s="238"/>
      <c r="G29" s="238">
        <f>ROUND(SUM(G26/19.3),4)</f>
        <v>445.9067</v>
      </c>
      <c r="H29" s="238"/>
      <c r="I29" s="238">
        <f>ROUND(SUM(I26/19.4),4)</f>
        <v>424.27839999999998</v>
      </c>
      <c r="J29" s="238"/>
      <c r="K29" s="238">
        <f>ROUND(SUM(K26/19.5),4)</f>
        <v>389.94869999999997</v>
      </c>
      <c r="L29" s="240"/>
      <c r="M29" s="238">
        <f>ROUND(SUM(M26/19.5),4)</f>
        <v>382.4615</v>
      </c>
      <c r="N29" s="240"/>
      <c r="O29" s="238">
        <f>ROUND(SUM(O26/19.4),4)</f>
        <v>375.20620000000002</v>
      </c>
      <c r="P29" s="240"/>
      <c r="Q29" s="238">
        <f>ROUND(SUM(Q26/19.5),4)</f>
        <v>404</v>
      </c>
      <c r="R29" s="240"/>
      <c r="S29" s="238">
        <f>ROUND(SUM(S26/19.6),4)</f>
        <v>431.78570000000002</v>
      </c>
      <c r="T29" s="240"/>
      <c r="U29" s="238">
        <f>ROUND(SUM(U26/19.7),4)</f>
        <v>419.18779999999998</v>
      </c>
      <c r="V29" s="240"/>
      <c r="W29" s="238">
        <f>ROUND(SUM(W26/19.7),4)</f>
        <v>431.5736</v>
      </c>
      <c r="X29" s="230"/>
    </row>
    <row r="30" spans="1:26" ht="15">
      <c r="A30" s="216"/>
      <c r="B30" s="216"/>
      <c r="C30" s="216"/>
      <c r="D30" s="216"/>
      <c r="Q30" s="243"/>
      <c r="S30" s="243"/>
      <c r="U30" s="243"/>
      <c r="W30" s="243"/>
      <c r="X30" s="243"/>
    </row>
    <row r="31" spans="1:26" ht="15">
      <c r="A31" s="215" t="s">
        <v>216</v>
      </c>
      <c r="B31" s="216"/>
      <c r="C31" s="216"/>
      <c r="D31" s="216"/>
      <c r="Q31" s="243"/>
      <c r="S31" s="243"/>
      <c r="U31" s="243"/>
      <c r="W31" s="243"/>
      <c r="X31" s="243"/>
    </row>
    <row r="32" spans="1:26" ht="15">
      <c r="A32" s="224" t="s">
        <v>217</v>
      </c>
      <c r="B32" s="216"/>
      <c r="C32" s="216"/>
      <c r="D32" s="216" t="s">
        <v>6</v>
      </c>
      <c r="E32" s="238">
        <v>1820</v>
      </c>
      <c r="F32" s="238"/>
      <c r="G32" s="238">
        <v>2097</v>
      </c>
      <c r="H32" s="238"/>
      <c r="I32" s="238">
        <v>2083</v>
      </c>
      <c r="J32" s="238"/>
      <c r="K32" s="238">
        <v>1890</v>
      </c>
      <c r="L32" s="240"/>
      <c r="M32" s="238">
        <v>2606</v>
      </c>
      <c r="N32" s="240"/>
      <c r="O32" s="238">
        <v>3177</v>
      </c>
      <c r="P32" s="240"/>
      <c r="Q32" s="242">
        <v>3082</v>
      </c>
      <c r="R32" s="240"/>
      <c r="S32" s="242">
        <v>2994</v>
      </c>
      <c r="T32" s="240"/>
      <c r="U32" s="242">
        <v>3371</v>
      </c>
      <c r="V32" s="240"/>
      <c r="W32" s="242">
        <v>3437</v>
      </c>
      <c r="X32" s="230"/>
    </row>
    <row r="33" spans="1:24" ht="15">
      <c r="A33" s="224" t="s">
        <v>205</v>
      </c>
      <c r="B33" s="216"/>
      <c r="C33" s="216"/>
      <c r="D33" s="216" t="s">
        <v>6</v>
      </c>
      <c r="E33" s="234">
        <f>(ROUND(SUM(E32/E38),4))</f>
        <v>3.4500000000000003E-2</v>
      </c>
      <c r="F33" s="232"/>
      <c r="G33" s="234">
        <f>(ROUND(SUM(G32/G38),4))</f>
        <v>3.6200000000000003E-2</v>
      </c>
      <c r="H33" s="232"/>
      <c r="I33" s="234">
        <f>(ROUND(SUM(I32/I38),4))</f>
        <v>3.4700000000000002E-2</v>
      </c>
      <c r="J33" s="232"/>
      <c r="K33" s="246">
        <f>(ROUND(SUM(1892/K38),4))</f>
        <v>3.1800000000000002E-2</v>
      </c>
      <c r="M33" s="234">
        <f>(ROUND(SUM(M32/M38),4))</f>
        <v>4.5199999999999997E-2</v>
      </c>
      <c r="O33" s="234">
        <f>(ROUND(SUM(O32/O38),4))</f>
        <v>5.2200000000000003E-2</v>
      </c>
      <c r="Q33" s="234">
        <f>(ROUND(SUM(Q32/Q38),4))</f>
        <v>4.7899999999999998E-2</v>
      </c>
      <c r="S33" s="234">
        <f>(ROUND(SUM(S32/S38),4))</f>
        <v>4.5199999999999997E-2</v>
      </c>
      <c r="U33" s="234">
        <f>(ROUND(SUM((U32)/U38),4))</f>
        <v>4.8399999999999999E-2</v>
      </c>
      <c r="W33" s="234">
        <f>(ROUND(SUM((W32)/W38),4))</f>
        <v>4.8399999999999999E-2</v>
      </c>
      <c r="X33" s="236"/>
    </row>
    <row r="34" spans="1:24" ht="15">
      <c r="A34" s="224" t="s">
        <v>218</v>
      </c>
      <c r="B34" s="216"/>
      <c r="C34" s="216"/>
      <c r="D34" s="216" t="s">
        <v>6</v>
      </c>
      <c r="E34" s="237">
        <v>9.9000000000000005E-2</v>
      </c>
      <c r="F34" s="232"/>
      <c r="G34" s="237">
        <f>ROUND(SUM(+G32-E32)/(E32),4)</f>
        <v>0.1522</v>
      </c>
      <c r="H34" s="232"/>
      <c r="I34" s="237">
        <f>ROUND(SUM(+I32-G32)/(G32),4)</f>
        <v>-6.7000000000000002E-3</v>
      </c>
      <c r="J34" s="232"/>
      <c r="K34" s="237">
        <f>ROUND(SUM(+K32-I32)/(I32),4)</f>
        <v>-9.2700000000000005E-2</v>
      </c>
      <c r="M34" s="237">
        <f>ROUND(SUM(+M32-K32)/(K32),4)</f>
        <v>0.37880000000000003</v>
      </c>
      <c r="O34" s="237">
        <f>ROUND(SUM(+O32-M32)/(M32),4)</f>
        <v>0.21909999999999999</v>
      </c>
      <c r="Q34" s="237">
        <f>ROUND(SUM(+Q32-O32)/(O32),4)</f>
        <v>-2.9899999999999999E-2</v>
      </c>
      <c r="S34" s="237">
        <f>ROUND(SUM(+S32-Q32)/(Q32),4)</f>
        <v>-2.86E-2</v>
      </c>
      <c r="U34" s="237">
        <f>ROUND(SUM(+U32-S32)/(S32),4)</f>
        <v>0.12590000000000001</v>
      </c>
      <c r="W34" s="237">
        <f>ROUND(SUM(+W32-U32)/(U32),4)</f>
        <v>1.9599999999999999E-2</v>
      </c>
      <c r="X34" s="236"/>
    </row>
    <row r="35" spans="1:24" ht="15">
      <c r="A35" s="224" t="s">
        <v>215</v>
      </c>
      <c r="B35" s="224"/>
      <c r="C35" s="216"/>
      <c r="D35" s="216" t="s">
        <v>6</v>
      </c>
      <c r="E35" s="238">
        <f>ROUND(SUM(E32/19.3),4)</f>
        <v>94.3005</v>
      </c>
      <c r="F35" s="238"/>
      <c r="G35" s="238">
        <f>ROUND(SUM(G32/19.3),4)</f>
        <v>108.6528</v>
      </c>
      <c r="H35" s="238"/>
      <c r="I35" s="238">
        <f>ROUND(SUM(I32/19.4),4)</f>
        <v>107.3711</v>
      </c>
      <c r="J35" s="238"/>
      <c r="K35" s="238">
        <f>ROUND(SUM(K32/19.5),4)</f>
        <v>96.923100000000005</v>
      </c>
      <c r="L35" s="240"/>
      <c r="M35" s="238">
        <f>ROUND(SUM(M32/19.5),4)</f>
        <v>133.64099999999999</v>
      </c>
      <c r="N35" s="240"/>
      <c r="O35" s="238">
        <f>ROUND(SUM(O32/19.4),4)</f>
        <v>163.7629</v>
      </c>
      <c r="P35" s="240"/>
      <c r="Q35" s="238">
        <f>ROUND(SUM(Q32/19.5),4)</f>
        <v>158.0513</v>
      </c>
      <c r="R35" s="240"/>
      <c r="S35" s="238">
        <f>ROUND(SUM(S32/19.6),4)</f>
        <v>152.7551</v>
      </c>
      <c r="T35" s="240"/>
      <c r="U35" s="238">
        <f>ROUND(SUM(U32/19.7),4)</f>
        <v>171.11680000000001</v>
      </c>
      <c r="V35" s="240"/>
      <c r="W35" s="238">
        <f>ROUND(SUM(W32/19.7),4)</f>
        <v>174.46700000000001</v>
      </c>
      <c r="X35" s="230"/>
    </row>
    <row r="36" spans="1:24" ht="15">
      <c r="A36" s="216"/>
      <c r="B36" s="216"/>
      <c r="C36" s="216"/>
      <c r="D36" s="247"/>
      <c r="N36" s="248"/>
      <c r="O36" s="248"/>
      <c r="P36" s="248"/>
      <c r="Q36" s="249"/>
      <c r="S36" s="250"/>
      <c r="U36" s="249"/>
      <c r="W36" s="249"/>
      <c r="X36" s="250"/>
    </row>
    <row r="37" spans="1:24" ht="15">
      <c r="A37" s="215" t="s">
        <v>219</v>
      </c>
      <c r="B37" s="216"/>
      <c r="C37" s="216"/>
      <c r="D37" s="247"/>
      <c r="E37" s="251"/>
      <c r="F37" s="251"/>
      <c r="G37" s="251"/>
      <c r="H37" s="251"/>
      <c r="I37" s="251"/>
      <c r="J37" s="251"/>
      <c r="K37" s="251"/>
      <c r="L37" s="252"/>
      <c r="M37" s="251"/>
      <c r="Q37" s="243"/>
      <c r="R37" s="252"/>
      <c r="S37" s="253"/>
      <c r="T37" s="252"/>
      <c r="U37" s="243"/>
      <c r="V37" s="252"/>
      <c r="W37" s="243"/>
      <c r="X37" s="243"/>
    </row>
    <row r="38" spans="1:24" ht="15">
      <c r="A38" s="254" t="s">
        <v>220</v>
      </c>
      <c r="B38" s="215"/>
      <c r="C38" s="215"/>
      <c r="D38" s="215" t="s">
        <v>6</v>
      </c>
      <c r="E38" s="256">
        <f>E14+E20+E26+E32</f>
        <v>52815</v>
      </c>
      <c r="F38" s="256"/>
      <c r="G38" s="256">
        <f>G14+G20+G26+G32</f>
        <v>57912</v>
      </c>
      <c r="H38" s="256"/>
      <c r="I38" s="256">
        <f>I14+I20+I26+I32</f>
        <v>60075</v>
      </c>
      <c r="J38" s="256"/>
      <c r="K38" s="256">
        <f>K14+K20+K26+K32</f>
        <v>59571</v>
      </c>
      <c r="L38" s="151"/>
      <c r="M38" s="256">
        <f>M14+M20+M26+M32</f>
        <v>57667</v>
      </c>
      <c r="N38" s="256"/>
      <c r="O38" s="256">
        <f>O14+O20+O26+O32</f>
        <v>60870</v>
      </c>
      <c r="P38" s="256"/>
      <c r="Q38" s="257">
        <f>Q14+Q20+Q26+Q32</f>
        <v>64299</v>
      </c>
      <c r="R38" s="151"/>
      <c r="S38" s="257">
        <f>S14+S20+S26+S32</f>
        <v>66300</v>
      </c>
      <c r="T38" s="151"/>
      <c r="U38" s="257">
        <f>U14+U20+U26+U32</f>
        <v>69690</v>
      </c>
      <c r="V38" s="151"/>
      <c r="W38" s="257">
        <f>W14+W20+W26+W32</f>
        <v>71034</v>
      </c>
      <c r="X38" s="230"/>
    </row>
    <row r="39" spans="1:24" ht="15">
      <c r="A39" s="254" t="s">
        <v>205</v>
      </c>
      <c r="B39" s="215"/>
      <c r="C39" s="215"/>
      <c r="D39" s="215" t="s">
        <v>6</v>
      </c>
      <c r="E39" s="258">
        <f>E15+E21+E27+E33</f>
        <v>1</v>
      </c>
      <c r="F39" s="258"/>
      <c r="G39" s="258">
        <f>G15+G21+G27+G33</f>
        <v>1</v>
      </c>
      <c r="H39" s="258"/>
      <c r="I39" s="258">
        <f>I15+I21+I27+I33</f>
        <v>1</v>
      </c>
      <c r="J39" s="258"/>
      <c r="K39" s="258">
        <f>K15+K21+K27+K33</f>
        <v>1</v>
      </c>
      <c r="L39" s="2"/>
      <c r="M39" s="258">
        <f>M15+M21+M27+M33</f>
        <v>1</v>
      </c>
      <c r="N39" s="258"/>
      <c r="O39" s="258">
        <f>O15+O21+O27+O33</f>
        <v>1</v>
      </c>
      <c r="P39" s="258"/>
      <c r="Q39" s="259">
        <f>Q15+Q21+Q27+Q33</f>
        <v>1</v>
      </c>
      <c r="R39" s="2"/>
      <c r="S39" s="259">
        <f>S15+S21+S27+S33</f>
        <v>1</v>
      </c>
      <c r="T39" s="2"/>
      <c r="U39" s="259">
        <f>U15+U21+U27+U33</f>
        <v>1</v>
      </c>
      <c r="V39" s="2"/>
      <c r="W39" s="259">
        <f>W15+W21+W27+W33</f>
        <v>1</v>
      </c>
      <c r="X39" s="236"/>
    </row>
    <row r="40" spans="1:24" ht="15">
      <c r="A40" s="254" t="s">
        <v>221</v>
      </c>
      <c r="B40" s="215"/>
      <c r="C40" s="215"/>
      <c r="D40" s="215" t="s">
        <v>6</v>
      </c>
      <c r="E40" s="258">
        <f>ROUND(SUM(10.28%),4)</f>
        <v>0.1028</v>
      </c>
      <c r="F40" s="258"/>
      <c r="G40" s="258">
        <f>ROUND(SUM(G38-E38)/(E38),4)</f>
        <v>9.6500000000000002E-2</v>
      </c>
      <c r="H40" s="258"/>
      <c r="I40" s="258">
        <f>ROUND(SUM(I38-G38)/(G38),4)</f>
        <v>3.73E-2</v>
      </c>
      <c r="J40" s="258"/>
      <c r="K40" s="258">
        <f>ROUND(SUM(-0.84%),4)</f>
        <v>-8.3999999999999995E-3</v>
      </c>
      <c r="L40" s="2"/>
      <c r="M40" s="258">
        <f>ROUND(SUM(-3.2%),4)</f>
        <v>-3.2000000000000001E-2</v>
      </c>
      <c r="N40" s="258"/>
      <c r="O40" s="258">
        <f>ROUND(SUM(+O38-M38)/(M38),4)</f>
        <v>5.5500000000000001E-2</v>
      </c>
      <c r="P40" s="258"/>
      <c r="Q40" s="258">
        <f>ROUND(SUM(+Q38-O38)/(O38),4)</f>
        <v>5.6300000000000003E-2</v>
      </c>
      <c r="R40" s="2"/>
      <c r="S40" s="258">
        <f>ROUND(SUM(+S38-Q38)/(Q38),4)</f>
        <v>3.1099999999999999E-2</v>
      </c>
      <c r="T40" s="2"/>
      <c r="U40" s="258">
        <f>ROUND(SUM(+U38-S38)/(S38),4)</f>
        <v>5.11E-2</v>
      </c>
      <c r="V40" s="2"/>
      <c r="W40" s="258">
        <f>ROUND(SUM(+W38-U38)/(U38),4)</f>
        <v>1.9300000000000001E-2</v>
      </c>
      <c r="X40" s="236"/>
    </row>
    <row r="41" spans="1:24" ht="15">
      <c r="A41" s="254" t="s">
        <v>222</v>
      </c>
      <c r="B41" s="254"/>
      <c r="C41" s="215"/>
      <c r="D41" s="215" t="s">
        <v>6</v>
      </c>
      <c r="E41" s="256">
        <f>ROUND(SUM(E38/19.3),4)</f>
        <v>2736.5284999999999</v>
      </c>
      <c r="F41" s="256"/>
      <c r="G41" s="256">
        <f>ROUND(SUM(G38/19.3),4)</f>
        <v>3000.6217999999999</v>
      </c>
      <c r="H41" s="256"/>
      <c r="I41" s="256">
        <f>ROUND(SUM(I38/19.4),4)</f>
        <v>3096.6495</v>
      </c>
      <c r="J41" s="256"/>
      <c r="K41" s="256">
        <f>ROUND(SUM(K38/19.5),4)</f>
        <v>3054.9231</v>
      </c>
      <c r="L41" s="151"/>
      <c r="M41" s="256">
        <f>ROUND(SUM(M38/19.5),4)</f>
        <v>2957.2820999999999</v>
      </c>
      <c r="N41" s="256"/>
      <c r="O41" s="256">
        <f>ROUND(SUM((O38-3)/19.4),4)</f>
        <v>3137.4742000000001</v>
      </c>
      <c r="P41" s="256"/>
      <c r="Q41" s="256">
        <f>ROUND(SUM(Q38/19.5),4)</f>
        <v>3297.3845999999999</v>
      </c>
      <c r="R41" s="151"/>
      <c r="S41" s="256">
        <f>ROUND(SUM(S38/19.6),4)</f>
        <v>3382.6531</v>
      </c>
      <c r="T41" s="151"/>
      <c r="U41" s="256">
        <f>ROUND(SUM((U38-2)/19.7),4)</f>
        <v>3537.4618999999998</v>
      </c>
      <c r="V41" s="151"/>
      <c r="W41" s="256">
        <f>ROUND(SUM((W38-2)/19.7),4)</f>
        <v>3605.6853000000001</v>
      </c>
      <c r="X41" s="230"/>
    </row>
    <row r="42" spans="1:24" ht="16" thickBot="1">
      <c r="A42" s="260"/>
      <c r="D42" s="219"/>
      <c r="G42" s="262"/>
      <c r="I42" s="262"/>
      <c r="K42" s="262"/>
      <c r="M42" s="262"/>
      <c r="N42" s="262"/>
      <c r="O42" s="262"/>
      <c r="P42" s="262"/>
      <c r="Q42" s="262"/>
      <c r="R42" s="262"/>
      <c r="S42" s="262"/>
      <c r="T42" s="262"/>
      <c r="U42" s="263"/>
      <c r="V42" s="262"/>
      <c r="W42" s="263"/>
      <c r="X42" s="250"/>
    </row>
    <row r="43" spans="1:24" ht="13" thickTop="1">
      <c r="A43" s="212"/>
      <c r="B43" s="212"/>
      <c r="C43" s="212"/>
      <c r="D43" s="264"/>
      <c r="E43" s="265"/>
      <c r="F43" s="265"/>
      <c r="G43" s="265"/>
      <c r="H43" s="265"/>
      <c r="J43" s="265"/>
      <c r="L43" s="265"/>
      <c r="N43" s="265"/>
    </row>
    <row r="44" spans="1:24">
      <c r="A44" s="266" t="s">
        <v>223</v>
      </c>
    </row>
    <row r="45" spans="1:24">
      <c r="A45" s="73" t="s">
        <v>6</v>
      </c>
      <c r="B45" s="101"/>
    </row>
    <row r="46" spans="1:24">
      <c r="A46" s="73" t="s">
        <v>6</v>
      </c>
      <c r="B46" s="101"/>
    </row>
    <row r="47" spans="1:24">
      <c r="A47" s="267"/>
    </row>
    <row r="48" spans="1:24">
      <c r="A48" s="73"/>
    </row>
    <row r="54" spans="3:4">
      <c r="D54" s="261"/>
    </row>
    <row r="56" spans="3:4">
      <c r="C56" s="268"/>
    </row>
    <row r="57" spans="3:4">
      <c r="C57" s="269"/>
    </row>
    <row r="58" spans="3:4">
      <c r="C58" s="269"/>
    </row>
    <row r="59" spans="3:4">
      <c r="C59" s="268"/>
    </row>
    <row r="60" spans="3:4">
      <c r="D60" s="261"/>
    </row>
    <row r="62" spans="3:4">
      <c r="C62" s="268"/>
    </row>
    <row r="63" spans="3:4">
      <c r="C63" s="269"/>
    </row>
    <row r="64" spans="3:4">
      <c r="C64" s="269"/>
    </row>
    <row r="65" spans="3:4">
      <c r="C65" s="268"/>
    </row>
    <row r="66" spans="3:4">
      <c r="D66" s="261"/>
    </row>
    <row r="68" spans="3:4">
      <c r="C68" s="268"/>
    </row>
    <row r="69" spans="3:4">
      <c r="C69" s="269"/>
    </row>
    <row r="70" spans="3:4">
      <c r="C70" s="269"/>
    </row>
    <row r="71" spans="3:4">
      <c r="C71" s="268"/>
    </row>
    <row r="72" spans="3:4">
      <c r="D72" s="261"/>
    </row>
    <row r="74" spans="3:4">
      <c r="C74" s="268"/>
    </row>
    <row r="75" spans="3:4">
      <c r="C75" s="269"/>
    </row>
    <row r="76" spans="3:4">
      <c r="C76" s="269"/>
    </row>
    <row r="77" spans="3:4">
      <c r="C77" s="268"/>
    </row>
    <row r="78" spans="3:4">
      <c r="D78" s="261"/>
    </row>
    <row r="80" spans="3:4">
      <c r="C80" s="268"/>
    </row>
    <row r="81" spans="3:3">
      <c r="C81" s="269"/>
    </row>
    <row r="82" spans="3:3">
      <c r="C82" s="269"/>
    </row>
    <row r="83" spans="3:3">
      <c r="C83" s="268"/>
    </row>
  </sheetData>
  <pageMargins left="0.6" right="0.5" top="1" bottom="0.25" header="0" footer="0.25"/>
  <pageSetup scale="71" orientation="landscape"/>
  <headerFooter scaleWithDoc="0">
    <oddFooter>&amp;R&amp;8 71</oddFooter>
  </headerFooter>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69"/>
  <sheetViews>
    <sheetView showGridLines="0" showOutlineSymbols="0" zoomScale="70" zoomScaleNormal="70" zoomScalePageLayoutView="70" workbookViewId="0"/>
  </sheetViews>
  <sheetFormatPr baseColWidth="10" defaultColWidth="8.85546875" defaultRowHeight="12" x14ac:dyDescent="0"/>
  <cols>
    <col min="1" max="1" width="52.28515625" style="272" customWidth="1"/>
    <col min="2" max="2" width="2.5703125" style="272" customWidth="1"/>
    <col min="3" max="3" width="12.28515625" style="272" customWidth="1"/>
    <col min="4" max="4" width="2.5703125" style="272" customWidth="1"/>
    <col min="5" max="5" width="12.28515625" style="272" customWidth="1"/>
    <col min="6" max="6" width="2.5703125" style="272" customWidth="1"/>
    <col min="7" max="7" width="12.28515625" style="272" customWidth="1"/>
    <col min="8" max="8" width="2.5703125" style="272" customWidth="1"/>
    <col min="9" max="9" width="12.7109375" style="272" customWidth="1"/>
    <col min="10" max="10" width="2.5703125" style="272" customWidth="1"/>
    <col min="11" max="11" width="12.7109375" style="272" customWidth="1"/>
    <col min="12" max="12" width="2.5703125" style="272" customWidth="1"/>
    <col min="13" max="13" width="12.7109375" style="272" customWidth="1"/>
    <col min="14" max="14" width="2.5703125" style="272" customWidth="1"/>
    <col min="15" max="15" width="12.7109375" style="272" customWidth="1"/>
    <col min="16" max="16" width="2.5703125" style="272" customWidth="1"/>
    <col min="17" max="17" width="12.42578125" style="272" customWidth="1"/>
    <col min="18" max="18" width="2.5703125" style="272" customWidth="1"/>
    <col min="19" max="19" width="12.42578125" style="272" customWidth="1"/>
    <col min="20" max="20" width="2.5703125" style="272" customWidth="1"/>
    <col min="21" max="21" width="12.42578125" style="272" customWidth="1"/>
    <col min="22" max="22" width="14.28515625" style="272" customWidth="1"/>
    <col min="23" max="16384" width="8.85546875" style="272"/>
  </cols>
  <sheetData>
    <row r="1" spans="1:21" ht="15" customHeight="1">
      <c r="A1" s="1667" t="s">
        <v>1491</v>
      </c>
    </row>
    <row r="3" spans="1:21" ht="20.25" customHeight="1">
      <c r="A3" s="270" t="s">
        <v>0</v>
      </c>
      <c r="B3" s="271"/>
    </row>
    <row r="4" spans="1:21" ht="18" customHeight="1">
      <c r="A4" s="270" t="s">
        <v>224</v>
      </c>
      <c r="B4" s="271"/>
    </row>
    <row r="5" spans="1:21" ht="18" customHeight="1">
      <c r="A5" s="270" t="s">
        <v>225</v>
      </c>
      <c r="B5" s="271"/>
      <c r="E5" s="273"/>
      <c r="G5" s="273"/>
      <c r="H5" s="273"/>
      <c r="I5" s="273"/>
      <c r="J5" s="273"/>
      <c r="K5" s="274"/>
      <c r="L5" s="273"/>
      <c r="Q5" s="274"/>
      <c r="S5" s="274"/>
      <c r="U5" s="274" t="s">
        <v>226</v>
      </c>
    </row>
    <row r="6" spans="1:21" ht="18.75" customHeight="1">
      <c r="A6" s="270" t="s">
        <v>227</v>
      </c>
      <c r="B6" s="271"/>
    </row>
    <row r="7" spans="1:21" ht="28" customHeight="1">
      <c r="A7" s="275" t="s">
        <v>1980</v>
      </c>
      <c r="B7" s="276"/>
      <c r="I7" s="277"/>
    </row>
    <row r="8" spans="1:21" ht="18" customHeight="1">
      <c r="A8" s="278" t="s">
        <v>136</v>
      </c>
      <c r="B8" s="271"/>
    </row>
    <row r="9" spans="1:21" ht="14" customHeight="1">
      <c r="A9" s="279"/>
      <c r="B9" s="279"/>
      <c r="Q9" s="280"/>
      <c r="S9" s="280"/>
      <c r="U9" s="280"/>
    </row>
    <row r="10" spans="1:21" ht="14" customHeight="1">
      <c r="A10" s="279"/>
      <c r="B10" s="279"/>
      <c r="C10" s="281" t="s">
        <v>93</v>
      </c>
      <c r="D10" s="282"/>
      <c r="E10" s="281" t="s">
        <v>94</v>
      </c>
      <c r="F10" s="282"/>
      <c r="G10" s="281" t="s">
        <v>95</v>
      </c>
      <c r="H10" s="282"/>
      <c r="I10" s="281" t="s">
        <v>96</v>
      </c>
      <c r="J10" s="281"/>
      <c r="K10" s="283" t="s">
        <v>97</v>
      </c>
      <c r="L10" s="282"/>
      <c r="M10" s="283" t="s">
        <v>98</v>
      </c>
      <c r="N10" s="282"/>
      <c r="O10" s="284" t="s">
        <v>99</v>
      </c>
      <c r="P10" s="282"/>
      <c r="Q10" s="284" t="s">
        <v>10</v>
      </c>
      <c r="R10" s="282"/>
      <c r="S10" s="284" t="s">
        <v>9</v>
      </c>
      <c r="T10" s="282"/>
      <c r="U10" s="1737" t="s">
        <v>1977</v>
      </c>
    </row>
    <row r="11" spans="1:21" ht="14" customHeight="1">
      <c r="A11" s="278" t="s">
        <v>228</v>
      </c>
      <c r="B11" s="279"/>
      <c r="C11" s="285"/>
      <c r="D11" s="286"/>
      <c r="E11" s="285"/>
      <c r="F11" s="286"/>
      <c r="G11" s="285"/>
      <c r="H11" s="286"/>
      <c r="I11" s="285"/>
      <c r="J11" s="286"/>
      <c r="K11" s="285"/>
      <c r="L11" s="286"/>
      <c r="N11" s="286"/>
      <c r="P11" s="286"/>
      <c r="R11" s="286"/>
      <c r="T11" s="286"/>
    </row>
    <row r="12" spans="1:21" ht="14" customHeight="1">
      <c r="A12" s="1943" t="s">
        <v>263</v>
      </c>
      <c r="B12" s="288" t="s">
        <v>6</v>
      </c>
      <c r="C12" s="289">
        <v>30812925</v>
      </c>
      <c r="D12" s="290"/>
      <c r="E12" s="289">
        <v>34579991</v>
      </c>
      <c r="F12" s="290"/>
      <c r="G12" s="289">
        <v>36563949</v>
      </c>
      <c r="H12" s="291"/>
      <c r="I12" s="289">
        <v>36840020</v>
      </c>
      <c r="J12" s="291"/>
      <c r="K12" s="289">
        <v>34751381</v>
      </c>
      <c r="L12" s="291"/>
      <c r="M12" s="289">
        <v>36209215</v>
      </c>
      <c r="N12" s="291"/>
      <c r="O12" s="289">
        <v>38767827</v>
      </c>
      <c r="P12" s="291"/>
      <c r="Q12" s="289">
        <v>40226715</v>
      </c>
      <c r="R12" s="291"/>
      <c r="S12" s="289">
        <v>42960775</v>
      </c>
      <c r="T12" s="291"/>
      <c r="U12" s="289">
        <v>43709833</v>
      </c>
    </row>
    <row r="13" spans="1:21" ht="14" customHeight="1">
      <c r="A13" s="292" t="s">
        <v>229</v>
      </c>
      <c r="B13" s="293" t="s">
        <v>6</v>
      </c>
      <c r="C13" s="294">
        <v>13094424</v>
      </c>
      <c r="E13" s="294">
        <v>12629043</v>
      </c>
      <c r="F13" s="295"/>
      <c r="G13" s="294">
        <v>13196811</v>
      </c>
      <c r="H13" s="295"/>
      <c r="I13" s="294">
        <v>13237159</v>
      </c>
      <c r="J13" s="295"/>
      <c r="K13" s="294">
        <v>12852087</v>
      </c>
      <c r="L13" s="295"/>
      <c r="M13" s="294">
        <v>14204729</v>
      </c>
      <c r="N13" s="295"/>
      <c r="O13" s="294">
        <v>14570974</v>
      </c>
      <c r="P13" s="295"/>
      <c r="Q13" s="294">
        <v>14615573</v>
      </c>
      <c r="R13" s="295"/>
      <c r="S13" s="294">
        <v>15099865</v>
      </c>
      <c r="T13" s="295"/>
      <c r="U13" s="294">
        <v>15384984</v>
      </c>
    </row>
    <row r="14" spans="1:21" ht="14" customHeight="1">
      <c r="A14" s="296" t="s">
        <v>230</v>
      </c>
      <c r="B14" s="288" t="s">
        <v>6</v>
      </c>
      <c r="C14" s="294">
        <v>7088135</v>
      </c>
      <c r="E14" s="294">
        <v>8605735</v>
      </c>
      <c r="F14" s="295"/>
      <c r="G14" s="294">
        <v>8230707</v>
      </c>
      <c r="H14" s="295"/>
      <c r="I14" s="294">
        <v>7604443</v>
      </c>
      <c r="J14" s="295"/>
      <c r="K14" s="294">
        <v>7458092</v>
      </c>
      <c r="L14" s="295"/>
      <c r="M14" s="294">
        <v>7279115</v>
      </c>
      <c r="N14" s="295"/>
      <c r="O14" s="294">
        <v>7877878</v>
      </c>
      <c r="P14" s="295"/>
      <c r="Q14" s="294">
        <v>8463420</v>
      </c>
      <c r="R14" s="295"/>
      <c r="S14" s="294">
        <v>8257888</v>
      </c>
      <c r="T14" s="295"/>
      <c r="U14" s="294">
        <v>8502645</v>
      </c>
    </row>
    <row r="15" spans="1:21" ht="14" customHeight="1">
      <c r="A15" s="296" t="s">
        <v>231</v>
      </c>
      <c r="B15" s="288" t="s">
        <v>6</v>
      </c>
      <c r="C15" s="294">
        <v>1819609</v>
      </c>
      <c r="E15" s="294">
        <v>2097406</v>
      </c>
      <c r="F15" s="295"/>
      <c r="G15" s="294">
        <v>2083299</v>
      </c>
      <c r="H15" s="295"/>
      <c r="I15" s="294">
        <v>1889571</v>
      </c>
      <c r="J15" s="295"/>
      <c r="K15" s="294">
        <v>2606144</v>
      </c>
      <c r="L15" s="295"/>
      <c r="M15" s="294">
        <v>3176563</v>
      </c>
      <c r="N15" s="295"/>
      <c r="O15" s="294">
        <v>3082195</v>
      </c>
      <c r="P15" s="295"/>
      <c r="Q15" s="294">
        <v>2994444</v>
      </c>
      <c r="R15" s="295"/>
      <c r="S15" s="294">
        <v>3371477</v>
      </c>
      <c r="T15" s="295"/>
      <c r="U15" s="294">
        <v>3436918</v>
      </c>
    </row>
    <row r="16" spans="1:21" ht="14" customHeight="1">
      <c r="A16" s="296" t="s">
        <v>232</v>
      </c>
      <c r="B16" s="288" t="s">
        <v>6</v>
      </c>
      <c r="C16" s="294">
        <v>19082614</v>
      </c>
      <c r="E16" s="294">
        <v>18905393</v>
      </c>
      <c r="F16" s="295"/>
      <c r="G16" s="294">
        <v>20438905</v>
      </c>
      <c r="H16" s="295"/>
      <c r="I16" s="294">
        <v>20830802</v>
      </c>
      <c r="J16" s="295"/>
      <c r="K16" s="294">
        <v>23556702</v>
      </c>
      <c r="L16" s="295"/>
      <c r="M16" s="294">
        <v>23148031</v>
      </c>
      <c r="N16" s="295"/>
      <c r="O16" s="294">
        <v>23836115</v>
      </c>
      <c r="P16" s="295"/>
      <c r="Q16" s="294">
        <v>24030850</v>
      </c>
      <c r="R16" s="295"/>
      <c r="S16" s="294">
        <v>24233835</v>
      </c>
      <c r="T16" s="295"/>
      <c r="U16" s="294">
        <v>29437525</v>
      </c>
    </row>
    <row r="17" spans="1:21" ht="14" customHeight="1">
      <c r="A17" s="2350" t="s">
        <v>2667</v>
      </c>
      <c r="B17" s="288" t="s">
        <v>6</v>
      </c>
      <c r="C17" s="294">
        <f>35129199</f>
        <v>35129199</v>
      </c>
      <c r="D17" s="297"/>
      <c r="E17" s="294">
        <v>35579052</v>
      </c>
      <c r="F17" s="297"/>
      <c r="G17" s="294">
        <v>34909118</v>
      </c>
      <c r="H17" s="297"/>
      <c r="I17" s="294">
        <v>38833165</v>
      </c>
      <c r="J17" s="295"/>
      <c r="K17" s="294">
        <v>45523753</v>
      </c>
      <c r="L17" s="297"/>
      <c r="M17" s="294">
        <v>49303727</v>
      </c>
      <c r="N17" s="297"/>
      <c r="O17" s="294">
        <v>44609856</v>
      </c>
      <c r="P17" s="297"/>
      <c r="Q17" s="294">
        <v>42842927</v>
      </c>
      <c r="R17" s="297"/>
      <c r="S17" s="294">
        <v>43789256</v>
      </c>
      <c r="T17" s="297"/>
      <c r="U17" s="294">
        <v>48636693</v>
      </c>
    </row>
    <row r="18" spans="1:21" ht="18.75" customHeight="1">
      <c r="A18" s="298" t="s">
        <v>233</v>
      </c>
      <c r="B18" s="299" t="s">
        <v>6</v>
      </c>
      <c r="C18" s="300">
        <f>ROUND(SUM(C12:C17),1)</f>
        <v>107026906</v>
      </c>
      <c r="D18" s="301"/>
      <c r="E18" s="300">
        <f>ROUND(SUM(E12:E17),1)</f>
        <v>112396620</v>
      </c>
      <c r="F18" s="301"/>
      <c r="G18" s="300">
        <f>ROUND(SUM(G12:G17),1)</f>
        <v>115422789</v>
      </c>
      <c r="H18" s="301"/>
      <c r="I18" s="300">
        <f>ROUND(SUM(I12:I17),1)</f>
        <v>119235160</v>
      </c>
      <c r="J18" s="301"/>
      <c r="K18" s="300">
        <f>ROUND(SUM(K12:K17),1)</f>
        <v>126748159</v>
      </c>
      <c r="L18" s="301"/>
      <c r="M18" s="300">
        <f>ROUND(SUM(M12:M17),1)</f>
        <v>133321380</v>
      </c>
      <c r="N18" s="301"/>
      <c r="O18" s="300">
        <f>ROUND(SUM(O12:O17),1)</f>
        <v>132744845</v>
      </c>
      <c r="P18" s="301"/>
      <c r="Q18" s="300">
        <f>ROUND(SUM(Q12:Q17),1)</f>
        <v>133173929</v>
      </c>
      <c r="R18" s="301"/>
      <c r="S18" s="300">
        <f>ROUND(SUM(S12:S17),1)</f>
        <v>137713096</v>
      </c>
      <c r="T18" s="301"/>
      <c r="U18" s="300">
        <f>ROUND(SUM(U12:U17),1)</f>
        <v>149108598</v>
      </c>
    </row>
    <row r="19" spans="1:21" ht="12" customHeight="1">
      <c r="A19" s="296"/>
      <c r="B19" s="74"/>
      <c r="C19" s="302"/>
      <c r="D19" s="303"/>
      <c r="E19" s="302"/>
      <c r="F19" s="303"/>
      <c r="G19" s="302"/>
      <c r="H19" s="303"/>
      <c r="I19" s="302"/>
      <c r="J19" s="303"/>
      <c r="K19" s="302"/>
      <c r="L19" s="303"/>
      <c r="M19" s="302"/>
      <c r="N19" s="303"/>
      <c r="O19" s="302"/>
      <c r="P19" s="303"/>
      <c r="Q19" s="302"/>
      <c r="R19" s="303"/>
      <c r="S19" s="302"/>
      <c r="T19" s="303"/>
      <c r="U19" s="302"/>
    </row>
    <row r="20" spans="1:21" ht="14" customHeight="1">
      <c r="A20" s="298" t="s">
        <v>234</v>
      </c>
      <c r="B20" s="74"/>
      <c r="C20" s="304"/>
      <c r="D20" s="305"/>
      <c r="E20" s="304"/>
      <c r="F20" s="305"/>
      <c r="G20" s="304"/>
      <c r="H20" s="305"/>
      <c r="I20" s="304"/>
      <c r="J20" s="305"/>
      <c r="K20" s="304"/>
      <c r="L20" s="305"/>
      <c r="M20" s="304"/>
      <c r="N20" s="305"/>
      <c r="O20" s="304"/>
      <c r="P20" s="305"/>
      <c r="Q20" s="304"/>
      <c r="R20" s="305"/>
      <c r="S20" s="304"/>
      <c r="T20" s="305"/>
      <c r="U20" s="304"/>
    </row>
    <row r="21" spans="1:21" ht="14" customHeight="1">
      <c r="A21" s="296" t="s">
        <v>235</v>
      </c>
      <c r="B21" s="74"/>
      <c r="C21" s="304"/>
      <c r="D21" s="305"/>
      <c r="E21" s="304"/>
      <c r="F21" s="305"/>
      <c r="G21" s="304"/>
      <c r="H21" s="305"/>
      <c r="I21" s="304"/>
      <c r="J21" s="305"/>
      <c r="K21" s="304"/>
      <c r="L21" s="305"/>
      <c r="M21" s="304"/>
      <c r="N21" s="305"/>
      <c r="O21" s="304"/>
      <c r="P21" s="305"/>
      <c r="Q21" s="304"/>
      <c r="R21" s="305"/>
      <c r="S21" s="304"/>
      <c r="T21" s="305"/>
      <c r="U21" s="304"/>
    </row>
    <row r="22" spans="1:21" ht="14.25" customHeight="1">
      <c r="A22" s="306" t="s">
        <v>236</v>
      </c>
      <c r="B22" s="74" t="s">
        <v>6</v>
      </c>
      <c r="C22" s="307">
        <v>0</v>
      </c>
      <c r="D22" s="297"/>
      <c r="E22" s="307">
        <v>0</v>
      </c>
      <c r="F22" s="297"/>
      <c r="G22" s="307">
        <v>0</v>
      </c>
      <c r="H22" s="297"/>
      <c r="I22" s="307">
        <v>0</v>
      </c>
      <c r="J22" s="297"/>
      <c r="K22" s="307">
        <v>0</v>
      </c>
      <c r="L22" s="297"/>
      <c r="M22" s="307">
        <v>0</v>
      </c>
      <c r="N22" s="297"/>
      <c r="O22" s="307">
        <v>0</v>
      </c>
      <c r="P22" s="297"/>
      <c r="Q22" s="308">
        <v>31275884</v>
      </c>
      <c r="R22" s="297"/>
      <c r="S22" s="308">
        <v>32273478</v>
      </c>
      <c r="T22" s="297"/>
      <c r="U22" s="308">
        <v>33347534</v>
      </c>
    </row>
    <row r="23" spans="1:21" ht="14.25" customHeight="1">
      <c r="A23" s="306" t="s">
        <v>237</v>
      </c>
      <c r="B23" s="74" t="s">
        <v>6</v>
      </c>
      <c r="C23" s="307">
        <v>0</v>
      </c>
      <c r="D23" s="297"/>
      <c r="E23" s="307">
        <v>0</v>
      </c>
      <c r="F23" s="297"/>
      <c r="G23" s="307">
        <v>0</v>
      </c>
      <c r="H23" s="297"/>
      <c r="I23" s="307">
        <v>0</v>
      </c>
      <c r="J23" s="297"/>
      <c r="K23" s="307">
        <v>0</v>
      </c>
      <c r="L23" s="297"/>
      <c r="M23" s="307">
        <v>0</v>
      </c>
      <c r="N23" s="297"/>
      <c r="O23" s="307">
        <v>0</v>
      </c>
      <c r="P23" s="297"/>
      <c r="Q23" s="308">
        <v>452989</v>
      </c>
      <c r="R23" s="297"/>
      <c r="S23" s="308">
        <v>455295</v>
      </c>
      <c r="T23" s="297"/>
      <c r="U23" s="308">
        <v>315309</v>
      </c>
    </row>
    <row r="24" spans="1:21" ht="14.25" customHeight="1">
      <c r="A24" s="306" t="s">
        <v>238</v>
      </c>
      <c r="B24" s="74" t="s">
        <v>6</v>
      </c>
      <c r="C24" s="307">
        <v>0</v>
      </c>
      <c r="D24" s="297"/>
      <c r="E24" s="307">
        <v>0</v>
      </c>
      <c r="F24" s="297"/>
      <c r="G24" s="307">
        <v>0</v>
      </c>
      <c r="H24" s="297"/>
      <c r="I24" s="307">
        <v>0</v>
      </c>
      <c r="J24" s="297"/>
      <c r="K24" s="307">
        <v>0</v>
      </c>
      <c r="L24" s="297"/>
      <c r="M24" s="307">
        <v>0</v>
      </c>
      <c r="N24" s="297"/>
      <c r="O24" s="307">
        <v>0</v>
      </c>
      <c r="P24" s="297"/>
      <c r="Q24" s="308">
        <v>1190751</v>
      </c>
      <c r="R24" s="297"/>
      <c r="S24" s="308">
        <v>1369339</v>
      </c>
      <c r="T24" s="297"/>
      <c r="U24" s="308">
        <v>1358364</v>
      </c>
    </row>
    <row r="25" spans="1:21" ht="14.25" customHeight="1">
      <c r="A25" s="306" t="s">
        <v>239</v>
      </c>
      <c r="B25" s="74" t="s">
        <v>6</v>
      </c>
      <c r="C25" s="309" t="s">
        <v>6</v>
      </c>
      <c r="D25" s="297"/>
      <c r="E25" s="309" t="s">
        <v>6</v>
      </c>
      <c r="F25" s="297"/>
      <c r="G25" s="309" t="s">
        <v>6</v>
      </c>
      <c r="H25" s="297"/>
      <c r="I25" s="309"/>
      <c r="J25" s="297"/>
      <c r="K25" s="309" t="s">
        <v>6</v>
      </c>
      <c r="L25" s="297"/>
      <c r="M25" s="309" t="s">
        <v>6</v>
      </c>
      <c r="N25" s="297"/>
      <c r="O25" s="309" t="s">
        <v>6</v>
      </c>
      <c r="P25" s="297"/>
      <c r="Q25" s="308"/>
      <c r="R25" s="297"/>
      <c r="S25" s="308"/>
      <c r="T25" s="297"/>
      <c r="U25" s="308"/>
    </row>
    <row r="26" spans="1:21" ht="14.25" customHeight="1">
      <c r="A26" s="310" t="s">
        <v>240</v>
      </c>
      <c r="B26" s="74" t="s">
        <v>6</v>
      </c>
      <c r="C26" s="307">
        <v>0</v>
      </c>
      <c r="D26" s="297"/>
      <c r="E26" s="307">
        <v>0</v>
      </c>
      <c r="F26" s="297"/>
      <c r="G26" s="307">
        <v>0</v>
      </c>
      <c r="H26" s="297"/>
      <c r="I26" s="307">
        <v>0</v>
      </c>
      <c r="J26" s="297"/>
      <c r="K26" s="307">
        <v>0</v>
      </c>
      <c r="L26" s="297"/>
      <c r="M26" s="307">
        <v>0</v>
      </c>
      <c r="N26" s="297"/>
      <c r="O26" s="307">
        <v>0</v>
      </c>
      <c r="P26" s="297"/>
      <c r="Q26" s="308">
        <v>41585429</v>
      </c>
      <c r="R26" s="297"/>
      <c r="S26" s="308">
        <v>42125677</v>
      </c>
      <c r="T26" s="297"/>
      <c r="U26" s="308">
        <v>47642930</v>
      </c>
    </row>
    <row r="27" spans="1:21" ht="14.25" customHeight="1">
      <c r="A27" s="1686" t="s">
        <v>2630</v>
      </c>
      <c r="B27" s="74" t="s">
        <v>6</v>
      </c>
      <c r="C27" s="307">
        <v>0</v>
      </c>
      <c r="D27" s="297"/>
      <c r="E27" s="307">
        <v>0</v>
      </c>
      <c r="F27" s="297"/>
      <c r="G27" s="307">
        <v>0</v>
      </c>
      <c r="H27" s="297"/>
      <c r="I27" s="307">
        <v>0</v>
      </c>
      <c r="J27" s="297"/>
      <c r="K27" s="307">
        <v>0</v>
      </c>
      <c r="L27" s="297"/>
      <c r="M27" s="307">
        <v>0</v>
      </c>
      <c r="N27" s="297"/>
      <c r="O27" s="307">
        <v>0</v>
      </c>
      <c r="P27" s="297"/>
      <c r="Q27" s="308">
        <v>5812015</v>
      </c>
      <c r="R27" s="297"/>
      <c r="S27" s="308">
        <v>5788874</v>
      </c>
      <c r="T27" s="297"/>
      <c r="U27" s="308">
        <v>5154862</v>
      </c>
    </row>
    <row r="28" spans="1:21" ht="14.25" customHeight="1">
      <c r="A28" s="1686" t="s">
        <v>2662</v>
      </c>
      <c r="B28" s="74" t="s">
        <v>6</v>
      </c>
      <c r="C28" s="307">
        <v>0</v>
      </c>
      <c r="D28" s="297"/>
      <c r="E28" s="307">
        <v>0</v>
      </c>
      <c r="F28" s="297"/>
      <c r="G28" s="307">
        <v>0</v>
      </c>
      <c r="H28" s="297"/>
      <c r="I28" s="307">
        <v>0</v>
      </c>
      <c r="J28" s="297"/>
      <c r="K28" s="307">
        <v>0</v>
      </c>
      <c r="L28" s="297"/>
      <c r="M28" s="307">
        <v>0</v>
      </c>
      <c r="N28" s="297"/>
      <c r="O28" s="307">
        <v>0</v>
      </c>
      <c r="P28" s="297"/>
      <c r="Q28" s="308">
        <v>1802631</v>
      </c>
      <c r="R28" s="297"/>
      <c r="S28" s="308">
        <v>2123277</v>
      </c>
      <c r="T28" s="297"/>
      <c r="U28" s="308">
        <v>2718169</v>
      </c>
    </row>
    <row r="29" spans="1:21" ht="14.25" customHeight="1">
      <c r="A29" s="1686" t="s">
        <v>2666</v>
      </c>
      <c r="B29" s="74" t="s">
        <v>6</v>
      </c>
      <c r="C29" s="307">
        <v>0</v>
      </c>
      <c r="D29" s="297"/>
      <c r="E29" s="307">
        <v>0</v>
      </c>
      <c r="F29" s="297"/>
      <c r="G29" s="307">
        <v>0</v>
      </c>
      <c r="H29" s="297"/>
      <c r="I29" s="307">
        <v>0</v>
      </c>
      <c r="J29" s="297"/>
      <c r="K29" s="307">
        <v>0</v>
      </c>
      <c r="L29" s="297"/>
      <c r="M29" s="307">
        <v>0</v>
      </c>
      <c r="N29" s="297"/>
      <c r="O29" s="307">
        <v>0</v>
      </c>
      <c r="P29" s="297"/>
      <c r="Q29" s="308">
        <v>7836605</v>
      </c>
      <c r="R29" s="297"/>
      <c r="S29" s="308">
        <v>8132748</v>
      </c>
      <c r="T29" s="297"/>
      <c r="U29" s="308">
        <v>7597686</v>
      </c>
    </row>
    <row r="30" spans="1:21" ht="14.25" customHeight="1">
      <c r="A30" s="1686" t="s">
        <v>2660</v>
      </c>
      <c r="B30" s="74" t="s">
        <v>6</v>
      </c>
      <c r="C30" s="307">
        <v>0</v>
      </c>
      <c r="D30" s="297"/>
      <c r="E30" s="307">
        <v>0</v>
      </c>
      <c r="F30" s="297"/>
      <c r="G30" s="307">
        <v>0</v>
      </c>
      <c r="H30" s="297"/>
      <c r="I30" s="307">
        <v>0</v>
      </c>
      <c r="J30" s="297"/>
      <c r="K30" s="307">
        <v>0</v>
      </c>
      <c r="L30" s="297"/>
      <c r="M30" s="307">
        <v>0</v>
      </c>
      <c r="N30" s="297"/>
      <c r="O30" s="307">
        <v>0</v>
      </c>
      <c r="P30" s="297"/>
      <c r="Q30" s="308">
        <v>691811</v>
      </c>
      <c r="R30" s="297"/>
      <c r="S30" s="308">
        <v>802690</v>
      </c>
      <c r="T30" s="297"/>
      <c r="U30" s="308">
        <v>657668</v>
      </c>
    </row>
    <row r="31" spans="1:21" ht="14.25" customHeight="1">
      <c r="A31" s="1686" t="s">
        <v>2661</v>
      </c>
      <c r="B31" s="74" t="s">
        <v>6</v>
      </c>
      <c r="C31" s="307">
        <v>0</v>
      </c>
      <c r="D31" s="297"/>
      <c r="E31" s="307">
        <v>0</v>
      </c>
      <c r="F31" s="297"/>
      <c r="G31" s="307">
        <v>0</v>
      </c>
      <c r="H31" s="297"/>
      <c r="I31" s="307">
        <v>0</v>
      </c>
      <c r="J31" s="297"/>
      <c r="K31" s="307">
        <v>0</v>
      </c>
      <c r="L31" s="297"/>
      <c r="M31" s="307">
        <v>0</v>
      </c>
      <c r="N31" s="297"/>
      <c r="O31" s="307">
        <v>0</v>
      </c>
      <c r="P31" s="297"/>
      <c r="Q31" s="308">
        <v>5052837</v>
      </c>
      <c r="R31" s="297"/>
      <c r="S31" s="308">
        <v>5497814</v>
      </c>
      <c r="T31" s="297"/>
      <c r="U31" s="308">
        <v>5931129</v>
      </c>
    </row>
    <row r="32" spans="1:21" ht="14.25" customHeight="1">
      <c r="A32" s="306"/>
      <c r="B32" s="74"/>
      <c r="C32" s="307"/>
      <c r="D32" s="297"/>
      <c r="E32" s="307"/>
      <c r="F32" s="297"/>
      <c r="G32" s="307"/>
      <c r="H32" s="297"/>
      <c r="I32" s="307"/>
      <c r="J32" s="297"/>
      <c r="K32" s="307"/>
      <c r="L32" s="297"/>
      <c r="M32" s="307"/>
      <c r="N32" s="297"/>
      <c r="O32" s="307"/>
      <c r="P32" s="297"/>
      <c r="Q32" s="308"/>
      <c r="R32" s="297"/>
      <c r="S32" s="308"/>
      <c r="T32" s="297"/>
      <c r="U32" s="308"/>
    </row>
    <row r="33" spans="1:25" ht="14.25" customHeight="1">
      <c r="A33" s="296" t="s">
        <v>241</v>
      </c>
      <c r="B33" s="288" t="s">
        <v>6</v>
      </c>
      <c r="C33" s="294">
        <v>1069694</v>
      </c>
      <c r="D33" s="295"/>
      <c r="E33" s="294">
        <v>1187014</v>
      </c>
      <c r="F33" s="295"/>
      <c r="G33" s="294">
        <v>935006</v>
      </c>
      <c r="H33" s="295"/>
      <c r="I33" s="294">
        <v>1219661</v>
      </c>
      <c r="J33" s="295"/>
      <c r="K33" s="294">
        <v>1252195</v>
      </c>
      <c r="L33" s="295"/>
      <c r="M33" s="294">
        <v>1036641</v>
      </c>
      <c r="N33" s="295"/>
      <c r="O33" s="294">
        <v>956091</v>
      </c>
      <c r="P33" s="295"/>
      <c r="Q33" s="307">
        <v>0</v>
      </c>
      <c r="R33" s="295"/>
      <c r="S33" s="307">
        <v>0</v>
      </c>
      <c r="T33" s="295"/>
      <c r="U33" s="307">
        <v>0</v>
      </c>
    </row>
    <row r="34" spans="1:25" ht="14.25" customHeight="1">
      <c r="A34" s="296" t="s">
        <v>242</v>
      </c>
      <c r="B34" s="288" t="s">
        <v>6</v>
      </c>
      <c r="C34" s="294">
        <v>25813153</v>
      </c>
      <c r="D34" s="295"/>
      <c r="E34" s="294">
        <v>27985891</v>
      </c>
      <c r="F34" s="295"/>
      <c r="G34" s="294">
        <v>29792268</v>
      </c>
      <c r="H34" s="295"/>
      <c r="I34" s="294">
        <v>31200821</v>
      </c>
      <c r="J34" s="295"/>
      <c r="K34" s="294">
        <v>30295799</v>
      </c>
      <c r="L34" s="295"/>
      <c r="M34" s="294">
        <v>35055672</v>
      </c>
      <c r="N34" s="295"/>
      <c r="O34" s="294">
        <v>31872529</v>
      </c>
      <c r="P34" s="295"/>
      <c r="Q34" s="307">
        <v>0</v>
      </c>
      <c r="R34" s="295"/>
      <c r="S34" s="307">
        <v>0</v>
      </c>
      <c r="T34" s="295"/>
      <c r="U34" s="307">
        <v>0</v>
      </c>
    </row>
    <row r="35" spans="1:25" ht="14.25" customHeight="1">
      <c r="A35" s="296" t="s">
        <v>243</v>
      </c>
      <c r="B35" s="288" t="s">
        <v>6</v>
      </c>
      <c r="C35" s="294">
        <v>32034513</v>
      </c>
      <c r="D35" s="295"/>
      <c r="E35" s="294">
        <v>33592159</v>
      </c>
      <c r="F35" s="295"/>
      <c r="G35" s="294">
        <f>32539606</f>
        <v>32539606</v>
      </c>
      <c r="H35" s="295"/>
      <c r="I35" s="294">
        <f>34015519</f>
        <v>34015519</v>
      </c>
      <c r="J35" s="295"/>
      <c r="K35" s="294">
        <v>38441781</v>
      </c>
      <c r="L35" s="295"/>
      <c r="M35" s="294">
        <v>40495297</v>
      </c>
      <c r="N35" s="295"/>
      <c r="O35" s="294">
        <v>41127169</v>
      </c>
      <c r="P35" s="295"/>
      <c r="Q35" s="307">
        <v>0</v>
      </c>
      <c r="R35" s="295"/>
      <c r="S35" s="307">
        <v>0</v>
      </c>
      <c r="T35" s="295"/>
      <c r="U35" s="307">
        <v>0</v>
      </c>
    </row>
    <row r="36" spans="1:25" ht="14.25" customHeight="1">
      <c r="A36" s="2350" t="s">
        <v>2663</v>
      </c>
      <c r="B36" s="288" t="s">
        <v>6</v>
      </c>
      <c r="C36" s="294">
        <v>6707992</v>
      </c>
      <c r="D36" s="295"/>
      <c r="E36" s="294">
        <v>6334245</v>
      </c>
      <c r="F36" s="295"/>
      <c r="G36" s="294">
        <f>6820511</f>
        <v>6820511</v>
      </c>
      <c r="H36" s="295"/>
      <c r="I36" s="294">
        <v>7287230</v>
      </c>
      <c r="J36" s="295"/>
      <c r="K36" s="294">
        <v>7637529</v>
      </c>
      <c r="L36" s="295"/>
      <c r="M36" s="294">
        <v>7550948</v>
      </c>
      <c r="N36" s="295"/>
      <c r="O36" s="294">
        <v>7614837</v>
      </c>
      <c r="P36" s="295"/>
      <c r="Q36" s="307">
        <v>0</v>
      </c>
      <c r="R36" s="295"/>
      <c r="S36" s="307">
        <v>0</v>
      </c>
      <c r="T36" s="295"/>
      <c r="U36" s="307">
        <v>0</v>
      </c>
    </row>
    <row r="37" spans="1:25" ht="14.25" customHeight="1">
      <c r="A37" s="296" t="s">
        <v>244</v>
      </c>
      <c r="B37" s="288" t="s">
        <v>6</v>
      </c>
      <c r="C37" s="294">
        <v>3783726</v>
      </c>
      <c r="D37" s="295"/>
      <c r="E37" s="294">
        <v>4831522</v>
      </c>
      <c r="F37" s="295"/>
      <c r="G37" s="294">
        <v>4717890</v>
      </c>
      <c r="H37" s="295"/>
      <c r="I37" s="294">
        <v>4735510</v>
      </c>
      <c r="J37" s="295"/>
      <c r="K37" s="294">
        <v>4759646</v>
      </c>
      <c r="L37" s="295"/>
      <c r="M37" s="294">
        <v>4469502</v>
      </c>
      <c r="N37" s="295"/>
      <c r="O37" s="294">
        <v>4900692</v>
      </c>
      <c r="P37" s="295"/>
      <c r="Q37" s="307">
        <v>0</v>
      </c>
      <c r="R37" s="295"/>
      <c r="S37" s="307">
        <v>0</v>
      </c>
      <c r="T37" s="295"/>
      <c r="U37" s="307">
        <v>0</v>
      </c>
    </row>
    <row r="38" spans="1:25" ht="14.25" customHeight="1">
      <c r="A38" s="296" t="s">
        <v>245</v>
      </c>
      <c r="B38" s="288" t="s">
        <v>6</v>
      </c>
      <c r="C38" s="294">
        <v>1434432</v>
      </c>
      <c r="D38" s="295"/>
      <c r="E38" s="294">
        <v>1589307</v>
      </c>
      <c r="F38" s="295"/>
      <c r="G38" s="294">
        <v>1879826</v>
      </c>
      <c r="H38" s="295"/>
      <c r="I38" s="294">
        <v>1990080</v>
      </c>
      <c r="J38" s="295"/>
      <c r="K38" s="294">
        <v>1900194</v>
      </c>
      <c r="L38" s="295"/>
      <c r="M38" s="294">
        <v>2003238</v>
      </c>
      <c r="N38" s="295"/>
      <c r="O38" s="294">
        <v>1982597</v>
      </c>
      <c r="P38" s="295"/>
      <c r="Q38" s="307">
        <v>0</v>
      </c>
      <c r="R38" s="295"/>
      <c r="S38" s="307">
        <v>0</v>
      </c>
      <c r="T38" s="295"/>
      <c r="U38" s="307">
        <v>0</v>
      </c>
    </row>
    <row r="39" spans="1:25" ht="14.25" customHeight="1">
      <c r="A39" s="2350" t="s">
        <v>267</v>
      </c>
      <c r="B39" s="288" t="s">
        <v>6</v>
      </c>
      <c r="C39" s="294">
        <v>2693315</v>
      </c>
      <c r="D39" s="295"/>
      <c r="E39" s="294">
        <v>2652406</v>
      </c>
      <c r="F39" s="295"/>
      <c r="G39" s="294">
        <v>3305975</v>
      </c>
      <c r="H39" s="295"/>
      <c r="I39" s="294">
        <v>3639345</v>
      </c>
      <c r="J39" s="295"/>
      <c r="K39" s="294">
        <v>4468169</v>
      </c>
      <c r="L39" s="295"/>
      <c r="M39" s="294">
        <v>5130684</v>
      </c>
      <c r="N39" s="295"/>
      <c r="O39" s="294">
        <v>4974616</v>
      </c>
      <c r="P39" s="295"/>
      <c r="Q39" s="307">
        <v>0</v>
      </c>
      <c r="R39" s="295"/>
      <c r="S39" s="307">
        <v>0</v>
      </c>
      <c r="T39" s="295"/>
      <c r="U39" s="307">
        <v>0</v>
      </c>
    </row>
    <row r="40" spans="1:25" ht="14.25" customHeight="1">
      <c r="A40" s="2310" t="s">
        <v>2668</v>
      </c>
      <c r="B40" s="288" t="s">
        <v>6</v>
      </c>
      <c r="C40" s="294"/>
      <c r="D40" s="297"/>
      <c r="E40" s="294"/>
      <c r="F40" s="297"/>
      <c r="G40" s="294"/>
      <c r="H40" s="297"/>
      <c r="I40" s="294"/>
      <c r="J40" s="295"/>
      <c r="K40" s="294"/>
      <c r="L40" s="297"/>
      <c r="M40" s="294"/>
      <c r="N40" s="297"/>
      <c r="O40" s="294"/>
      <c r="P40" s="297"/>
      <c r="Q40" s="294"/>
      <c r="R40" s="297"/>
      <c r="S40" s="294"/>
      <c r="T40" s="297"/>
      <c r="U40" s="294"/>
    </row>
    <row r="41" spans="1:25" ht="14.25" customHeight="1">
      <c r="A41" s="287" t="s">
        <v>246</v>
      </c>
      <c r="B41" s="288" t="s">
        <v>6</v>
      </c>
      <c r="C41" s="294">
        <v>1505973</v>
      </c>
      <c r="D41" s="297"/>
      <c r="E41" s="294">
        <v>2558049</v>
      </c>
      <c r="F41" s="297"/>
      <c r="G41" s="294">
        <v>3212923</v>
      </c>
      <c r="H41" s="297"/>
      <c r="I41" s="294">
        <v>3178608</v>
      </c>
      <c r="J41" s="295"/>
      <c r="K41" s="294">
        <v>2783895</v>
      </c>
      <c r="L41" s="297"/>
      <c r="M41" s="294">
        <v>2891467</v>
      </c>
      <c r="N41" s="297"/>
      <c r="O41" s="294">
        <v>3059315</v>
      </c>
      <c r="P41" s="297"/>
      <c r="Q41" s="311">
        <v>0</v>
      </c>
      <c r="R41" s="297"/>
      <c r="S41" s="311">
        <v>0</v>
      </c>
      <c r="T41" s="297"/>
      <c r="U41" s="311">
        <v>0</v>
      </c>
    </row>
    <row r="42" spans="1:25" ht="18" customHeight="1">
      <c r="A42" s="298" t="s">
        <v>247</v>
      </c>
      <c r="B42" s="74" t="s">
        <v>6</v>
      </c>
      <c r="C42" s="300">
        <f>ROUND(SUM(C22:C41),1)</f>
        <v>75042798</v>
      </c>
      <c r="D42" s="301"/>
      <c r="E42" s="300">
        <f>ROUND(SUM(E22:E41),1)</f>
        <v>80730593</v>
      </c>
      <c r="F42" s="301"/>
      <c r="G42" s="300">
        <f>ROUND(SUM(G22:G41),1)</f>
        <v>83204005</v>
      </c>
      <c r="H42" s="301"/>
      <c r="I42" s="300">
        <f>ROUND(SUM(I22:I41),1)</f>
        <v>87266774</v>
      </c>
      <c r="J42" s="301"/>
      <c r="K42" s="300">
        <f>ROUND(SUM(K22:K41),1)</f>
        <v>91539208</v>
      </c>
      <c r="L42" s="301"/>
      <c r="M42" s="300">
        <f>ROUND(SUM(M22:M41),1)</f>
        <v>98633449</v>
      </c>
      <c r="N42" s="301"/>
      <c r="O42" s="300">
        <f>ROUND(SUM(O22:O41),1)</f>
        <v>96487846</v>
      </c>
      <c r="P42" s="301"/>
      <c r="Q42" s="300">
        <f>ROUND(SUM(Q22:Q41),1)</f>
        <v>95700952</v>
      </c>
      <c r="R42" s="301"/>
      <c r="S42" s="300">
        <f>ROUND(SUM(S22:S41),1)</f>
        <v>98569192</v>
      </c>
      <c r="T42" s="301"/>
      <c r="U42" s="300">
        <f>ROUND(SUM(U22:U41),1)</f>
        <v>104723651</v>
      </c>
      <c r="V42" s="312"/>
      <c r="W42" s="312"/>
      <c r="X42" s="312"/>
      <c r="Y42" s="312"/>
    </row>
    <row r="43" spans="1:25" ht="10.5" customHeight="1">
      <c r="A43" s="298"/>
      <c r="B43" s="74"/>
      <c r="C43" s="308"/>
      <c r="D43" s="297"/>
      <c r="E43" s="308"/>
      <c r="F43" s="297"/>
      <c r="G43" s="308"/>
      <c r="H43" s="297"/>
      <c r="I43" s="308"/>
      <c r="J43" s="297"/>
      <c r="K43" s="308"/>
      <c r="L43" s="297"/>
      <c r="M43" s="308"/>
      <c r="N43" s="297"/>
      <c r="O43" s="308"/>
      <c r="P43" s="297"/>
      <c r="Q43" s="308"/>
      <c r="R43" s="297"/>
      <c r="S43" s="308"/>
      <c r="T43" s="297"/>
      <c r="U43" s="308"/>
    </row>
    <row r="44" spans="1:25" ht="14" customHeight="1">
      <c r="A44" s="296" t="s">
        <v>248</v>
      </c>
      <c r="B44" s="74"/>
      <c r="C44" s="304"/>
      <c r="D44" s="305"/>
      <c r="E44" s="304"/>
      <c r="F44" s="305"/>
      <c r="G44" s="304"/>
      <c r="H44" s="305"/>
      <c r="I44" s="304"/>
      <c r="J44" s="305"/>
      <c r="K44" s="304"/>
      <c r="L44" s="305"/>
      <c r="M44" s="304"/>
      <c r="N44" s="305"/>
      <c r="O44" s="304"/>
      <c r="P44" s="305"/>
      <c r="Q44" s="304"/>
      <c r="R44" s="305"/>
      <c r="S44" s="304"/>
      <c r="T44" s="305"/>
      <c r="U44" s="304"/>
    </row>
    <row r="45" spans="1:25" ht="14" customHeight="1">
      <c r="A45" s="2350" t="s">
        <v>2664</v>
      </c>
      <c r="B45" s="288" t="s">
        <v>6</v>
      </c>
      <c r="C45" s="294">
        <v>10651675</v>
      </c>
      <c r="D45" s="295"/>
      <c r="E45" s="294">
        <v>11557759</v>
      </c>
      <c r="F45" s="295"/>
      <c r="G45" s="294">
        <v>11853962</v>
      </c>
      <c r="H45" s="295"/>
      <c r="I45" s="294">
        <v>12609008</v>
      </c>
      <c r="J45" s="295"/>
      <c r="K45" s="294">
        <v>13404977</v>
      </c>
      <c r="L45" s="295"/>
      <c r="M45" s="294">
        <v>13104777</v>
      </c>
      <c r="N45" s="295"/>
      <c r="O45" s="294">
        <f>12673297</f>
        <v>12673297</v>
      </c>
      <c r="P45" s="295"/>
      <c r="Q45" s="294">
        <v>13011558</v>
      </c>
      <c r="R45" s="295"/>
      <c r="S45" s="294">
        <v>12957859</v>
      </c>
      <c r="T45" s="295"/>
      <c r="U45" s="294">
        <v>13162852</v>
      </c>
    </row>
    <row r="46" spans="1:25" ht="14" customHeight="1">
      <c r="A46" s="2350" t="s">
        <v>2672</v>
      </c>
      <c r="B46" s="288" t="s">
        <v>6</v>
      </c>
      <c r="C46" s="294">
        <v>5784493</v>
      </c>
      <c r="D46" s="295"/>
      <c r="E46" s="294">
        <v>5963793</v>
      </c>
      <c r="F46" s="295"/>
      <c r="G46" s="294">
        <v>6360433</v>
      </c>
      <c r="H46" s="295"/>
      <c r="I46" s="294">
        <v>6357831</v>
      </c>
      <c r="J46" s="295"/>
      <c r="K46" s="294">
        <v>6025211</v>
      </c>
      <c r="L46" s="295"/>
      <c r="M46" s="294">
        <v>5979320</v>
      </c>
      <c r="N46" s="295"/>
      <c r="O46" s="294">
        <v>6347746</v>
      </c>
      <c r="P46" s="295"/>
      <c r="Q46" s="294">
        <v>6170765</v>
      </c>
      <c r="R46" s="295"/>
      <c r="S46" s="294">
        <v>6803869</v>
      </c>
      <c r="T46" s="295"/>
      <c r="U46" s="294">
        <v>6977664</v>
      </c>
    </row>
    <row r="47" spans="1:25" ht="14" customHeight="1">
      <c r="A47" s="296" t="s">
        <v>249</v>
      </c>
      <c r="B47" s="288" t="s">
        <v>6</v>
      </c>
      <c r="C47" s="294">
        <v>4727505</v>
      </c>
      <c r="D47" s="295"/>
      <c r="E47" s="294">
        <v>5222838</v>
      </c>
      <c r="F47" s="295"/>
      <c r="G47" s="294">
        <v>5475911</v>
      </c>
      <c r="H47" s="295"/>
      <c r="I47" s="294">
        <v>5325321</v>
      </c>
      <c r="J47" s="295"/>
      <c r="K47" s="294">
        <v>5733604</v>
      </c>
      <c r="L47" s="295"/>
      <c r="M47" s="294">
        <v>6361086</v>
      </c>
      <c r="N47" s="295"/>
      <c r="O47" s="294">
        <v>6854416</v>
      </c>
      <c r="P47" s="295"/>
      <c r="Q47" s="294">
        <v>6675439</v>
      </c>
      <c r="R47" s="295"/>
      <c r="S47" s="294">
        <v>7279909</v>
      </c>
      <c r="T47" s="295"/>
      <c r="U47" s="294">
        <v>7337109</v>
      </c>
    </row>
    <row r="48" spans="1:25" ht="14" customHeight="1">
      <c r="A48" s="287" t="s">
        <v>250</v>
      </c>
      <c r="B48" s="74"/>
      <c r="C48" s="313"/>
      <c r="D48" s="314"/>
      <c r="E48" s="313"/>
      <c r="F48" s="314"/>
      <c r="G48" s="313"/>
      <c r="H48" s="314"/>
      <c r="I48" s="313"/>
      <c r="J48" s="314"/>
      <c r="K48" s="313"/>
      <c r="L48" s="314"/>
      <c r="M48" s="313"/>
      <c r="N48" s="314"/>
      <c r="O48" s="313"/>
      <c r="P48" s="314"/>
      <c r="Q48" s="294"/>
      <c r="R48" s="314"/>
      <c r="S48" s="294"/>
      <c r="T48" s="314"/>
      <c r="U48" s="294"/>
    </row>
    <row r="49" spans="1:21" ht="14" customHeight="1">
      <c r="A49" s="296" t="s">
        <v>251</v>
      </c>
      <c r="B49" s="288" t="s">
        <v>6</v>
      </c>
      <c r="C49" s="294">
        <v>3701386</v>
      </c>
      <c r="D49" s="295"/>
      <c r="E49" s="294">
        <v>4450737</v>
      </c>
      <c r="F49" s="295"/>
      <c r="G49" s="294">
        <v>4104000</v>
      </c>
      <c r="H49" s="295"/>
      <c r="I49" s="294">
        <v>4529667</v>
      </c>
      <c r="J49" s="295"/>
      <c r="K49" s="294">
        <v>4961470</v>
      </c>
      <c r="L49" s="295"/>
      <c r="M49" s="294">
        <v>5614669</v>
      </c>
      <c r="N49" s="295"/>
      <c r="O49" s="294">
        <v>5864022</v>
      </c>
      <c r="P49" s="295"/>
      <c r="Q49" s="294">
        <v>6137929</v>
      </c>
      <c r="R49" s="295"/>
      <c r="S49" s="294">
        <v>6399696</v>
      </c>
      <c r="T49" s="295"/>
      <c r="U49" s="294">
        <v>6182817</v>
      </c>
    </row>
    <row r="50" spans="1:21" ht="14" customHeight="1">
      <c r="A50" s="2350" t="s">
        <v>2665</v>
      </c>
      <c r="B50" s="288" t="s">
        <v>6</v>
      </c>
      <c r="C50" s="294">
        <v>4433573</v>
      </c>
      <c r="D50" s="297"/>
      <c r="E50" s="294">
        <v>4838189</v>
      </c>
      <c r="F50" s="297"/>
      <c r="G50" s="294">
        <v>5060148</v>
      </c>
      <c r="H50" s="297"/>
      <c r="I50" s="294">
        <v>5483202</v>
      </c>
      <c r="J50" s="295"/>
      <c r="K50" s="294">
        <v>5212997</v>
      </c>
      <c r="L50" s="297"/>
      <c r="M50" s="294">
        <v>5131630</v>
      </c>
      <c r="N50" s="297"/>
      <c r="O50" s="294">
        <v>5276540</v>
      </c>
      <c r="P50" s="297"/>
      <c r="Q50" s="294">
        <v>5400190</v>
      </c>
      <c r="R50" s="297"/>
      <c r="S50" s="294">
        <v>5515961</v>
      </c>
      <c r="T50" s="297"/>
      <c r="U50" s="294">
        <v>5506585</v>
      </c>
    </row>
    <row r="51" spans="1:21" ht="18" customHeight="1">
      <c r="A51" s="298" t="s">
        <v>252</v>
      </c>
      <c r="B51" s="299" t="s">
        <v>6</v>
      </c>
      <c r="C51" s="300">
        <f>ROUND(SUM(C42:C50),1)</f>
        <v>104341430</v>
      </c>
      <c r="D51" s="301"/>
      <c r="E51" s="300">
        <f>ROUND(SUM(E42:E50),1)</f>
        <v>112763909</v>
      </c>
      <c r="F51" s="301"/>
      <c r="G51" s="300">
        <f>ROUND(SUM(G42:G50),1)</f>
        <v>116058459</v>
      </c>
      <c r="H51" s="301"/>
      <c r="I51" s="300">
        <f>ROUND(SUM(I42:I50),1)</f>
        <v>121571803</v>
      </c>
      <c r="J51" s="301"/>
      <c r="K51" s="300">
        <f>ROUND(SUM(K42:K50),1)</f>
        <v>126877467</v>
      </c>
      <c r="L51" s="301"/>
      <c r="M51" s="300">
        <f>ROUND(SUM(M42:M50),1)</f>
        <v>134824931</v>
      </c>
      <c r="N51" s="301"/>
      <c r="O51" s="300">
        <f>ROUND(SUM(O42:O50),1)</f>
        <v>133503867</v>
      </c>
      <c r="P51" s="301"/>
      <c r="Q51" s="300">
        <f>ROUND(SUM(Q42:Q50),1)</f>
        <v>133096833</v>
      </c>
      <c r="R51" s="301"/>
      <c r="S51" s="300">
        <f>ROUND(SUM(S42:S50),1)</f>
        <v>137526486</v>
      </c>
      <c r="T51" s="301"/>
      <c r="U51" s="300">
        <f>ROUND(SUM(U42:U50),1)</f>
        <v>143890678</v>
      </c>
    </row>
    <row r="52" spans="1:21" ht="15" customHeight="1">
      <c r="A52" s="298"/>
      <c r="B52" s="75"/>
      <c r="C52" s="300"/>
      <c r="D52" s="301"/>
      <c r="E52" s="300"/>
      <c r="F52" s="301"/>
      <c r="G52" s="300"/>
      <c r="H52" s="301"/>
      <c r="I52" s="300"/>
      <c r="J52" s="301"/>
      <c r="K52" s="300"/>
      <c r="L52" s="301"/>
      <c r="M52" s="300"/>
      <c r="N52" s="301"/>
      <c r="O52" s="300"/>
      <c r="P52" s="301"/>
      <c r="Q52" s="300"/>
      <c r="R52" s="301"/>
      <c r="S52" s="300"/>
      <c r="T52" s="301"/>
      <c r="U52" s="300"/>
    </row>
    <row r="53" spans="1:21" ht="15.75" customHeight="1">
      <c r="A53" s="298" t="s">
        <v>253</v>
      </c>
      <c r="B53" s="299" t="s">
        <v>6</v>
      </c>
      <c r="C53" s="315">
        <f>ROUND(SUM(C18-C51),1)</f>
        <v>2685476</v>
      </c>
      <c r="D53" s="301"/>
      <c r="E53" s="315">
        <f>ROUND(SUM(E18-E51),1)</f>
        <v>-367289</v>
      </c>
      <c r="F53" s="301"/>
      <c r="G53" s="315">
        <f>ROUND(SUM(G18-G51),1)</f>
        <v>-635670</v>
      </c>
      <c r="H53" s="301"/>
      <c r="I53" s="315">
        <f>ROUND(SUM(I18-I51),1)</f>
        <v>-2336643</v>
      </c>
      <c r="J53" s="316"/>
      <c r="K53" s="315">
        <f>ROUND(SUM(K18-K51),1)</f>
        <v>-129308</v>
      </c>
      <c r="L53" s="301"/>
      <c r="M53" s="315">
        <f>ROUND(SUM(M18-M51),1)</f>
        <v>-1503551</v>
      </c>
      <c r="N53" s="301"/>
      <c r="O53" s="315">
        <f>ROUND(SUM(O18-O51),1)</f>
        <v>-759022</v>
      </c>
      <c r="P53" s="301"/>
      <c r="Q53" s="315">
        <f>ROUND(SUM(Q18-Q51),1)</f>
        <v>77096</v>
      </c>
      <c r="R53" s="301"/>
      <c r="S53" s="315">
        <f>ROUND(SUM(S18-S51),1)</f>
        <v>186610</v>
      </c>
      <c r="T53" s="301"/>
      <c r="U53" s="315">
        <f>ROUND(SUM(U18-U51),1)</f>
        <v>5217920</v>
      </c>
    </row>
    <row r="54" spans="1:21" ht="15">
      <c r="A54" s="298"/>
      <c r="B54" s="74"/>
      <c r="C54" s="302"/>
      <c r="D54" s="303"/>
      <c r="E54" s="302"/>
      <c r="F54" s="303"/>
      <c r="G54" s="302"/>
      <c r="H54" s="303"/>
      <c r="I54" s="302"/>
      <c r="J54" s="303"/>
      <c r="K54" s="302"/>
      <c r="L54" s="303"/>
      <c r="M54" s="302"/>
      <c r="N54" s="303"/>
      <c r="O54" s="302"/>
      <c r="P54" s="303"/>
      <c r="Q54" s="302"/>
      <c r="R54" s="303"/>
      <c r="S54" s="302"/>
      <c r="T54" s="303"/>
      <c r="U54" s="302"/>
    </row>
    <row r="55" spans="1:21" ht="14" customHeight="1">
      <c r="A55" s="298" t="s">
        <v>254</v>
      </c>
      <c r="B55" s="74"/>
      <c r="C55" s="304"/>
      <c r="D55" s="305"/>
      <c r="E55" s="304"/>
      <c r="F55" s="305"/>
      <c r="G55" s="304"/>
      <c r="H55" s="305"/>
      <c r="I55" s="304"/>
      <c r="J55" s="305"/>
      <c r="K55" s="304"/>
      <c r="L55" s="305"/>
      <c r="M55" s="304"/>
      <c r="N55" s="305"/>
      <c r="O55" s="304"/>
      <c r="P55" s="305"/>
      <c r="Q55" s="304"/>
      <c r="R55" s="305"/>
      <c r="S55" s="304"/>
      <c r="T55" s="305"/>
      <c r="U55" s="304"/>
    </row>
    <row r="56" spans="1:21" ht="14" customHeight="1">
      <c r="A56" s="296" t="s">
        <v>255</v>
      </c>
      <c r="B56" s="288" t="s">
        <v>6</v>
      </c>
      <c r="C56" s="294">
        <v>159105</v>
      </c>
      <c r="D56" s="295"/>
      <c r="E56" s="294">
        <v>181243</v>
      </c>
      <c r="F56" s="295"/>
      <c r="G56" s="294">
        <v>269234</v>
      </c>
      <c r="H56" s="295"/>
      <c r="I56" s="294">
        <v>456513</v>
      </c>
      <c r="J56" s="295"/>
      <c r="K56" s="294">
        <v>448267</v>
      </c>
      <c r="L56" s="295"/>
      <c r="M56" s="294">
        <v>525154</v>
      </c>
      <c r="N56" s="295"/>
      <c r="O56" s="294">
        <v>352069</v>
      </c>
      <c r="P56" s="295"/>
      <c r="Q56" s="294">
        <v>433631</v>
      </c>
      <c r="R56" s="295"/>
      <c r="S56" s="294">
        <v>0</v>
      </c>
      <c r="T56" s="295"/>
      <c r="U56" s="294">
        <v>161343</v>
      </c>
    </row>
    <row r="57" spans="1:21" ht="14" customHeight="1">
      <c r="A57" s="296" t="s">
        <v>256</v>
      </c>
      <c r="B57" s="288" t="s">
        <v>6</v>
      </c>
      <c r="C57" s="294">
        <v>19176397</v>
      </c>
      <c r="D57" s="295"/>
      <c r="E57" s="294">
        <v>20218489</v>
      </c>
      <c r="F57" s="295"/>
      <c r="G57" s="294">
        <v>21878260</v>
      </c>
      <c r="H57" s="295"/>
      <c r="I57" s="294">
        <v>26313008</v>
      </c>
      <c r="J57" s="295"/>
      <c r="K57" s="294">
        <v>26200947</v>
      </c>
      <c r="L57" s="295"/>
      <c r="M57" s="294">
        <v>27605704</v>
      </c>
      <c r="N57" s="295"/>
      <c r="O57" s="294">
        <v>26540430</v>
      </c>
      <c r="P57" s="295"/>
      <c r="Q57" s="294">
        <v>26902629</v>
      </c>
      <c r="R57" s="295"/>
      <c r="S57" s="294">
        <v>30592764</v>
      </c>
      <c r="T57" s="295"/>
      <c r="U57" s="294">
        <v>29807742</v>
      </c>
    </row>
    <row r="58" spans="1:21" ht="14" customHeight="1">
      <c r="A58" s="296" t="s">
        <v>257</v>
      </c>
      <c r="B58" s="288" t="s">
        <v>6</v>
      </c>
      <c r="C58" s="294">
        <v>-19234214</v>
      </c>
      <c r="D58" s="297"/>
      <c r="E58" s="294">
        <v>-20246813</v>
      </c>
      <c r="F58" s="297"/>
      <c r="G58" s="294">
        <v>-21878933</v>
      </c>
      <c r="H58" s="297"/>
      <c r="I58" s="294">
        <v>-26333089</v>
      </c>
      <c r="J58" s="295"/>
      <c r="K58" s="294">
        <v>-26245557</v>
      </c>
      <c r="L58" s="297"/>
      <c r="M58" s="294">
        <v>-27675129</v>
      </c>
      <c r="N58" s="297"/>
      <c r="O58" s="294">
        <v>-26585488</v>
      </c>
      <c r="P58" s="297"/>
      <c r="Q58" s="294">
        <v>-26897343</v>
      </c>
      <c r="R58" s="297"/>
      <c r="S58" s="294">
        <v>-30621199</v>
      </c>
      <c r="T58" s="297"/>
      <c r="U58" s="294">
        <v>-29866485</v>
      </c>
    </row>
    <row r="59" spans="1:21" ht="18.75" customHeight="1">
      <c r="A59" s="298" t="s">
        <v>258</v>
      </c>
      <c r="B59" s="299" t="s">
        <v>6</v>
      </c>
      <c r="C59" s="300">
        <f>ROUND(SUM(C56:C58),1)</f>
        <v>101288</v>
      </c>
      <c r="D59" s="301"/>
      <c r="E59" s="300">
        <f>ROUND(SUM(E56:E58),1)</f>
        <v>152919</v>
      </c>
      <c r="F59" s="301"/>
      <c r="G59" s="300">
        <f>ROUND(SUM(G56:G58),1)</f>
        <v>268561</v>
      </c>
      <c r="H59" s="301"/>
      <c r="I59" s="300">
        <f>ROUND(SUM(I56:I58),1)</f>
        <v>436432</v>
      </c>
      <c r="J59" s="301"/>
      <c r="K59" s="300">
        <f>ROUND(SUM(K56:K58),1)</f>
        <v>403657</v>
      </c>
      <c r="L59" s="301"/>
      <c r="M59" s="300">
        <f>ROUND(SUM(M56:M58),1)</f>
        <v>455729</v>
      </c>
      <c r="N59" s="301"/>
      <c r="O59" s="300">
        <f>ROUND(SUM(O56:O58),1)</f>
        <v>307011</v>
      </c>
      <c r="P59" s="301"/>
      <c r="Q59" s="300">
        <f>ROUND(SUM(Q56:Q58),1)</f>
        <v>438917</v>
      </c>
      <c r="R59" s="301"/>
      <c r="S59" s="300">
        <f>ROUND(SUM(S56:S58),1)</f>
        <v>-28435</v>
      </c>
      <c r="T59" s="301"/>
      <c r="U59" s="300">
        <f>ROUND(SUM(U56:U58),1)</f>
        <v>102600</v>
      </c>
    </row>
    <row r="60" spans="1:21" ht="15" customHeight="1">
      <c r="A60" s="296"/>
      <c r="B60" s="74"/>
      <c r="C60" s="302"/>
      <c r="D60" s="303"/>
      <c r="E60" s="302"/>
      <c r="F60" s="303"/>
      <c r="G60" s="302"/>
      <c r="H60" s="303"/>
      <c r="I60" s="302"/>
      <c r="J60" s="303"/>
      <c r="K60" s="302"/>
      <c r="L60" s="303"/>
      <c r="M60" s="302"/>
      <c r="N60" s="303"/>
      <c r="O60" s="302"/>
      <c r="P60" s="303"/>
      <c r="Q60" s="302"/>
      <c r="R60" s="303"/>
      <c r="S60" s="302"/>
      <c r="T60" s="303"/>
      <c r="U60" s="302"/>
    </row>
    <row r="61" spans="1:21" ht="15.75" customHeight="1">
      <c r="A61" s="317" t="s">
        <v>259</v>
      </c>
      <c r="B61" s="75"/>
      <c r="C61" s="304"/>
      <c r="D61" s="305"/>
      <c r="E61" s="304"/>
      <c r="F61" s="305"/>
      <c r="G61" s="304"/>
      <c r="H61" s="305"/>
      <c r="I61" s="304"/>
      <c r="J61" s="305"/>
      <c r="K61" s="304"/>
      <c r="L61" s="305"/>
      <c r="M61" s="304"/>
      <c r="N61" s="305"/>
      <c r="O61" s="304"/>
      <c r="P61" s="305"/>
      <c r="Q61" s="304"/>
      <c r="R61" s="305"/>
      <c r="S61" s="304"/>
      <c r="T61" s="305"/>
      <c r="U61" s="304"/>
    </row>
    <row r="62" spans="1:21" ht="15">
      <c r="A62" s="298" t="s">
        <v>260</v>
      </c>
      <c r="B62" s="75"/>
      <c r="C62" s="304"/>
      <c r="D62" s="305"/>
      <c r="E62" s="304"/>
      <c r="F62" s="305"/>
      <c r="G62" s="304"/>
      <c r="H62" s="305"/>
      <c r="I62" s="304"/>
      <c r="J62" s="305"/>
      <c r="K62" s="304"/>
      <c r="L62" s="305"/>
      <c r="M62" s="304"/>
      <c r="N62" s="305"/>
      <c r="O62" s="304"/>
      <c r="P62" s="305"/>
      <c r="Q62" s="304"/>
      <c r="R62" s="305"/>
      <c r="S62" s="304"/>
      <c r="T62" s="305"/>
      <c r="U62" s="304"/>
    </row>
    <row r="63" spans="1:21" ht="14" customHeight="1">
      <c r="A63" s="298" t="s">
        <v>261</v>
      </c>
      <c r="B63" s="299" t="s">
        <v>6</v>
      </c>
      <c r="C63" s="315">
        <f>ROUND(SUM(C53+C59),1)</f>
        <v>2786764</v>
      </c>
      <c r="D63" s="316"/>
      <c r="E63" s="315">
        <f>ROUND(SUM(E53+E59),1)</f>
        <v>-214370</v>
      </c>
      <c r="F63" s="316"/>
      <c r="G63" s="315">
        <f>ROUND(SUM(G53+G59),1)</f>
        <v>-367109</v>
      </c>
      <c r="H63" s="316"/>
      <c r="I63" s="315">
        <f>ROUND(SUM(I53+I59),1)</f>
        <v>-1900211</v>
      </c>
      <c r="J63" s="316"/>
      <c r="K63" s="315">
        <f>ROUND(SUM(K53+K59),1)</f>
        <v>274349</v>
      </c>
      <c r="L63" s="316"/>
      <c r="M63" s="315">
        <f>ROUND(SUM(M53+M59),1)</f>
        <v>-1047822</v>
      </c>
      <c r="N63" s="316"/>
      <c r="O63" s="315">
        <f>ROUND(SUM(O53+O59),1)</f>
        <v>-452011</v>
      </c>
      <c r="P63" s="316"/>
      <c r="Q63" s="315">
        <f>ROUND(SUM(Q53+Q59),1)</f>
        <v>516013</v>
      </c>
      <c r="R63" s="316"/>
      <c r="S63" s="315">
        <f>ROUND(SUM(S53+S59),1)</f>
        <v>158175</v>
      </c>
      <c r="T63" s="316"/>
      <c r="U63" s="315">
        <f>ROUND(SUM(U53+U59),1)</f>
        <v>5320520</v>
      </c>
    </row>
    <row r="64" spans="1:21" ht="8" customHeight="1">
      <c r="A64" s="298"/>
      <c r="B64" s="75"/>
      <c r="C64" s="315"/>
      <c r="D64" s="316"/>
      <c r="E64" s="315"/>
      <c r="F64" s="316"/>
      <c r="G64" s="315"/>
      <c r="H64" s="316"/>
      <c r="I64" s="315"/>
      <c r="J64" s="316"/>
      <c r="K64" s="315"/>
      <c r="L64" s="316"/>
      <c r="M64" s="315"/>
      <c r="N64" s="316"/>
      <c r="O64" s="315"/>
      <c r="P64" s="316"/>
      <c r="Q64" s="315"/>
      <c r="R64" s="316"/>
      <c r="S64" s="315"/>
      <c r="T64" s="316"/>
      <c r="U64" s="315"/>
    </row>
    <row r="65" spans="1:24" ht="14" customHeight="1">
      <c r="A65" s="317" t="s">
        <v>2030</v>
      </c>
      <c r="B65" s="75" t="s">
        <v>6</v>
      </c>
      <c r="C65" s="315">
        <v>4280728</v>
      </c>
      <c r="D65" s="301"/>
      <c r="E65" s="315">
        <v>7067492</v>
      </c>
      <c r="F65" s="301"/>
      <c r="G65" s="315">
        <v>6853122</v>
      </c>
      <c r="H65" s="301"/>
      <c r="I65" s="315">
        <v>6486013</v>
      </c>
      <c r="J65" s="316"/>
      <c r="K65" s="315">
        <v>4585802</v>
      </c>
      <c r="L65" s="301"/>
      <c r="M65" s="315">
        <v>4860151</v>
      </c>
      <c r="N65" s="301"/>
      <c r="O65" s="315">
        <v>3812329</v>
      </c>
      <c r="P65" s="301"/>
      <c r="Q65" s="315">
        <v>3360318</v>
      </c>
      <c r="R65" s="301"/>
      <c r="S65" s="315">
        <v>3876331</v>
      </c>
      <c r="T65" s="301"/>
      <c r="U65" s="315">
        <v>4034506</v>
      </c>
    </row>
    <row r="66" spans="1:24" ht="22.5" customHeight="1" thickBot="1">
      <c r="A66" s="317" t="s">
        <v>269</v>
      </c>
      <c r="B66" s="299" t="s">
        <v>6</v>
      </c>
      <c r="C66" s="318">
        <f>ROUND(SUM(C63+C65),1)</f>
        <v>7067492</v>
      </c>
      <c r="D66" s="319"/>
      <c r="E66" s="318">
        <f>ROUND(SUM(E63+E65),1)</f>
        <v>6853122</v>
      </c>
      <c r="F66" s="319"/>
      <c r="G66" s="318">
        <f>ROUND(SUM(G63+G65),1)</f>
        <v>6486013</v>
      </c>
      <c r="H66" s="319"/>
      <c r="I66" s="318">
        <f>ROUND(SUM(I63+I65),1)</f>
        <v>4585802</v>
      </c>
      <c r="J66" s="319"/>
      <c r="K66" s="318">
        <f>ROUND(SUM(K63+K65),1)</f>
        <v>4860151</v>
      </c>
      <c r="L66" s="320"/>
      <c r="M66" s="318">
        <f>ROUND(SUM(M63+M65),1)</f>
        <v>3812329</v>
      </c>
      <c r="N66" s="321"/>
      <c r="O66" s="318">
        <f>ROUND(SUM(O63+O65),1)</f>
        <v>3360318</v>
      </c>
      <c r="P66" s="321"/>
      <c r="Q66" s="318">
        <f>ROUND(SUM(Q63+Q65),1)</f>
        <v>3876331</v>
      </c>
      <c r="R66" s="321"/>
      <c r="S66" s="318">
        <f>ROUND(SUM(S63+S65),1)</f>
        <v>4034506</v>
      </c>
      <c r="T66" s="321"/>
      <c r="U66" s="318">
        <f>ROUND(SUM(U63+U65),1)</f>
        <v>9355026</v>
      </c>
      <c r="V66" s="322"/>
      <c r="W66" s="322"/>
      <c r="X66" s="322"/>
    </row>
    <row r="67" spans="1:24" ht="15.75" customHeight="1" thickTop="1">
      <c r="A67" s="317"/>
      <c r="B67" s="317"/>
      <c r="C67" s="301"/>
      <c r="D67" s="319"/>
      <c r="F67" s="319"/>
      <c r="G67" s="301"/>
      <c r="H67" s="319"/>
      <c r="I67" s="301"/>
      <c r="J67" s="319"/>
      <c r="K67" s="301"/>
      <c r="L67" s="301"/>
      <c r="M67" s="319"/>
      <c r="N67" s="319"/>
      <c r="O67" s="301"/>
      <c r="P67" s="319"/>
      <c r="Q67" s="301"/>
      <c r="R67" s="319"/>
      <c r="S67" s="301"/>
      <c r="T67" s="319"/>
      <c r="U67" s="301"/>
    </row>
    <row r="68" spans="1:24" ht="13">
      <c r="A68" s="323" t="s">
        <v>6</v>
      </c>
      <c r="B68" s="323"/>
    </row>
    <row r="69" spans="1:24" ht="13">
      <c r="A69" s="324" t="s">
        <v>6</v>
      </c>
      <c r="B69" s="324"/>
    </row>
  </sheetData>
  <pageMargins left="0.7" right="0.5" top="0.9" bottom="0.25" header="0.5" footer="0.25"/>
  <pageSetup scale="50" orientation="landscape"/>
  <headerFooter scaleWithDoc="0">
    <oddFooter>&amp;R&amp;8 74</oddFooter>
  </headerFooter>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05"/>
  <sheetViews>
    <sheetView showGridLines="0" showOutlineSymbols="0" zoomScale="70" zoomScaleNormal="70" zoomScalePageLayoutView="70" workbookViewId="0"/>
  </sheetViews>
  <sheetFormatPr baseColWidth="10" defaultColWidth="8.85546875" defaultRowHeight="12" x14ac:dyDescent="0"/>
  <cols>
    <col min="1" max="1" width="52.42578125" style="327" customWidth="1"/>
    <col min="2" max="2" width="1.7109375" style="327" customWidth="1"/>
    <col min="3" max="3" width="12.28515625" style="327" customWidth="1"/>
    <col min="4" max="4" width="2.5703125" style="327" customWidth="1"/>
    <col min="5" max="5" width="12.28515625" style="327" customWidth="1"/>
    <col min="6" max="6" width="2.5703125" style="327" customWidth="1"/>
    <col min="7" max="7" width="12.28515625" style="327" customWidth="1"/>
    <col min="8" max="8" width="2.5703125" style="327" customWidth="1"/>
    <col min="9" max="9" width="12.7109375" style="327" customWidth="1"/>
    <col min="10" max="10" width="3.28515625" style="327" customWidth="1"/>
    <col min="11" max="11" width="12.7109375" style="327" customWidth="1"/>
    <col min="12" max="12" width="2.5703125" style="327" customWidth="1"/>
    <col min="13" max="13" width="12.7109375" style="327" customWidth="1"/>
    <col min="14" max="14" width="2.5703125" style="327" customWidth="1"/>
    <col min="15" max="15" width="12.7109375" style="327" customWidth="1"/>
    <col min="16" max="16" width="2.5703125" style="327" customWidth="1"/>
    <col min="17" max="17" width="12.42578125" style="327" customWidth="1"/>
    <col min="18" max="18" width="2.5703125" style="327" customWidth="1"/>
    <col min="19" max="19" width="12.42578125" style="343" customWidth="1"/>
    <col min="20" max="20" width="2.5703125" style="327" customWidth="1"/>
    <col min="21" max="21" width="12.28515625" style="327" customWidth="1"/>
    <col min="22" max="22" width="16.28515625" style="327" customWidth="1"/>
    <col min="23" max="16384" width="8.85546875" style="327"/>
  </cols>
  <sheetData>
    <row r="1" spans="1:21" ht="15" customHeight="1">
      <c r="A1" s="1667" t="s">
        <v>1491</v>
      </c>
    </row>
    <row r="3" spans="1:21" ht="18" customHeight="1">
      <c r="A3" s="325" t="s">
        <v>0</v>
      </c>
      <c r="B3" s="326"/>
      <c r="S3" s="327"/>
    </row>
    <row r="4" spans="1:21" ht="20.25" customHeight="1">
      <c r="A4" s="325" t="s">
        <v>1</v>
      </c>
      <c r="B4" s="326"/>
      <c r="S4" s="327"/>
    </row>
    <row r="5" spans="1:21" ht="18" customHeight="1">
      <c r="A5" s="325" t="s">
        <v>2659</v>
      </c>
      <c r="B5" s="326"/>
      <c r="S5" s="327"/>
    </row>
    <row r="6" spans="1:21" ht="18" customHeight="1">
      <c r="A6" s="325" t="s">
        <v>225</v>
      </c>
      <c r="B6" s="326"/>
      <c r="E6" s="328"/>
      <c r="G6" s="328"/>
      <c r="H6" s="328"/>
      <c r="I6" s="328"/>
      <c r="J6" s="328"/>
      <c r="K6" s="329"/>
      <c r="L6" s="328"/>
      <c r="Q6" s="329"/>
      <c r="S6" s="329"/>
      <c r="U6" s="328" t="s">
        <v>226</v>
      </c>
    </row>
    <row r="7" spans="1:21" ht="18" customHeight="1">
      <c r="A7" s="325" t="s">
        <v>227</v>
      </c>
      <c r="B7" s="326"/>
      <c r="Q7" s="330"/>
      <c r="S7" s="331"/>
      <c r="U7" s="331" t="s">
        <v>262</v>
      </c>
    </row>
    <row r="8" spans="1:21" ht="28" customHeight="1">
      <c r="A8" s="332" t="s">
        <v>1980</v>
      </c>
      <c r="B8" s="326"/>
      <c r="I8" s="333"/>
      <c r="S8" s="327"/>
    </row>
    <row r="9" spans="1:21" ht="16" customHeight="1">
      <c r="A9" s="334" t="s">
        <v>136</v>
      </c>
      <c r="B9" s="326"/>
      <c r="S9" s="327"/>
    </row>
    <row r="10" spans="1:21" ht="14" customHeight="1">
      <c r="A10" s="326"/>
      <c r="B10" s="326"/>
      <c r="Q10" s="335"/>
      <c r="S10" s="327"/>
    </row>
    <row r="11" spans="1:21" ht="14" customHeight="1">
      <c r="A11" s="326"/>
      <c r="B11" s="326"/>
      <c r="C11" s="336" t="s">
        <v>93</v>
      </c>
      <c r="D11" s="337"/>
      <c r="E11" s="336" t="s">
        <v>94</v>
      </c>
      <c r="F11" s="337"/>
      <c r="G11" s="336" t="s">
        <v>95</v>
      </c>
      <c r="H11" s="337"/>
      <c r="I11" s="336" t="s">
        <v>96</v>
      </c>
      <c r="J11" s="336"/>
      <c r="K11" s="338" t="s">
        <v>97</v>
      </c>
      <c r="L11" s="337"/>
      <c r="M11" s="338" t="s">
        <v>98</v>
      </c>
      <c r="N11" s="337"/>
      <c r="O11" s="339" t="s">
        <v>99</v>
      </c>
      <c r="P11" s="337"/>
      <c r="Q11" s="340" t="s">
        <v>10</v>
      </c>
      <c r="R11" s="337"/>
      <c r="S11" s="339" t="s">
        <v>9</v>
      </c>
      <c r="T11" s="337"/>
      <c r="U11" s="1738" t="s">
        <v>1977</v>
      </c>
    </row>
    <row r="12" spans="1:21" ht="14" customHeight="1">
      <c r="A12" s="334" t="s">
        <v>228</v>
      </c>
      <c r="B12" s="326"/>
      <c r="C12" s="341"/>
      <c r="D12" s="342"/>
      <c r="E12" s="341"/>
      <c r="F12" s="342"/>
      <c r="G12" s="341"/>
      <c r="H12" s="342"/>
      <c r="I12" s="341"/>
      <c r="J12" s="342"/>
      <c r="K12" s="341"/>
      <c r="L12" s="342"/>
      <c r="N12" s="342"/>
      <c r="P12" s="342"/>
      <c r="R12" s="342"/>
      <c r="T12" s="342"/>
    </row>
    <row r="13" spans="1:21" ht="14" customHeight="1">
      <c r="A13" s="344" t="s">
        <v>263</v>
      </c>
      <c r="B13" s="345" t="s">
        <v>6</v>
      </c>
      <c r="C13" s="346">
        <v>30812925</v>
      </c>
      <c r="D13" s="347"/>
      <c r="E13" s="346">
        <v>34579991</v>
      </c>
      <c r="F13" s="347"/>
      <c r="G13" s="346">
        <v>36563949</v>
      </c>
      <c r="H13" s="347"/>
      <c r="I13" s="346">
        <v>36840020</v>
      </c>
      <c r="J13" s="347"/>
      <c r="K13" s="346">
        <v>34751381</v>
      </c>
      <c r="L13" s="347"/>
      <c r="M13" s="346">
        <v>36209215</v>
      </c>
      <c r="N13" s="347"/>
      <c r="O13" s="346">
        <v>38767827</v>
      </c>
      <c r="P13" s="347"/>
      <c r="Q13" s="346">
        <v>40226715</v>
      </c>
      <c r="R13" s="347"/>
      <c r="S13" s="346">
        <v>42960775</v>
      </c>
      <c r="T13" s="347"/>
      <c r="U13" s="346">
        <v>43709833</v>
      </c>
    </row>
    <row r="14" spans="1:21" ht="14" customHeight="1">
      <c r="A14" s="348" t="s">
        <v>264</v>
      </c>
      <c r="B14" s="345" t="s">
        <v>6</v>
      </c>
      <c r="C14" s="349">
        <v>12472190</v>
      </c>
      <c r="E14" s="349">
        <v>12025086</v>
      </c>
      <c r="F14" s="350"/>
      <c r="G14" s="349">
        <v>12587210</v>
      </c>
      <c r="H14" s="350"/>
      <c r="I14" s="349">
        <v>12637239</v>
      </c>
      <c r="J14" s="350"/>
      <c r="K14" s="349">
        <v>12262016</v>
      </c>
      <c r="L14" s="350"/>
      <c r="M14" s="349">
        <v>13607810</v>
      </c>
      <c r="N14" s="350"/>
      <c r="O14" s="349">
        <v>13977493</v>
      </c>
      <c r="P14" s="350"/>
      <c r="Q14" s="349">
        <v>14013281</v>
      </c>
      <c r="R14" s="350"/>
      <c r="S14" s="349">
        <v>14518137</v>
      </c>
      <c r="T14" s="350"/>
      <c r="U14" s="349">
        <v>14784464</v>
      </c>
    </row>
    <row r="15" spans="1:21" ht="14" customHeight="1">
      <c r="A15" s="348" t="s">
        <v>230</v>
      </c>
      <c r="B15" s="345" t="s">
        <v>6</v>
      </c>
      <c r="C15" s="349">
        <v>6438231</v>
      </c>
      <c r="E15" s="349">
        <v>7984740</v>
      </c>
      <c r="F15" s="350"/>
      <c r="G15" s="349">
        <v>7574827</v>
      </c>
      <c r="H15" s="350"/>
      <c r="I15" s="349">
        <v>6973138</v>
      </c>
      <c r="J15" s="350"/>
      <c r="K15" s="349">
        <v>6825949</v>
      </c>
      <c r="L15" s="350"/>
      <c r="M15" s="349">
        <v>6656770</v>
      </c>
      <c r="N15" s="350"/>
      <c r="O15" s="349">
        <v>7252986</v>
      </c>
      <c r="P15" s="350"/>
      <c r="Q15" s="349">
        <v>7815260</v>
      </c>
      <c r="R15" s="350"/>
      <c r="S15" s="349">
        <v>7603524</v>
      </c>
      <c r="T15" s="350"/>
      <c r="U15" s="349">
        <v>7849377</v>
      </c>
    </row>
    <row r="16" spans="1:21" ht="14" customHeight="1">
      <c r="A16" s="348" t="s">
        <v>231</v>
      </c>
      <c r="B16" s="345" t="s">
        <v>6</v>
      </c>
      <c r="C16" s="349">
        <v>1707609</v>
      </c>
      <c r="E16" s="349">
        <v>1950406</v>
      </c>
      <c r="F16" s="350"/>
      <c r="G16" s="349">
        <v>1871299</v>
      </c>
      <c r="H16" s="350"/>
      <c r="I16" s="349">
        <v>1652571</v>
      </c>
      <c r="J16" s="350"/>
      <c r="K16" s="349">
        <v>2406844</v>
      </c>
      <c r="L16" s="350"/>
      <c r="M16" s="349">
        <v>3057463</v>
      </c>
      <c r="N16" s="350"/>
      <c r="O16" s="349">
        <v>2963095</v>
      </c>
      <c r="P16" s="350"/>
      <c r="Q16" s="349">
        <v>2875344</v>
      </c>
      <c r="R16" s="350"/>
      <c r="S16" s="349">
        <v>3252377</v>
      </c>
      <c r="T16" s="350"/>
      <c r="U16" s="349">
        <v>3317818</v>
      </c>
    </row>
    <row r="17" spans="1:21" ht="14" customHeight="1">
      <c r="A17" s="1460" t="s">
        <v>1419</v>
      </c>
      <c r="B17" s="1618" t="s">
        <v>1363</v>
      </c>
      <c r="C17" s="349">
        <v>16663324</v>
      </c>
      <c r="E17" s="349">
        <v>15911011</v>
      </c>
      <c r="F17" s="350"/>
      <c r="G17" s="349">
        <v>16952899</v>
      </c>
      <c r="H17" s="350"/>
      <c r="I17" s="349">
        <v>17080968</v>
      </c>
      <c r="J17" s="350"/>
      <c r="K17" s="349">
        <v>19516108</v>
      </c>
      <c r="L17" s="350"/>
      <c r="M17" s="349">
        <v>19148276</v>
      </c>
      <c r="N17" s="350"/>
      <c r="O17" s="349">
        <v>19515006</v>
      </c>
      <c r="P17" s="350"/>
      <c r="Q17" s="349">
        <v>20000668</v>
      </c>
      <c r="R17" s="350"/>
      <c r="S17" s="349">
        <v>20521164</v>
      </c>
      <c r="T17" s="350"/>
      <c r="U17" s="349">
        <v>25300841</v>
      </c>
    </row>
    <row r="18" spans="1:21" ht="14" customHeight="1">
      <c r="A18" s="348" t="s">
        <v>265</v>
      </c>
      <c r="B18" s="345" t="s">
        <v>6</v>
      </c>
      <c r="C18" s="349">
        <v>168</v>
      </c>
      <c r="D18" s="351"/>
      <c r="E18" s="349">
        <v>151754</v>
      </c>
      <c r="F18" s="351"/>
      <c r="G18" s="349">
        <v>69003</v>
      </c>
      <c r="H18" s="351"/>
      <c r="I18" s="349">
        <v>44773</v>
      </c>
      <c r="J18" s="350"/>
      <c r="K18" s="349">
        <v>84314</v>
      </c>
      <c r="L18" s="351"/>
      <c r="M18" s="349">
        <v>112070</v>
      </c>
      <c r="N18" s="351"/>
      <c r="O18" s="349">
        <v>139961</v>
      </c>
      <c r="P18" s="351"/>
      <c r="Q18" s="349">
        <v>140547</v>
      </c>
      <c r="R18" s="351"/>
      <c r="S18" s="349">
        <v>71420</v>
      </c>
      <c r="T18" s="351"/>
      <c r="U18" s="349">
        <v>74718</v>
      </c>
    </row>
    <row r="19" spans="1:21" ht="18.75" customHeight="1">
      <c r="A19" s="352" t="s">
        <v>1458</v>
      </c>
      <c r="B19" s="353" t="s">
        <v>6</v>
      </c>
      <c r="C19" s="354">
        <f>ROUND(SUM(C13:C18),1)</f>
        <v>68094447</v>
      </c>
      <c r="D19" s="355"/>
      <c r="E19" s="354">
        <f>ROUND(SUM(E13:E18),1)</f>
        <v>72602988</v>
      </c>
      <c r="F19" s="355"/>
      <c r="G19" s="354">
        <f>ROUND(SUM(G13:G18),1)</f>
        <v>75619187</v>
      </c>
      <c r="H19" s="355"/>
      <c r="I19" s="354">
        <f>ROUND(SUM(I13:I18),1)</f>
        <v>75228709</v>
      </c>
      <c r="J19" s="355"/>
      <c r="K19" s="354">
        <f>ROUND(SUM(K13:K18),1)</f>
        <v>75846612</v>
      </c>
      <c r="L19" s="355"/>
      <c r="M19" s="354">
        <f>ROUND(SUM(M13:M18),1)</f>
        <v>78791604</v>
      </c>
      <c r="N19" s="355"/>
      <c r="O19" s="354">
        <f>ROUND(SUM(O13:O18),1)</f>
        <v>82616368</v>
      </c>
      <c r="P19" s="355"/>
      <c r="Q19" s="354">
        <f>ROUND(SUM(Q13:Q18),1)</f>
        <v>85071815</v>
      </c>
      <c r="R19" s="355"/>
      <c r="S19" s="354">
        <f>ROUND(SUM(S13:S18),1)</f>
        <v>88927397</v>
      </c>
      <c r="T19" s="355"/>
      <c r="U19" s="354">
        <f>ROUND(SUM(U13:U18),1)</f>
        <v>95037051</v>
      </c>
    </row>
    <row r="20" spans="1:21" ht="15">
      <c r="A20" s="348"/>
      <c r="B20" s="326" t="s">
        <v>6</v>
      </c>
      <c r="C20" s="356"/>
      <c r="D20" s="357"/>
      <c r="E20" s="356"/>
      <c r="F20" s="357"/>
      <c r="G20" s="356"/>
      <c r="H20" s="357"/>
      <c r="I20" s="356"/>
      <c r="J20" s="357"/>
      <c r="K20" s="356"/>
      <c r="L20" s="357"/>
      <c r="M20" s="356"/>
      <c r="N20" s="357"/>
      <c r="O20" s="356"/>
      <c r="P20" s="357"/>
      <c r="Q20" s="356"/>
      <c r="R20" s="357"/>
      <c r="S20" s="356"/>
      <c r="T20" s="357"/>
      <c r="U20" s="356"/>
    </row>
    <row r="21" spans="1:21" ht="14" customHeight="1">
      <c r="A21" s="352" t="s">
        <v>234</v>
      </c>
      <c r="B21" s="326"/>
      <c r="C21" s="358"/>
      <c r="D21" s="359"/>
      <c r="E21" s="358"/>
      <c r="F21" s="359"/>
      <c r="G21" s="358"/>
      <c r="H21" s="359"/>
      <c r="I21" s="358"/>
      <c r="J21" s="359"/>
      <c r="K21" s="358"/>
      <c r="L21" s="359"/>
      <c r="M21" s="358"/>
      <c r="N21" s="359"/>
      <c r="O21" s="358"/>
      <c r="P21" s="359"/>
      <c r="Q21" s="358"/>
      <c r="R21" s="359"/>
      <c r="S21" s="358"/>
      <c r="T21" s="359"/>
      <c r="U21" s="358"/>
    </row>
    <row r="22" spans="1:21" ht="14" customHeight="1">
      <c r="A22" s="348" t="s">
        <v>235</v>
      </c>
      <c r="B22" s="326"/>
      <c r="C22" s="358"/>
      <c r="D22" s="359"/>
      <c r="E22" s="358"/>
      <c r="F22" s="359"/>
      <c r="G22" s="358"/>
      <c r="H22" s="359"/>
      <c r="I22" s="358"/>
      <c r="J22" s="359"/>
      <c r="K22" s="358"/>
      <c r="L22" s="359"/>
      <c r="M22" s="358"/>
      <c r="N22" s="359"/>
      <c r="O22" s="358"/>
      <c r="P22" s="359"/>
      <c r="Q22" s="358"/>
      <c r="R22" s="359"/>
      <c r="S22" s="358"/>
      <c r="T22" s="359"/>
      <c r="U22" s="358"/>
    </row>
    <row r="23" spans="1:21" ht="14" customHeight="1">
      <c r="A23" s="360" t="s">
        <v>236</v>
      </c>
      <c r="B23" s="326" t="s">
        <v>6</v>
      </c>
      <c r="C23" s="361">
        <v>0</v>
      </c>
      <c r="D23" s="359"/>
      <c r="E23" s="361">
        <v>0</v>
      </c>
      <c r="F23" s="359"/>
      <c r="G23" s="361">
        <v>0</v>
      </c>
      <c r="H23" s="359"/>
      <c r="I23" s="361">
        <v>0</v>
      </c>
      <c r="J23" s="359"/>
      <c r="K23" s="361">
        <v>0</v>
      </c>
      <c r="L23" s="359"/>
      <c r="M23" s="361">
        <v>0</v>
      </c>
      <c r="N23" s="359"/>
      <c r="O23" s="361">
        <v>0</v>
      </c>
      <c r="P23" s="359"/>
      <c r="Q23" s="362">
        <v>28003547</v>
      </c>
      <c r="R23" s="359"/>
      <c r="S23" s="362">
        <v>28566137</v>
      </c>
      <c r="T23" s="359"/>
      <c r="U23" s="362">
        <v>30130698</v>
      </c>
    </row>
    <row r="24" spans="1:21" ht="14" customHeight="1">
      <c r="A24" s="360" t="s">
        <v>237</v>
      </c>
      <c r="B24" s="326" t="s">
        <v>6</v>
      </c>
      <c r="C24" s="361">
        <v>0</v>
      </c>
      <c r="D24" s="359"/>
      <c r="E24" s="361">
        <v>0</v>
      </c>
      <c r="F24" s="359"/>
      <c r="G24" s="361">
        <v>0</v>
      </c>
      <c r="H24" s="359"/>
      <c r="I24" s="361">
        <v>0</v>
      </c>
      <c r="J24" s="359"/>
      <c r="K24" s="361">
        <v>0</v>
      </c>
      <c r="L24" s="359"/>
      <c r="M24" s="361">
        <v>0</v>
      </c>
      <c r="N24" s="359"/>
      <c r="O24" s="361">
        <v>0</v>
      </c>
      <c r="P24" s="359"/>
      <c r="Q24" s="362">
        <v>7814</v>
      </c>
      <c r="R24" s="359"/>
      <c r="S24" s="362">
        <v>10465</v>
      </c>
      <c r="T24" s="359"/>
      <c r="U24" s="362">
        <v>9539</v>
      </c>
    </row>
    <row r="25" spans="1:21" ht="14" customHeight="1">
      <c r="A25" s="360" t="s">
        <v>238</v>
      </c>
      <c r="B25" s="326" t="s">
        <v>6</v>
      </c>
      <c r="C25" s="361">
        <v>0</v>
      </c>
      <c r="D25" s="359"/>
      <c r="E25" s="361">
        <v>0</v>
      </c>
      <c r="F25" s="359"/>
      <c r="G25" s="361">
        <v>0</v>
      </c>
      <c r="H25" s="359"/>
      <c r="I25" s="361">
        <v>0</v>
      </c>
      <c r="J25" s="359"/>
      <c r="K25" s="361">
        <v>0</v>
      </c>
      <c r="L25" s="359"/>
      <c r="M25" s="361">
        <v>0</v>
      </c>
      <c r="N25" s="359"/>
      <c r="O25" s="361">
        <v>0</v>
      </c>
      <c r="P25" s="359"/>
      <c r="Q25" s="362">
        <v>1096762</v>
      </c>
      <c r="R25" s="359"/>
      <c r="S25" s="362">
        <v>1249088</v>
      </c>
      <c r="T25" s="359"/>
      <c r="U25" s="362">
        <v>1192301</v>
      </c>
    </row>
    <row r="26" spans="1:21" ht="14" customHeight="1">
      <c r="A26" s="360" t="s">
        <v>239</v>
      </c>
      <c r="B26" s="326" t="s">
        <v>6</v>
      </c>
      <c r="C26" s="363" t="s">
        <v>6</v>
      </c>
      <c r="D26" s="359"/>
      <c r="E26" s="363" t="s">
        <v>6</v>
      </c>
      <c r="F26" s="359"/>
      <c r="G26" s="363" t="s">
        <v>6</v>
      </c>
      <c r="H26" s="359"/>
      <c r="I26" s="363" t="s">
        <v>6</v>
      </c>
      <c r="J26" s="359"/>
      <c r="K26" s="363" t="s">
        <v>6</v>
      </c>
      <c r="L26" s="359" t="s">
        <v>12</v>
      </c>
      <c r="M26" s="363" t="s">
        <v>6</v>
      </c>
      <c r="N26" s="359" t="s">
        <v>6</v>
      </c>
      <c r="O26" s="363" t="s">
        <v>6</v>
      </c>
      <c r="P26" s="359"/>
      <c r="Q26" s="362"/>
      <c r="R26" s="359"/>
      <c r="S26" s="362"/>
      <c r="T26" s="359"/>
      <c r="U26" s="362"/>
    </row>
    <row r="27" spans="1:21" ht="14" customHeight="1">
      <c r="A27" s="1461" t="s">
        <v>1344</v>
      </c>
      <c r="B27" s="326" t="s">
        <v>6</v>
      </c>
      <c r="C27" s="361">
        <v>0</v>
      </c>
      <c r="D27" s="359"/>
      <c r="E27" s="361">
        <v>0</v>
      </c>
      <c r="F27" s="359"/>
      <c r="G27" s="361">
        <v>0</v>
      </c>
      <c r="H27" s="359"/>
      <c r="I27" s="361">
        <v>0</v>
      </c>
      <c r="J27" s="359"/>
      <c r="K27" s="361">
        <v>0</v>
      </c>
      <c r="L27" s="359"/>
      <c r="M27" s="361">
        <v>0</v>
      </c>
      <c r="N27" s="359"/>
      <c r="O27" s="361">
        <v>0</v>
      </c>
      <c r="P27" s="359"/>
      <c r="Q27" s="362">
        <v>17591758</v>
      </c>
      <c r="R27" s="359"/>
      <c r="S27" s="362">
        <v>17436669</v>
      </c>
      <c r="T27" s="359"/>
      <c r="U27" s="362">
        <v>18019396</v>
      </c>
    </row>
    <row r="28" spans="1:21" ht="14" customHeight="1">
      <c r="A28" s="1685" t="s">
        <v>2630</v>
      </c>
      <c r="B28" s="326" t="s">
        <v>6</v>
      </c>
      <c r="C28" s="361">
        <v>0</v>
      </c>
      <c r="D28" s="359"/>
      <c r="E28" s="361">
        <v>0</v>
      </c>
      <c r="F28" s="359"/>
      <c r="G28" s="361">
        <v>0</v>
      </c>
      <c r="H28" s="359"/>
      <c r="I28" s="361">
        <v>0</v>
      </c>
      <c r="J28" s="359"/>
      <c r="K28" s="361">
        <v>0</v>
      </c>
      <c r="L28" s="359"/>
      <c r="M28" s="361">
        <v>0</v>
      </c>
      <c r="N28" s="359"/>
      <c r="O28" s="361">
        <v>0</v>
      </c>
      <c r="P28" s="359"/>
      <c r="Q28" s="362">
        <v>3762685</v>
      </c>
      <c r="R28" s="359"/>
      <c r="S28" s="362">
        <v>3656417</v>
      </c>
      <c r="T28" s="359"/>
      <c r="U28" s="362">
        <v>3352872</v>
      </c>
    </row>
    <row r="29" spans="1:21" ht="14" customHeight="1">
      <c r="A29" s="1685" t="s">
        <v>2669</v>
      </c>
      <c r="B29" s="326" t="s">
        <v>6</v>
      </c>
      <c r="C29" s="361">
        <v>0</v>
      </c>
      <c r="D29" s="359"/>
      <c r="E29" s="361">
        <v>0</v>
      </c>
      <c r="F29" s="359"/>
      <c r="G29" s="361">
        <v>0</v>
      </c>
      <c r="H29" s="359"/>
      <c r="I29" s="361">
        <v>0</v>
      </c>
      <c r="J29" s="359"/>
      <c r="K29" s="361">
        <v>0</v>
      </c>
      <c r="L29" s="359"/>
      <c r="M29" s="361">
        <v>0</v>
      </c>
      <c r="N29" s="359"/>
      <c r="O29" s="361">
        <v>0</v>
      </c>
      <c r="P29" s="359"/>
      <c r="Q29" s="362">
        <v>386785</v>
      </c>
      <c r="R29" s="359"/>
      <c r="S29" s="362">
        <v>295356</v>
      </c>
      <c r="T29" s="359"/>
      <c r="U29" s="362">
        <v>331569</v>
      </c>
    </row>
    <row r="30" spans="1:21" ht="14" customHeight="1">
      <c r="A30" s="360" t="s">
        <v>266</v>
      </c>
      <c r="B30" s="326" t="s">
        <v>6</v>
      </c>
      <c r="C30" s="361">
        <v>0</v>
      </c>
      <c r="D30" s="359"/>
      <c r="E30" s="361">
        <v>0</v>
      </c>
      <c r="F30" s="359"/>
      <c r="G30" s="361">
        <v>0</v>
      </c>
      <c r="H30" s="359"/>
      <c r="I30" s="361">
        <v>0</v>
      </c>
      <c r="J30" s="359"/>
      <c r="K30" s="361">
        <v>0</v>
      </c>
      <c r="L30" s="359"/>
      <c r="M30" s="361">
        <v>0</v>
      </c>
      <c r="N30" s="359"/>
      <c r="O30" s="361">
        <v>0</v>
      </c>
      <c r="P30" s="359"/>
      <c r="Q30" s="362">
        <v>3049037</v>
      </c>
      <c r="R30" s="359"/>
      <c r="S30" s="362">
        <v>3085434</v>
      </c>
      <c r="T30" s="359"/>
      <c r="U30" s="362">
        <v>2829894</v>
      </c>
    </row>
    <row r="31" spans="1:21" ht="14" customHeight="1">
      <c r="A31" s="1685" t="s">
        <v>2670</v>
      </c>
      <c r="B31" s="326" t="s">
        <v>6</v>
      </c>
      <c r="C31" s="361">
        <v>0</v>
      </c>
      <c r="D31" s="359"/>
      <c r="E31" s="361">
        <v>0</v>
      </c>
      <c r="F31" s="359"/>
      <c r="G31" s="361">
        <v>0</v>
      </c>
      <c r="H31" s="359"/>
      <c r="I31" s="361">
        <v>0</v>
      </c>
      <c r="J31" s="359"/>
      <c r="K31" s="361">
        <v>0</v>
      </c>
      <c r="L31" s="359"/>
      <c r="M31" s="361">
        <v>0</v>
      </c>
      <c r="N31" s="359"/>
      <c r="O31" s="361">
        <v>0</v>
      </c>
      <c r="P31" s="359"/>
      <c r="Q31" s="362">
        <v>376466</v>
      </c>
      <c r="R31" s="359"/>
      <c r="S31" s="362">
        <v>380256</v>
      </c>
      <c r="T31" s="359"/>
      <c r="U31" s="362">
        <v>351665</v>
      </c>
    </row>
    <row r="32" spans="1:21" ht="14" customHeight="1">
      <c r="A32" s="1685" t="s">
        <v>2671</v>
      </c>
      <c r="B32" s="326" t="s">
        <v>6</v>
      </c>
      <c r="C32" s="361">
        <v>0</v>
      </c>
      <c r="D32" s="359"/>
      <c r="E32" s="361">
        <v>0</v>
      </c>
      <c r="F32" s="359"/>
      <c r="G32" s="361">
        <v>0</v>
      </c>
      <c r="H32" s="359"/>
      <c r="I32" s="361">
        <v>0</v>
      </c>
      <c r="J32" s="359"/>
      <c r="K32" s="361">
        <v>0</v>
      </c>
      <c r="L32" s="359"/>
      <c r="M32" s="361">
        <v>0</v>
      </c>
      <c r="N32" s="359"/>
      <c r="O32" s="361">
        <v>0</v>
      </c>
      <c r="P32" s="359"/>
      <c r="Q32" s="362">
        <v>4306745</v>
      </c>
      <c r="R32" s="359"/>
      <c r="S32" s="362">
        <v>4722567</v>
      </c>
      <c r="T32" s="359"/>
      <c r="U32" s="362">
        <v>4834029</v>
      </c>
    </row>
    <row r="33" spans="1:21" ht="14" customHeight="1">
      <c r="A33" s="348"/>
      <c r="B33" s="326"/>
      <c r="C33" s="358"/>
      <c r="D33" s="359"/>
      <c r="E33" s="358"/>
      <c r="F33" s="359"/>
      <c r="G33" s="358"/>
      <c r="H33" s="359"/>
      <c r="I33" s="358"/>
      <c r="J33" s="359"/>
      <c r="K33" s="358"/>
      <c r="L33" s="359"/>
      <c r="M33" s="358"/>
      <c r="N33" s="359"/>
      <c r="O33" s="358"/>
      <c r="P33" s="359"/>
      <c r="Q33" s="358"/>
      <c r="R33" s="359"/>
      <c r="S33" s="358"/>
      <c r="T33" s="359"/>
      <c r="U33" s="358"/>
    </row>
    <row r="34" spans="1:21" ht="14" customHeight="1">
      <c r="A34" s="348" t="s">
        <v>241</v>
      </c>
      <c r="B34" s="345" t="s">
        <v>6</v>
      </c>
      <c r="C34" s="349">
        <v>1069694</v>
      </c>
      <c r="D34" s="350"/>
      <c r="E34" s="349">
        <v>1187014</v>
      </c>
      <c r="F34" s="350"/>
      <c r="G34" s="349">
        <v>935006</v>
      </c>
      <c r="H34" s="350"/>
      <c r="I34" s="349">
        <v>1219661</v>
      </c>
      <c r="J34" s="350"/>
      <c r="K34" s="349">
        <v>1252195</v>
      </c>
      <c r="L34" s="350"/>
      <c r="M34" s="349">
        <v>1036641</v>
      </c>
      <c r="N34" s="350"/>
      <c r="O34" s="349">
        <v>956091</v>
      </c>
      <c r="P34" s="350"/>
      <c r="Q34" s="361">
        <v>0</v>
      </c>
      <c r="R34" s="350"/>
      <c r="S34" s="361">
        <v>0</v>
      </c>
      <c r="T34" s="350"/>
      <c r="U34" s="361">
        <v>0</v>
      </c>
    </row>
    <row r="35" spans="1:21" ht="14" customHeight="1">
      <c r="A35" s="348" t="s">
        <v>242</v>
      </c>
      <c r="B35" s="345" t="s">
        <v>6</v>
      </c>
      <c r="C35" s="349">
        <v>22308027</v>
      </c>
      <c r="D35" s="350"/>
      <c r="E35" s="349">
        <v>24474807</v>
      </c>
      <c r="F35" s="350"/>
      <c r="G35" s="349">
        <v>26579930</v>
      </c>
      <c r="H35" s="350"/>
      <c r="I35" s="349">
        <v>27819469</v>
      </c>
      <c r="J35" s="350"/>
      <c r="K35" s="349">
        <v>26072535</v>
      </c>
      <c r="L35" s="350"/>
      <c r="M35" s="349">
        <v>28926703</v>
      </c>
      <c r="N35" s="350"/>
      <c r="O35" s="349">
        <v>27094238</v>
      </c>
      <c r="P35" s="350"/>
      <c r="Q35" s="361">
        <v>0</v>
      </c>
      <c r="R35" s="350"/>
      <c r="S35" s="361">
        <v>0</v>
      </c>
      <c r="T35" s="350"/>
      <c r="U35" s="361">
        <v>0</v>
      </c>
    </row>
    <row r="36" spans="1:21" ht="14" customHeight="1">
      <c r="A36" s="1460" t="s">
        <v>1343</v>
      </c>
      <c r="B36" s="345" t="s">
        <v>6</v>
      </c>
      <c r="C36" s="349">
        <v>13156346</v>
      </c>
      <c r="D36" s="350"/>
      <c r="E36" s="349">
        <v>13462273</v>
      </c>
      <c r="F36" s="350"/>
      <c r="G36" s="349">
        <v>13086383</v>
      </c>
      <c r="H36" s="350"/>
      <c r="I36" s="349">
        <v>12417963</v>
      </c>
      <c r="J36" s="350"/>
      <c r="K36" s="349">
        <v>12255062</v>
      </c>
      <c r="L36" s="350"/>
      <c r="M36" s="349">
        <v>13149970</v>
      </c>
      <c r="N36" s="350"/>
      <c r="O36" s="349">
        <v>16489870</v>
      </c>
      <c r="P36" s="350"/>
      <c r="Q36" s="361">
        <v>0</v>
      </c>
      <c r="R36" s="350"/>
      <c r="S36" s="361">
        <v>0</v>
      </c>
      <c r="T36" s="350"/>
      <c r="U36" s="361">
        <v>0</v>
      </c>
    </row>
    <row r="37" spans="1:21" ht="14" customHeight="1">
      <c r="A37" s="1460" t="s">
        <v>2663</v>
      </c>
      <c r="B37" s="345" t="s">
        <v>6</v>
      </c>
      <c r="C37" s="349">
        <v>2542135</v>
      </c>
      <c r="D37" s="350"/>
      <c r="E37" s="349">
        <v>2611471</v>
      </c>
      <c r="F37" s="350"/>
      <c r="G37" s="349">
        <v>3118081</v>
      </c>
      <c r="H37" s="350"/>
      <c r="I37" s="349">
        <v>2876392</v>
      </c>
      <c r="J37" s="350"/>
      <c r="K37" s="349">
        <v>3025196</v>
      </c>
      <c r="L37" s="350"/>
      <c r="M37" s="349">
        <v>2809578</v>
      </c>
      <c r="N37" s="350"/>
      <c r="O37" s="349">
        <v>2908092</v>
      </c>
      <c r="P37" s="350"/>
      <c r="Q37" s="361">
        <v>0</v>
      </c>
      <c r="R37" s="350"/>
      <c r="S37" s="361">
        <v>0</v>
      </c>
      <c r="T37" s="350"/>
      <c r="U37" s="361">
        <v>0</v>
      </c>
    </row>
    <row r="38" spans="1:21" ht="14" customHeight="1">
      <c r="A38" s="348" t="s">
        <v>244</v>
      </c>
      <c r="B38" s="345" t="s">
        <v>6</v>
      </c>
      <c r="C38" s="349">
        <v>2575215</v>
      </c>
      <c r="D38" s="350"/>
      <c r="E38" s="349">
        <v>3763907</v>
      </c>
      <c r="F38" s="350"/>
      <c r="G38" s="349">
        <v>3415389</v>
      </c>
      <c r="H38" s="350"/>
      <c r="I38" s="349">
        <v>3293798</v>
      </c>
      <c r="J38" s="350"/>
      <c r="K38" s="349">
        <v>3280635</v>
      </c>
      <c r="L38" s="350"/>
      <c r="M38" s="349">
        <v>2635388</v>
      </c>
      <c r="N38" s="350"/>
      <c r="O38" s="349">
        <v>2968850</v>
      </c>
      <c r="P38" s="350"/>
      <c r="Q38" s="361">
        <v>0</v>
      </c>
      <c r="R38" s="350"/>
      <c r="S38" s="361">
        <v>0</v>
      </c>
      <c r="T38" s="350"/>
      <c r="U38" s="361">
        <v>0</v>
      </c>
    </row>
    <row r="39" spans="1:21" ht="14" customHeight="1">
      <c r="A39" s="348" t="s">
        <v>245</v>
      </c>
      <c r="B39" s="345" t="s">
        <v>6</v>
      </c>
      <c r="C39" s="349">
        <v>1189942</v>
      </c>
      <c r="D39" s="350"/>
      <c r="E39" s="349">
        <v>1351095</v>
      </c>
      <c r="F39" s="350"/>
      <c r="G39" s="349">
        <v>1595957</v>
      </c>
      <c r="H39" s="350"/>
      <c r="I39" s="349">
        <v>1702263</v>
      </c>
      <c r="J39" s="350"/>
      <c r="K39" s="349">
        <v>1668378</v>
      </c>
      <c r="L39" s="350"/>
      <c r="M39" s="349">
        <v>1669180</v>
      </c>
      <c r="N39" s="350"/>
      <c r="O39" s="349">
        <v>1731350</v>
      </c>
      <c r="P39" s="350"/>
      <c r="Q39" s="361">
        <v>0</v>
      </c>
      <c r="R39" s="350"/>
      <c r="S39" s="361">
        <v>0</v>
      </c>
      <c r="T39" s="350"/>
      <c r="U39" s="361">
        <v>0</v>
      </c>
    </row>
    <row r="40" spans="1:21" ht="14" customHeight="1">
      <c r="A40" s="348" t="s">
        <v>267</v>
      </c>
      <c r="B40" s="345" t="s">
        <v>6</v>
      </c>
      <c r="C40" s="349">
        <v>2363334</v>
      </c>
      <c r="D40" s="350"/>
      <c r="E40" s="349">
        <v>2300832</v>
      </c>
      <c r="F40" s="350"/>
      <c r="G40" s="349">
        <v>2825426</v>
      </c>
      <c r="H40" s="350"/>
      <c r="I40" s="349">
        <v>2982101</v>
      </c>
      <c r="J40" s="350"/>
      <c r="K40" s="349">
        <v>3823477</v>
      </c>
      <c r="L40" s="350"/>
      <c r="M40" s="349">
        <v>4253827</v>
      </c>
      <c r="N40" s="350"/>
      <c r="O40" s="349">
        <v>4229733</v>
      </c>
      <c r="P40" s="350"/>
      <c r="Q40" s="361">
        <v>0</v>
      </c>
      <c r="R40" s="350"/>
      <c r="S40" s="361">
        <v>0</v>
      </c>
      <c r="T40" s="350"/>
      <c r="U40" s="361">
        <v>0</v>
      </c>
    </row>
    <row r="41" spans="1:21" ht="14" customHeight="1">
      <c r="A41" s="2311" t="s">
        <v>2637</v>
      </c>
      <c r="B41" s="345" t="s">
        <v>6</v>
      </c>
      <c r="C41" s="349"/>
      <c r="D41" s="351"/>
      <c r="E41" s="349"/>
      <c r="F41" s="351"/>
      <c r="G41" s="349"/>
      <c r="H41" s="351"/>
      <c r="I41" s="349"/>
      <c r="J41" s="350"/>
      <c r="K41" s="349"/>
      <c r="L41" s="351"/>
      <c r="M41" s="349"/>
      <c r="N41" s="351"/>
      <c r="O41" s="349"/>
      <c r="P41" s="351"/>
      <c r="Q41" s="349"/>
      <c r="R41" s="351"/>
      <c r="S41" s="349"/>
      <c r="T41" s="351"/>
      <c r="U41" s="349"/>
    </row>
    <row r="42" spans="1:21" ht="14" customHeight="1">
      <c r="A42" s="2309" t="s">
        <v>2631</v>
      </c>
      <c r="B42" s="345" t="s">
        <v>6</v>
      </c>
      <c r="C42" s="349">
        <v>793177</v>
      </c>
      <c r="D42" s="351"/>
      <c r="E42" s="349">
        <v>1646538</v>
      </c>
      <c r="F42" s="351"/>
      <c r="G42" s="349">
        <v>2184870</v>
      </c>
      <c r="H42" s="351"/>
      <c r="I42" s="349">
        <v>2197883</v>
      </c>
      <c r="J42" s="350"/>
      <c r="K42" s="349">
        <v>946101</v>
      </c>
      <c r="L42" s="351"/>
      <c r="M42" s="349">
        <v>813359</v>
      </c>
      <c r="N42" s="351"/>
      <c r="O42" s="349">
        <f>889489</f>
        <v>889489</v>
      </c>
      <c r="P42" s="351"/>
      <c r="Q42" s="361">
        <v>0</v>
      </c>
      <c r="R42" s="351"/>
      <c r="S42" s="361">
        <v>0</v>
      </c>
      <c r="T42" s="351"/>
      <c r="U42" s="361">
        <v>0</v>
      </c>
    </row>
    <row r="43" spans="1:21" ht="18" customHeight="1">
      <c r="A43" s="352" t="s">
        <v>247</v>
      </c>
      <c r="B43" s="326" t="s">
        <v>6</v>
      </c>
      <c r="C43" s="364">
        <f>ROUND(SUM(C23:C42),1)</f>
        <v>45997870</v>
      </c>
      <c r="D43" s="351"/>
      <c r="E43" s="364">
        <f>ROUND(SUM(E23:E42),1)</f>
        <v>50797937</v>
      </c>
      <c r="F43" s="351"/>
      <c r="G43" s="364">
        <f>ROUND(SUM(G23:G42),1)</f>
        <v>53741042</v>
      </c>
      <c r="H43" s="351"/>
      <c r="I43" s="364">
        <f>ROUND(SUM(I23:I42),1)</f>
        <v>54509530</v>
      </c>
      <c r="J43" s="351"/>
      <c r="K43" s="364">
        <f>ROUND(SUM(K23:K42),1)</f>
        <v>52323579</v>
      </c>
      <c r="L43" s="351"/>
      <c r="M43" s="364">
        <f>ROUND(SUM(M23:M42),1)</f>
        <v>55294646</v>
      </c>
      <c r="N43" s="351"/>
      <c r="O43" s="364">
        <f>ROUND(SUM(O23:O42),1)</f>
        <v>57267713</v>
      </c>
      <c r="P43" s="351"/>
      <c r="Q43" s="364">
        <f>ROUND(SUM(Q23:Q42),1)</f>
        <v>58581599</v>
      </c>
      <c r="R43" s="351"/>
      <c r="S43" s="364">
        <f>ROUND(SUM(S23:S42),1)</f>
        <v>59402389</v>
      </c>
      <c r="T43" s="351"/>
      <c r="U43" s="364">
        <f>ROUND(SUM(U23:U42),1)</f>
        <v>61051963</v>
      </c>
    </row>
    <row r="44" spans="1:21" ht="14" customHeight="1">
      <c r="A44" s="348" t="s">
        <v>248</v>
      </c>
      <c r="B44" s="326"/>
      <c r="C44" s="358"/>
      <c r="D44" s="359"/>
      <c r="E44" s="358"/>
      <c r="F44" s="359"/>
      <c r="G44" s="358"/>
      <c r="H44" s="359"/>
      <c r="I44" s="358"/>
      <c r="J44" s="359"/>
      <c r="K44" s="358"/>
      <c r="L44" s="359"/>
      <c r="M44" s="358"/>
      <c r="N44" s="359"/>
      <c r="O44" s="358"/>
      <c r="P44" s="359"/>
      <c r="Q44" s="358"/>
      <c r="R44" s="359"/>
      <c r="S44" s="358"/>
      <c r="T44" s="359"/>
      <c r="U44" s="358"/>
    </row>
    <row r="45" spans="1:21" ht="14" customHeight="1">
      <c r="A45" s="1460" t="s">
        <v>2664</v>
      </c>
      <c r="B45" s="345" t="s">
        <v>6</v>
      </c>
      <c r="C45" s="349">
        <v>10093334</v>
      </c>
      <c r="D45" s="350"/>
      <c r="E45" s="349">
        <v>11008753</v>
      </c>
      <c r="F45" s="350"/>
      <c r="G45" s="349">
        <v>11291519</v>
      </c>
      <c r="H45" s="350"/>
      <c r="I45" s="349">
        <v>11981404</v>
      </c>
      <c r="J45" s="350"/>
      <c r="K45" s="349">
        <v>12748344</v>
      </c>
      <c r="L45" s="350"/>
      <c r="M45" s="349">
        <v>12422427</v>
      </c>
      <c r="N45" s="350"/>
      <c r="O45" s="349">
        <v>12039972</v>
      </c>
      <c r="P45" s="350"/>
      <c r="Q45" s="349">
        <v>12402450</v>
      </c>
      <c r="R45" s="350"/>
      <c r="S45" s="349">
        <v>12300482</v>
      </c>
      <c r="T45" s="350"/>
      <c r="U45" s="349">
        <v>12549597</v>
      </c>
    </row>
    <row r="46" spans="1:21" ht="14" customHeight="1">
      <c r="A46" s="1460" t="s">
        <v>2672</v>
      </c>
      <c r="B46" s="345" t="s">
        <v>6</v>
      </c>
      <c r="C46" s="349">
        <v>4993709</v>
      </c>
      <c r="D46" s="350"/>
      <c r="E46" s="349">
        <v>5236509</v>
      </c>
      <c r="F46" s="350"/>
      <c r="G46" s="349">
        <v>5616197</v>
      </c>
      <c r="H46" s="350"/>
      <c r="I46" s="349">
        <v>5491187</v>
      </c>
      <c r="J46" s="350"/>
      <c r="K46" s="349">
        <v>5114447</v>
      </c>
      <c r="L46" s="350"/>
      <c r="M46" s="349">
        <v>4965584</v>
      </c>
      <c r="N46" s="350"/>
      <c r="O46" s="349">
        <v>5410795</v>
      </c>
      <c r="P46" s="350"/>
      <c r="Q46" s="349">
        <v>5280742</v>
      </c>
      <c r="R46" s="350"/>
      <c r="S46" s="349">
        <v>5563854</v>
      </c>
      <c r="T46" s="350"/>
      <c r="U46" s="349">
        <v>5607541</v>
      </c>
    </row>
    <row r="47" spans="1:21" ht="14" customHeight="1">
      <c r="A47" s="348" t="s">
        <v>249</v>
      </c>
      <c r="B47" s="345" t="s">
        <v>6</v>
      </c>
      <c r="C47" s="349">
        <v>4522644</v>
      </c>
      <c r="D47" s="350"/>
      <c r="E47" s="349">
        <v>5003594</v>
      </c>
      <c r="F47" s="350"/>
      <c r="G47" s="349">
        <v>5259763</v>
      </c>
      <c r="H47" s="350"/>
      <c r="I47" s="349">
        <v>5104907</v>
      </c>
      <c r="J47" s="350"/>
      <c r="K47" s="349">
        <v>5500551</v>
      </c>
      <c r="L47" s="350"/>
      <c r="M47" s="349">
        <v>6101494</v>
      </c>
      <c r="N47" s="350"/>
      <c r="O47" s="349">
        <v>6592416</v>
      </c>
      <c r="P47" s="350"/>
      <c r="Q47" s="349">
        <v>6436100</v>
      </c>
      <c r="R47" s="350"/>
      <c r="S47" s="349">
        <v>6957594</v>
      </c>
      <c r="T47" s="350"/>
      <c r="U47" s="349">
        <v>7033234</v>
      </c>
    </row>
    <row r="48" spans="1:21" ht="14" customHeight="1">
      <c r="A48" s="365" t="s">
        <v>268</v>
      </c>
      <c r="B48" s="326" t="s">
        <v>6</v>
      </c>
      <c r="C48" s="349">
        <v>3701386</v>
      </c>
      <c r="D48" s="366"/>
      <c r="E48" s="349">
        <v>4450737</v>
      </c>
      <c r="F48" s="366"/>
      <c r="G48" s="349">
        <v>4104000</v>
      </c>
      <c r="H48" s="366"/>
      <c r="I48" s="349">
        <v>4529667</v>
      </c>
      <c r="J48" s="366"/>
      <c r="K48" s="349">
        <v>4961470</v>
      </c>
      <c r="L48" s="366"/>
      <c r="M48" s="349">
        <v>5614669</v>
      </c>
      <c r="N48" s="366"/>
      <c r="O48" s="349">
        <v>5864022</v>
      </c>
      <c r="P48" s="366"/>
      <c r="Q48" s="349">
        <v>6137929</v>
      </c>
      <c r="R48" s="366"/>
      <c r="S48" s="349">
        <v>6399696</v>
      </c>
      <c r="T48" s="366"/>
      <c r="U48" s="349">
        <v>6182817</v>
      </c>
    </row>
    <row r="49" spans="1:21" ht="14" customHeight="1">
      <c r="A49" s="1460" t="s">
        <v>2665</v>
      </c>
      <c r="B49" s="345" t="s">
        <v>6</v>
      </c>
      <c r="C49" s="349">
        <v>40604</v>
      </c>
      <c r="D49" s="351"/>
      <c r="E49" s="349">
        <v>9491</v>
      </c>
      <c r="F49" s="351"/>
      <c r="G49" s="349">
        <v>7474</v>
      </c>
      <c r="H49" s="351"/>
      <c r="I49" s="349">
        <v>8832</v>
      </c>
      <c r="J49" s="350"/>
      <c r="K49" s="349">
        <v>11040</v>
      </c>
      <c r="L49" s="351"/>
      <c r="M49" s="349">
        <v>18571</v>
      </c>
      <c r="N49" s="351"/>
      <c r="O49" s="349">
        <v>6428</v>
      </c>
      <c r="P49" s="351"/>
      <c r="Q49" s="349">
        <v>4025</v>
      </c>
      <c r="R49" s="351"/>
      <c r="S49" s="349">
        <v>6929</v>
      </c>
      <c r="T49" s="351"/>
      <c r="U49" s="349">
        <v>1322</v>
      </c>
    </row>
    <row r="50" spans="1:21" ht="18" customHeight="1">
      <c r="A50" s="352" t="s">
        <v>252</v>
      </c>
      <c r="B50" s="353" t="s">
        <v>6</v>
      </c>
      <c r="C50" s="354">
        <f>ROUND(SUM(C43:C49),1)</f>
        <v>69349547</v>
      </c>
      <c r="D50" s="355"/>
      <c r="E50" s="354">
        <f>ROUND(SUM(E43:E49),1)</f>
        <v>76507021</v>
      </c>
      <c r="F50" s="355"/>
      <c r="G50" s="354">
        <f>ROUND(SUM(G43:G49),1)</f>
        <v>80019995</v>
      </c>
      <c r="H50" s="355"/>
      <c r="I50" s="354">
        <f>ROUND(SUM(I43:I49),1)</f>
        <v>81625527</v>
      </c>
      <c r="J50" s="355"/>
      <c r="K50" s="354">
        <f>ROUND(SUM(K43:K49),1)</f>
        <v>80659431</v>
      </c>
      <c r="L50" s="355"/>
      <c r="M50" s="354">
        <f>ROUND(SUM(M43:M49),1)</f>
        <v>84417391</v>
      </c>
      <c r="N50" s="355"/>
      <c r="O50" s="354">
        <f>ROUND(SUM(O43:O49),1)</f>
        <v>87181346</v>
      </c>
      <c r="P50" s="355"/>
      <c r="Q50" s="354">
        <f>ROUND(SUM(Q43:Q49),1)</f>
        <v>88842845</v>
      </c>
      <c r="R50" s="355"/>
      <c r="S50" s="354">
        <f>ROUND(SUM(S43:S49),1)</f>
        <v>90630944</v>
      </c>
      <c r="T50" s="355"/>
      <c r="U50" s="354">
        <f>ROUND(SUM(U43:U49),1)</f>
        <v>92426474</v>
      </c>
    </row>
    <row r="51" spans="1:21" ht="15" customHeight="1">
      <c r="A51" s="352"/>
      <c r="B51" s="334"/>
      <c r="C51" s="354"/>
      <c r="D51" s="355"/>
      <c r="E51" s="354"/>
      <c r="F51" s="355"/>
      <c r="G51" s="354"/>
      <c r="H51" s="355"/>
      <c r="I51" s="354"/>
      <c r="J51" s="355"/>
      <c r="K51" s="354"/>
      <c r="L51" s="355"/>
      <c r="M51" s="354"/>
      <c r="N51" s="355"/>
      <c r="O51" s="354"/>
      <c r="P51" s="355"/>
      <c r="Q51" s="354"/>
      <c r="R51" s="355"/>
      <c r="S51" s="354"/>
      <c r="T51" s="355"/>
      <c r="U51" s="354"/>
    </row>
    <row r="52" spans="1:21" ht="15.75" customHeight="1">
      <c r="A52" s="352" t="s">
        <v>253</v>
      </c>
      <c r="B52" s="353" t="s">
        <v>6</v>
      </c>
      <c r="C52" s="367">
        <f>ROUND(SUM(C19-C50),1)</f>
        <v>-1255100</v>
      </c>
      <c r="D52" s="355"/>
      <c r="E52" s="367">
        <f>ROUND(SUM(E19-E50),1)</f>
        <v>-3904033</v>
      </c>
      <c r="F52" s="355"/>
      <c r="G52" s="367">
        <f>ROUND(SUM(G19-G50),1)</f>
        <v>-4400808</v>
      </c>
      <c r="H52" s="355"/>
      <c r="I52" s="367">
        <f>ROUND(SUM(I19-I50),1)</f>
        <v>-6396818</v>
      </c>
      <c r="J52" s="368"/>
      <c r="K52" s="367">
        <f>ROUND(SUM(K19-K50),1)</f>
        <v>-4812819</v>
      </c>
      <c r="L52" s="355"/>
      <c r="M52" s="367">
        <f>ROUND(SUM(M19-M50),1)</f>
        <v>-5625787</v>
      </c>
      <c r="N52" s="355"/>
      <c r="O52" s="367">
        <f>ROUND(SUM(O19-O50),1)</f>
        <v>-4564978</v>
      </c>
      <c r="P52" s="355"/>
      <c r="Q52" s="367">
        <f>ROUND(SUM(Q19-Q50),1)</f>
        <v>-3771030</v>
      </c>
      <c r="R52" s="355"/>
      <c r="S52" s="367">
        <f>ROUND(SUM(S19-S50),1)</f>
        <v>-1703547</v>
      </c>
      <c r="T52" s="355"/>
      <c r="U52" s="367">
        <f>ROUND(SUM(U19-U50),1)</f>
        <v>2610577</v>
      </c>
    </row>
    <row r="53" spans="1:21" ht="15">
      <c r="A53" s="352"/>
      <c r="B53" s="326"/>
      <c r="C53" s="356"/>
      <c r="D53" s="357"/>
      <c r="E53" s="356"/>
      <c r="F53" s="357"/>
      <c r="G53" s="356"/>
      <c r="H53" s="357"/>
      <c r="I53" s="356"/>
      <c r="J53" s="357"/>
      <c r="K53" s="356"/>
      <c r="L53" s="357"/>
      <c r="M53" s="356"/>
      <c r="N53" s="357"/>
      <c r="O53" s="356"/>
      <c r="P53" s="357"/>
      <c r="Q53" s="356"/>
      <c r="R53" s="357"/>
      <c r="S53" s="356"/>
      <c r="T53" s="357"/>
      <c r="U53" s="356"/>
    </row>
    <row r="54" spans="1:21" ht="14" customHeight="1">
      <c r="A54" s="352" t="s">
        <v>254</v>
      </c>
      <c r="B54" s="326"/>
      <c r="C54" s="358"/>
      <c r="D54" s="359"/>
      <c r="E54" s="358"/>
      <c r="F54" s="359"/>
      <c r="G54" s="358"/>
      <c r="H54" s="359"/>
      <c r="I54" s="358"/>
      <c r="J54" s="359"/>
      <c r="K54" s="358"/>
      <c r="L54" s="359"/>
      <c r="M54" s="358"/>
      <c r="N54" s="359"/>
      <c r="O54" s="358"/>
      <c r="P54" s="359"/>
      <c r="Q54" s="358"/>
      <c r="R54" s="359"/>
      <c r="S54" s="358"/>
      <c r="T54" s="359"/>
      <c r="U54" s="358"/>
    </row>
    <row r="55" spans="1:21" ht="14" customHeight="1">
      <c r="A55" s="1460" t="s">
        <v>1460</v>
      </c>
      <c r="B55" s="345" t="s">
        <v>6</v>
      </c>
      <c r="C55" s="361">
        <v>0</v>
      </c>
      <c r="D55" s="350"/>
      <c r="E55" s="361">
        <v>0</v>
      </c>
      <c r="F55" s="350"/>
      <c r="G55" s="361">
        <v>0</v>
      </c>
      <c r="H55" s="350"/>
      <c r="I55" s="361">
        <v>0</v>
      </c>
      <c r="J55" s="350"/>
      <c r="K55" s="361">
        <v>0</v>
      </c>
      <c r="L55" s="350"/>
      <c r="M55" s="361">
        <v>0</v>
      </c>
      <c r="N55" s="350"/>
      <c r="O55" s="361">
        <v>0</v>
      </c>
      <c r="P55" s="350"/>
      <c r="Q55" s="361">
        <v>0</v>
      </c>
      <c r="R55" s="350"/>
      <c r="S55" s="361">
        <v>0</v>
      </c>
      <c r="T55" s="350"/>
      <c r="U55" s="361">
        <v>0</v>
      </c>
    </row>
    <row r="56" spans="1:21" ht="14" customHeight="1">
      <c r="A56" s="348" t="s">
        <v>256</v>
      </c>
      <c r="B56" s="345" t="s">
        <v>6</v>
      </c>
      <c r="C56" s="349">
        <v>19773951</v>
      </c>
      <c r="D56" s="350"/>
      <c r="E56" s="349">
        <v>20360432</v>
      </c>
      <c r="F56" s="350"/>
      <c r="G56" s="349">
        <v>22126619</v>
      </c>
      <c r="H56" s="350"/>
      <c r="I56" s="349">
        <v>26336470</v>
      </c>
      <c r="J56" s="350"/>
      <c r="K56" s="349">
        <v>26180182</v>
      </c>
      <c r="L56" s="350"/>
      <c r="M56" s="349">
        <v>27218099</v>
      </c>
      <c r="N56" s="350"/>
      <c r="O56" s="349">
        <v>26274216</v>
      </c>
      <c r="P56" s="350"/>
      <c r="Q56" s="349">
        <v>26404073</v>
      </c>
      <c r="R56" s="350"/>
      <c r="S56" s="349">
        <v>29481642</v>
      </c>
      <c r="T56" s="350"/>
      <c r="U56" s="349">
        <v>28850719</v>
      </c>
    </row>
    <row r="57" spans="1:21" ht="14" customHeight="1">
      <c r="A57" s="348" t="s">
        <v>257</v>
      </c>
      <c r="B57" s="345" t="s">
        <v>6</v>
      </c>
      <c r="C57" s="349">
        <v>-15824467</v>
      </c>
      <c r="D57" s="351"/>
      <c r="E57" s="349">
        <v>-16913610</v>
      </c>
      <c r="F57" s="351"/>
      <c r="G57" s="349">
        <v>-18170423</v>
      </c>
      <c r="H57" s="351"/>
      <c r="I57" s="349">
        <v>-21800884</v>
      </c>
      <c r="J57" s="350"/>
      <c r="K57" s="349">
        <v>-21433944</v>
      </c>
      <c r="L57" s="351"/>
      <c r="M57" s="349">
        <v>-22433710</v>
      </c>
      <c r="N57" s="351"/>
      <c r="O57" s="349">
        <v>-21831104</v>
      </c>
      <c r="P57" s="351"/>
      <c r="Q57" s="349">
        <v>-22120550</v>
      </c>
      <c r="R57" s="351"/>
      <c r="S57" s="349">
        <v>-27348419</v>
      </c>
      <c r="T57" s="351"/>
      <c r="U57" s="349">
        <v>-26360135</v>
      </c>
    </row>
    <row r="58" spans="1:21" ht="18.75" customHeight="1">
      <c r="A58" s="352" t="s">
        <v>1459</v>
      </c>
      <c r="B58" s="353" t="s">
        <v>6</v>
      </c>
      <c r="C58" s="354">
        <f>ROUND(SUM(C55:C57),1)</f>
        <v>3949484</v>
      </c>
      <c r="D58" s="355"/>
      <c r="E58" s="354">
        <f>ROUND(SUM(E55:E57),1)</f>
        <v>3446822</v>
      </c>
      <c r="F58" s="355"/>
      <c r="G58" s="354">
        <f>ROUND(SUM(G55:G57),1)</f>
        <v>3956196</v>
      </c>
      <c r="H58" s="355"/>
      <c r="I58" s="354">
        <f>ROUND(SUM(I55:I57),1)</f>
        <v>4535586</v>
      </c>
      <c r="J58" s="355"/>
      <c r="K58" s="354">
        <f>ROUND(SUM(K55:K57),1)</f>
        <v>4746238</v>
      </c>
      <c r="L58" s="355"/>
      <c r="M58" s="354">
        <f>ROUND(SUM(M55:M57),1)</f>
        <v>4784389</v>
      </c>
      <c r="N58" s="355"/>
      <c r="O58" s="354">
        <f>ROUND(SUM(O55:O57),1)</f>
        <v>4443112</v>
      </c>
      <c r="P58" s="355"/>
      <c r="Q58" s="354">
        <f>ROUND(SUM(Q55:Q57),1)</f>
        <v>4283523</v>
      </c>
      <c r="R58" s="355"/>
      <c r="S58" s="354">
        <f>ROUND(SUM(S55:S57),1)</f>
        <v>2133223</v>
      </c>
      <c r="T58" s="355"/>
      <c r="U58" s="354">
        <f>ROUND(SUM(U55:U57),1)</f>
        <v>2490584</v>
      </c>
    </row>
    <row r="59" spans="1:21" ht="15" customHeight="1">
      <c r="A59" s="348"/>
      <c r="B59" s="326"/>
      <c r="C59" s="356"/>
      <c r="D59" s="357"/>
      <c r="E59" s="356"/>
      <c r="F59" s="357"/>
      <c r="G59" s="356"/>
      <c r="H59" s="357"/>
      <c r="I59" s="356"/>
      <c r="J59" s="357"/>
      <c r="K59" s="356"/>
      <c r="L59" s="357"/>
      <c r="M59" s="356"/>
      <c r="N59" s="357"/>
      <c r="O59" s="356"/>
      <c r="P59" s="357"/>
      <c r="Q59" s="356"/>
      <c r="R59" s="357"/>
      <c r="S59" s="356"/>
      <c r="T59" s="357"/>
      <c r="U59" s="356"/>
    </row>
    <row r="60" spans="1:21" ht="15.75" customHeight="1">
      <c r="A60" s="369" t="s">
        <v>259</v>
      </c>
      <c r="B60" s="334"/>
      <c r="C60" s="358"/>
      <c r="D60" s="359"/>
      <c r="E60" s="358"/>
      <c r="F60" s="359"/>
      <c r="G60" s="358"/>
      <c r="H60" s="359"/>
      <c r="I60" s="358"/>
      <c r="J60" s="359"/>
      <c r="K60" s="358"/>
      <c r="L60" s="359"/>
      <c r="M60" s="358"/>
      <c r="N60" s="359"/>
      <c r="O60" s="358"/>
      <c r="P60" s="359"/>
      <c r="Q60" s="358"/>
      <c r="R60" s="359"/>
      <c r="S60" s="358"/>
      <c r="T60" s="359"/>
      <c r="U60" s="358"/>
    </row>
    <row r="61" spans="1:21" ht="15">
      <c r="A61" s="352" t="s">
        <v>260</v>
      </c>
      <c r="B61" s="334"/>
      <c r="C61" s="358"/>
      <c r="D61" s="359"/>
      <c r="E61" s="358"/>
      <c r="F61" s="359"/>
      <c r="G61" s="358"/>
      <c r="H61" s="359"/>
      <c r="I61" s="358"/>
      <c r="J61" s="359"/>
      <c r="K61" s="358"/>
      <c r="L61" s="359"/>
      <c r="M61" s="358"/>
      <c r="N61" s="359"/>
      <c r="O61" s="358"/>
      <c r="P61" s="359"/>
      <c r="Q61" s="358"/>
      <c r="R61" s="359"/>
      <c r="S61" s="358"/>
      <c r="T61" s="359"/>
      <c r="U61" s="358"/>
    </row>
    <row r="62" spans="1:21" ht="15.75" customHeight="1">
      <c r="A62" s="352" t="s">
        <v>261</v>
      </c>
      <c r="B62" s="353" t="s">
        <v>6</v>
      </c>
      <c r="C62" s="367">
        <f>ROUND(SUM(C52+C58),1)</f>
        <v>2694384</v>
      </c>
      <c r="D62" s="368"/>
      <c r="E62" s="367">
        <f>ROUND(SUM(E52+E58),1)</f>
        <v>-457211</v>
      </c>
      <c r="F62" s="368"/>
      <c r="G62" s="367">
        <f>ROUND(SUM(G52+G58),1)</f>
        <v>-444612</v>
      </c>
      <c r="H62" s="368"/>
      <c r="I62" s="367">
        <f>ROUND(SUM(I52+I58),1)</f>
        <v>-1861232</v>
      </c>
      <c r="J62" s="368"/>
      <c r="K62" s="367">
        <f>ROUND(SUM(K52+K58),1)</f>
        <v>-66581</v>
      </c>
      <c r="L62" s="368"/>
      <c r="M62" s="367">
        <f>ROUND(SUM(M52+M58),1)</f>
        <v>-841398</v>
      </c>
      <c r="N62" s="368"/>
      <c r="O62" s="367">
        <f>ROUND(SUM(O52+O58),1)</f>
        <v>-121866</v>
      </c>
      <c r="P62" s="368"/>
      <c r="Q62" s="367">
        <f>ROUND(SUM(Q52+Q58),1)</f>
        <v>512493</v>
      </c>
      <c r="R62" s="368"/>
      <c r="S62" s="367">
        <f>ROUND(SUM(S52+S58),1)</f>
        <v>429676</v>
      </c>
      <c r="T62" s="368"/>
      <c r="U62" s="367">
        <f>ROUND(SUM(U52+U58),1)</f>
        <v>5101161</v>
      </c>
    </row>
    <row r="63" spans="1:21" ht="8" customHeight="1">
      <c r="A63" s="352"/>
      <c r="B63" s="334"/>
      <c r="C63" s="367"/>
      <c r="D63" s="368"/>
      <c r="E63" s="367"/>
      <c r="F63" s="368"/>
      <c r="G63" s="367"/>
      <c r="H63" s="368"/>
      <c r="I63" s="367"/>
      <c r="J63" s="368"/>
      <c r="K63" s="367"/>
      <c r="L63" s="368"/>
      <c r="M63" s="367"/>
      <c r="N63" s="368"/>
      <c r="O63" s="367"/>
      <c r="P63" s="368"/>
      <c r="Q63" s="367"/>
      <c r="R63" s="368"/>
      <c r="S63" s="367"/>
      <c r="T63" s="368"/>
      <c r="U63" s="367"/>
    </row>
    <row r="64" spans="1:21" ht="14" customHeight="1">
      <c r="A64" s="369" t="s">
        <v>1358</v>
      </c>
      <c r="B64" s="334" t="s">
        <v>6</v>
      </c>
      <c r="C64" s="367">
        <v>4901489</v>
      </c>
      <c r="D64" s="355"/>
      <c r="E64" s="367">
        <v>7639842</v>
      </c>
      <c r="F64" s="355"/>
      <c r="G64" s="367">
        <v>7182631</v>
      </c>
      <c r="H64" s="355"/>
      <c r="I64" s="367">
        <v>6738019</v>
      </c>
      <c r="J64" s="368"/>
      <c r="K64" s="367">
        <v>4876787</v>
      </c>
      <c r="L64" s="355"/>
      <c r="M64" s="367">
        <v>4810206</v>
      </c>
      <c r="N64" s="355"/>
      <c r="O64" s="367">
        <v>3968808</v>
      </c>
      <c r="P64" s="355"/>
      <c r="Q64" s="367">
        <f>+O65</f>
        <v>3846942</v>
      </c>
      <c r="R64" s="355"/>
      <c r="S64" s="367">
        <v>4359435</v>
      </c>
      <c r="T64" s="355"/>
      <c r="U64" s="367">
        <v>4789111</v>
      </c>
    </row>
    <row r="65" spans="1:21" ht="22.5" customHeight="1" thickBot="1">
      <c r="A65" s="369" t="s">
        <v>269</v>
      </c>
      <c r="B65" s="353" t="s">
        <v>6</v>
      </c>
      <c r="C65" s="370">
        <f>ROUND(SUM(C62+C64),1)</f>
        <v>7595873</v>
      </c>
      <c r="D65" s="371"/>
      <c r="E65" s="370">
        <f>ROUND(SUM(E62+E64),1)</f>
        <v>7182631</v>
      </c>
      <c r="F65" s="371"/>
      <c r="G65" s="370">
        <f>ROUND(SUM(G62+G64),1)</f>
        <v>6738019</v>
      </c>
      <c r="H65" s="371"/>
      <c r="I65" s="370">
        <f>ROUND(SUM(I62+I64),1)</f>
        <v>4876787</v>
      </c>
      <c r="J65" s="371"/>
      <c r="K65" s="370">
        <f>ROUND(SUM(K62+K64),1)</f>
        <v>4810206</v>
      </c>
      <c r="L65" s="371"/>
      <c r="M65" s="370">
        <f>ROUND(SUM(M62+M64),1)</f>
        <v>3968808</v>
      </c>
      <c r="N65" s="371"/>
      <c r="O65" s="370">
        <f>ROUND(SUM(O62+O64),1)</f>
        <v>3846942</v>
      </c>
      <c r="P65" s="371"/>
      <c r="Q65" s="370">
        <f>ROUND(SUM(Q62+Q64),1)</f>
        <v>4359435</v>
      </c>
      <c r="R65" s="371"/>
      <c r="S65" s="370">
        <f>ROUND(SUM(S62+S64),1)</f>
        <v>4789111</v>
      </c>
      <c r="T65" s="371"/>
      <c r="U65" s="370">
        <f>ROUND(SUM(U62+U64),1)</f>
        <v>9890272</v>
      </c>
    </row>
    <row r="66" spans="1:21" ht="15.75" customHeight="1" thickTop="1">
      <c r="A66" s="369"/>
      <c r="B66" s="372"/>
      <c r="C66" s="355"/>
      <c r="D66" s="371"/>
      <c r="E66" s="355"/>
      <c r="F66" s="371"/>
      <c r="H66" s="371"/>
      <c r="I66" s="355"/>
      <c r="J66" s="371"/>
      <c r="K66" s="355"/>
      <c r="L66" s="371"/>
      <c r="M66" s="355"/>
      <c r="N66" s="355"/>
      <c r="O66" s="371"/>
      <c r="P66" s="371"/>
      <c r="Q66" s="355"/>
      <c r="R66" s="371"/>
      <c r="S66" s="327"/>
    </row>
    <row r="67" spans="1:21" ht="13.5" customHeight="1">
      <c r="A67" s="1945" t="s">
        <v>2031</v>
      </c>
      <c r="B67" s="373"/>
      <c r="C67" s="374"/>
      <c r="D67" s="347"/>
      <c r="E67" s="374"/>
      <c r="F67" s="347"/>
      <c r="H67" s="347"/>
      <c r="I67" s="374"/>
      <c r="J67" s="375"/>
      <c r="K67" s="375"/>
      <c r="L67" s="375"/>
      <c r="M67" s="375"/>
      <c r="N67" s="375"/>
      <c r="O67" s="326"/>
      <c r="P67" s="326"/>
      <c r="Q67" s="326"/>
      <c r="R67" s="326"/>
      <c r="S67" s="327"/>
    </row>
    <row r="68" spans="1:21" s="326" customFormat="1" ht="5.25" customHeight="1">
      <c r="A68" s="376"/>
      <c r="S68" s="327"/>
    </row>
    <row r="69" spans="1:21" ht="13.5" customHeight="1">
      <c r="A69" s="323" t="s">
        <v>6</v>
      </c>
      <c r="B69" s="272"/>
      <c r="C69" s="272"/>
      <c r="D69" s="272"/>
      <c r="E69" s="272"/>
      <c r="F69" s="272"/>
      <c r="G69" s="272"/>
      <c r="H69" s="272"/>
      <c r="I69" s="272"/>
      <c r="J69" s="272"/>
      <c r="K69" s="272"/>
      <c r="L69" s="272"/>
      <c r="M69" s="272"/>
      <c r="N69" s="272"/>
      <c r="O69" s="272"/>
      <c r="P69" s="272"/>
      <c r="Q69" s="272"/>
      <c r="R69" s="272"/>
      <c r="S69" s="327"/>
    </row>
    <row r="70" spans="1:21" ht="13.5" customHeight="1">
      <c r="A70" s="324" t="s">
        <v>6</v>
      </c>
      <c r="B70" s="272"/>
      <c r="C70" s="272"/>
      <c r="D70" s="272"/>
      <c r="E70" s="272"/>
      <c r="F70" s="272"/>
      <c r="G70" s="272"/>
      <c r="H70" s="272"/>
      <c r="I70" s="272"/>
      <c r="J70" s="272"/>
      <c r="K70" s="272"/>
      <c r="L70" s="272"/>
      <c r="M70" s="272"/>
      <c r="N70" s="272"/>
      <c r="O70" s="272"/>
      <c r="P70" s="272"/>
      <c r="Q70" s="272"/>
      <c r="R70" s="272"/>
      <c r="S70" s="327"/>
    </row>
    <row r="71" spans="1:21">
      <c r="S71" s="327"/>
    </row>
    <row r="72" spans="1:21">
      <c r="S72" s="327"/>
    </row>
    <row r="73" spans="1:21" ht="13">
      <c r="A73" s="376"/>
      <c r="S73" s="327"/>
    </row>
    <row r="74" spans="1:21">
      <c r="S74" s="327"/>
    </row>
    <row r="75" spans="1:21">
      <c r="S75" s="327"/>
    </row>
    <row r="76" spans="1:21">
      <c r="S76" s="327"/>
    </row>
    <row r="77" spans="1:21">
      <c r="S77" s="327"/>
    </row>
    <row r="78" spans="1:21">
      <c r="S78" s="327"/>
    </row>
    <row r="79" spans="1:21">
      <c r="S79" s="327"/>
    </row>
    <row r="80" spans="1:21">
      <c r="S80" s="327"/>
    </row>
    <row r="81" spans="19:19">
      <c r="S81" s="327"/>
    </row>
    <row r="82" spans="19:19">
      <c r="S82" s="327"/>
    </row>
    <row r="83" spans="19:19">
      <c r="S83" s="327"/>
    </row>
    <row r="84" spans="19:19">
      <c r="S84" s="327"/>
    </row>
    <row r="85" spans="19:19">
      <c r="S85" s="327"/>
    </row>
    <row r="86" spans="19:19">
      <c r="S86" s="327"/>
    </row>
    <row r="87" spans="19:19">
      <c r="S87" s="327"/>
    </row>
    <row r="88" spans="19:19">
      <c r="S88" s="327"/>
    </row>
    <row r="89" spans="19:19">
      <c r="S89" s="327"/>
    </row>
    <row r="90" spans="19:19">
      <c r="S90" s="327"/>
    </row>
    <row r="91" spans="19:19">
      <c r="S91" s="327"/>
    </row>
    <row r="92" spans="19:19">
      <c r="S92" s="327"/>
    </row>
    <row r="93" spans="19:19">
      <c r="S93" s="327"/>
    </row>
    <row r="94" spans="19:19">
      <c r="S94" s="327"/>
    </row>
    <row r="95" spans="19:19">
      <c r="S95" s="327"/>
    </row>
    <row r="96" spans="19:19">
      <c r="S96" s="327"/>
    </row>
    <row r="97" spans="19:19">
      <c r="S97" s="327"/>
    </row>
    <row r="98" spans="19:19">
      <c r="S98" s="327"/>
    </row>
    <row r="99" spans="19:19">
      <c r="S99" s="327"/>
    </row>
    <row r="100" spans="19:19">
      <c r="S100" s="327"/>
    </row>
    <row r="101" spans="19:19">
      <c r="S101" s="327"/>
    </row>
    <row r="102" spans="19:19">
      <c r="S102" s="327"/>
    </row>
    <row r="103" spans="19:19">
      <c r="S103" s="327"/>
    </row>
    <row r="104" spans="19:19">
      <c r="S104" s="327"/>
    </row>
    <row r="105" spans="19:19">
      <c r="S105" s="327"/>
    </row>
    <row r="106" spans="19:19">
      <c r="S106" s="327"/>
    </row>
    <row r="107" spans="19:19">
      <c r="S107" s="327"/>
    </row>
    <row r="108" spans="19:19">
      <c r="S108" s="327"/>
    </row>
    <row r="109" spans="19:19">
      <c r="S109" s="327"/>
    </row>
    <row r="110" spans="19:19">
      <c r="S110" s="327"/>
    </row>
    <row r="111" spans="19:19">
      <c r="S111" s="327"/>
    </row>
    <row r="112" spans="19:19">
      <c r="S112" s="327"/>
    </row>
    <row r="113" spans="19:19">
      <c r="S113" s="327"/>
    </row>
    <row r="114" spans="19:19">
      <c r="S114" s="327"/>
    </row>
    <row r="115" spans="19:19">
      <c r="S115" s="327"/>
    </row>
    <row r="116" spans="19:19">
      <c r="S116" s="327"/>
    </row>
    <row r="117" spans="19:19">
      <c r="S117" s="327"/>
    </row>
    <row r="118" spans="19:19">
      <c r="S118" s="327"/>
    </row>
    <row r="119" spans="19:19">
      <c r="S119" s="327"/>
    </row>
    <row r="120" spans="19:19">
      <c r="S120" s="327"/>
    </row>
    <row r="121" spans="19:19">
      <c r="S121" s="327"/>
    </row>
    <row r="122" spans="19:19">
      <c r="S122" s="327"/>
    </row>
    <row r="123" spans="19:19">
      <c r="S123" s="327"/>
    </row>
    <row r="124" spans="19:19">
      <c r="S124" s="327"/>
    </row>
    <row r="125" spans="19:19">
      <c r="S125" s="327"/>
    </row>
    <row r="126" spans="19:19">
      <c r="S126" s="327"/>
    </row>
    <row r="127" spans="19:19">
      <c r="S127" s="327"/>
    </row>
    <row r="128" spans="19:19">
      <c r="S128" s="327"/>
    </row>
    <row r="129" spans="19:19">
      <c r="S129" s="327"/>
    </row>
    <row r="130" spans="19:19">
      <c r="S130" s="327"/>
    </row>
    <row r="131" spans="19:19">
      <c r="S131" s="327"/>
    </row>
    <row r="132" spans="19:19">
      <c r="S132" s="327"/>
    </row>
    <row r="133" spans="19:19">
      <c r="S133" s="327"/>
    </row>
    <row r="134" spans="19:19">
      <c r="S134" s="327"/>
    </row>
    <row r="135" spans="19:19">
      <c r="S135" s="327"/>
    </row>
    <row r="136" spans="19:19">
      <c r="S136" s="327"/>
    </row>
    <row r="137" spans="19:19">
      <c r="S137" s="327"/>
    </row>
    <row r="138" spans="19:19">
      <c r="S138" s="327"/>
    </row>
    <row r="139" spans="19:19">
      <c r="S139" s="327"/>
    </row>
    <row r="140" spans="19:19">
      <c r="S140" s="327"/>
    </row>
    <row r="141" spans="19:19">
      <c r="S141" s="327"/>
    </row>
    <row r="142" spans="19:19">
      <c r="S142" s="327"/>
    </row>
    <row r="143" spans="19:19">
      <c r="S143" s="327"/>
    </row>
    <row r="144" spans="19:19">
      <c r="S144" s="327"/>
    </row>
    <row r="145" spans="19:19">
      <c r="S145" s="327"/>
    </row>
    <row r="146" spans="19:19">
      <c r="S146" s="327"/>
    </row>
    <row r="147" spans="19:19">
      <c r="S147" s="327"/>
    </row>
    <row r="148" spans="19:19">
      <c r="S148" s="327"/>
    </row>
    <row r="149" spans="19:19">
      <c r="S149" s="327"/>
    </row>
    <row r="150" spans="19:19">
      <c r="S150" s="327"/>
    </row>
    <row r="151" spans="19:19">
      <c r="S151" s="327"/>
    </row>
    <row r="152" spans="19:19">
      <c r="S152" s="327"/>
    </row>
    <row r="153" spans="19:19">
      <c r="S153" s="327"/>
    </row>
    <row r="154" spans="19:19">
      <c r="S154" s="327"/>
    </row>
    <row r="155" spans="19:19">
      <c r="S155" s="327"/>
    </row>
    <row r="156" spans="19:19">
      <c r="S156" s="327"/>
    </row>
    <row r="157" spans="19:19">
      <c r="S157" s="327"/>
    </row>
    <row r="158" spans="19:19">
      <c r="S158" s="327"/>
    </row>
    <row r="159" spans="19:19">
      <c r="S159" s="327"/>
    </row>
    <row r="160" spans="19:19">
      <c r="S160" s="327"/>
    </row>
    <row r="161" spans="19:19">
      <c r="S161" s="327"/>
    </row>
    <row r="162" spans="19:19">
      <c r="S162" s="327"/>
    </row>
    <row r="163" spans="19:19">
      <c r="S163" s="327"/>
    </row>
    <row r="164" spans="19:19">
      <c r="S164" s="327"/>
    </row>
    <row r="165" spans="19:19">
      <c r="S165" s="327"/>
    </row>
    <row r="166" spans="19:19">
      <c r="S166" s="327"/>
    </row>
    <row r="167" spans="19:19">
      <c r="S167" s="327"/>
    </row>
    <row r="168" spans="19:19">
      <c r="S168" s="327"/>
    </row>
    <row r="169" spans="19:19">
      <c r="S169" s="327"/>
    </row>
    <row r="170" spans="19:19">
      <c r="S170" s="327"/>
    </row>
    <row r="171" spans="19:19">
      <c r="S171" s="327"/>
    </row>
    <row r="172" spans="19:19">
      <c r="S172" s="327"/>
    </row>
    <row r="173" spans="19:19">
      <c r="S173" s="327"/>
    </row>
    <row r="174" spans="19:19">
      <c r="S174" s="327"/>
    </row>
    <row r="175" spans="19:19">
      <c r="S175" s="327"/>
    </row>
    <row r="176" spans="19:19">
      <c r="S176" s="327"/>
    </row>
    <row r="177" spans="19:19">
      <c r="S177" s="327"/>
    </row>
    <row r="178" spans="19:19">
      <c r="S178" s="327"/>
    </row>
    <row r="179" spans="19:19">
      <c r="S179" s="327"/>
    </row>
    <row r="180" spans="19:19">
      <c r="S180" s="327"/>
    </row>
    <row r="181" spans="19:19">
      <c r="S181" s="327"/>
    </row>
    <row r="182" spans="19:19">
      <c r="S182" s="327"/>
    </row>
    <row r="183" spans="19:19">
      <c r="S183" s="327"/>
    </row>
    <row r="184" spans="19:19">
      <c r="S184" s="327"/>
    </row>
    <row r="185" spans="19:19">
      <c r="S185" s="327"/>
    </row>
    <row r="186" spans="19:19">
      <c r="S186" s="327"/>
    </row>
    <row r="187" spans="19:19">
      <c r="S187" s="327"/>
    </row>
    <row r="188" spans="19:19">
      <c r="S188" s="327"/>
    </row>
    <row r="189" spans="19:19">
      <c r="S189" s="327"/>
    </row>
    <row r="190" spans="19:19">
      <c r="S190" s="327"/>
    </row>
    <row r="191" spans="19:19">
      <c r="S191" s="327"/>
    </row>
    <row r="192" spans="19:19">
      <c r="S192" s="327"/>
    </row>
    <row r="193" spans="19:19">
      <c r="S193" s="327"/>
    </row>
    <row r="194" spans="19:19">
      <c r="S194" s="327"/>
    </row>
    <row r="195" spans="19:19">
      <c r="S195" s="327"/>
    </row>
    <row r="196" spans="19:19">
      <c r="S196" s="327"/>
    </row>
    <row r="197" spans="19:19">
      <c r="S197" s="327"/>
    </row>
    <row r="198" spans="19:19">
      <c r="S198" s="327"/>
    </row>
    <row r="199" spans="19:19">
      <c r="S199" s="327"/>
    </row>
    <row r="200" spans="19:19">
      <c r="S200" s="327"/>
    </row>
    <row r="201" spans="19:19">
      <c r="S201" s="327"/>
    </row>
    <row r="202" spans="19:19">
      <c r="S202" s="327"/>
    </row>
    <row r="203" spans="19:19">
      <c r="S203" s="327"/>
    </row>
    <row r="204" spans="19:19">
      <c r="S204" s="327"/>
    </row>
    <row r="205" spans="19:19">
      <c r="S205" s="327"/>
    </row>
  </sheetData>
  <pageMargins left="0.7" right="0.5" top="0.9" bottom="0.25" header="0.5" footer="0.25"/>
  <pageSetup scale="50" orientation="landscape"/>
  <headerFooter scaleWithDoc="0">
    <oddFooter>&amp;R&amp;8 75</oddFooter>
  </headerFooter>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42</vt:i4>
      </vt:variant>
    </vt:vector>
  </HeadingPairs>
  <TitlesOfParts>
    <vt:vector size="42" baseType="lpstr">
      <vt:lpstr>Table of Contents</vt:lpstr>
      <vt:lpstr>SCH 1</vt:lpstr>
      <vt:lpstr>SCH 2</vt:lpstr>
      <vt:lpstr>SCH 2-Misc Receipts</vt:lpstr>
      <vt:lpstr>SCH 3</vt:lpstr>
      <vt:lpstr>SCH 4</vt:lpstr>
      <vt:lpstr>SCH 5</vt:lpstr>
      <vt:lpstr>SCH 6</vt:lpstr>
      <vt:lpstr>SCH 6 Supplemental</vt:lpstr>
      <vt:lpstr>SCH 7</vt:lpstr>
      <vt:lpstr>SCH 8</vt:lpstr>
      <vt:lpstr>SCH 9</vt:lpstr>
      <vt:lpstr>SCH 10</vt:lpstr>
      <vt:lpstr>SCH 11</vt:lpstr>
      <vt:lpstr>SCH 12</vt:lpstr>
      <vt:lpstr>SCH 13</vt:lpstr>
      <vt:lpstr>SCH 14</vt:lpstr>
      <vt:lpstr>SCH 15</vt:lpstr>
      <vt:lpstr>SCH 16</vt:lpstr>
      <vt:lpstr>SCH 17</vt:lpstr>
      <vt:lpstr>SCH 18 pg1</vt:lpstr>
      <vt:lpstr>SCH 18 pg2</vt:lpstr>
      <vt:lpstr>SCH 19</vt:lpstr>
      <vt:lpstr>SCH 20</vt:lpstr>
      <vt:lpstr>SCH 21</vt:lpstr>
      <vt:lpstr>SCH 21a</vt:lpstr>
      <vt:lpstr>SCH 21b</vt:lpstr>
      <vt:lpstr>SCH 21c</vt:lpstr>
      <vt:lpstr>SCH 22</vt:lpstr>
      <vt:lpstr>SCH 23</vt:lpstr>
      <vt:lpstr>SCH 24</vt:lpstr>
      <vt:lpstr>SCH 25</vt:lpstr>
      <vt:lpstr>SCH 26 </vt:lpstr>
      <vt:lpstr>SCH 27</vt:lpstr>
      <vt:lpstr>SCH 28</vt:lpstr>
      <vt:lpstr>SCH 29</vt:lpstr>
      <vt:lpstr>SCH 30</vt:lpstr>
      <vt:lpstr>SCH 31</vt:lpstr>
      <vt:lpstr>SCH 32</vt:lpstr>
      <vt:lpstr>SCH 33</vt:lpstr>
      <vt:lpstr>SCH 34</vt:lpstr>
      <vt:lpstr>Appendix</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2015-07-21T13:20:35Z</dcterms:created>
  <dcterms:modified xsi:type="dcterms:W3CDTF">2015-07-23T18:23:04Z</dcterms:modified>
</cp:coreProperties>
</file>